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7260" firstSheet="1" activeTab="1"/>
  </bookViews>
  <sheets>
    <sheet name="DW nr 120 cz. 1" sheetId="1" r:id="rId1"/>
    <sheet name="ulica Fabryczna" sheetId="2" r:id="rId2"/>
  </sheets>
  <definedNames>
    <definedName name="_xlnm.Print_Area" localSheetId="0">'DW nr 120 cz. 1'!$A$1:$P$106</definedName>
  </definedNames>
  <calcPr fullCalcOnLoad="1"/>
</workbook>
</file>

<file path=xl/sharedStrings.xml><?xml version="1.0" encoding="utf-8"?>
<sst xmlns="http://schemas.openxmlformats.org/spreadsheetml/2006/main" count="272" uniqueCount="190">
  <si>
    <t>Jednostka</t>
  </si>
  <si>
    <t>Cena</t>
  </si>
  <si>
    <t>Wartość</t>
  </si>
  <si>
    <t>jednostk.</t>
  </si>
  <si>
    <t>zł,-</t>
  </si>
  <si>
    <t>km</t>
  </si>
  <si>
    <t>m2</t>
  </si>
  <si>
    <t>m3</t>
  </si>
  <si>
    <t>m</t>
  </si>
  <si>
    <t>L.P.</t>
  </si>
  <si>
    <t>MARŻA</t>
  </si>
  <si>
    <t>R</t>
  </si>
  <si>
    <t>M</t>
  </si>
  <si>
    <t>S</t>
  </si>
  <si>
    <t>SUMA</t>
  </si>
  <si>
    <t>WARTOŚĆ BEZ MARŻY</t>
  </si>
  <si>
    <t>POZYCJA Z MARŻĄ</t>
  </si>
  <si>
    <t>WARTOŚĆ Z MARŻĄ</t>
  </si>
  <si>
    <t>PRZEDMIAR ROBÓT</t>
  </si>
  <si>
    <t>Leśno Górne, dnia 11.02.2011.</t>
  </si>
  <si>
    <t>Podstawa</t>
  </si>
  <si>
    <t>Opis i Wyliczenia</t>
  </si>
  <si>
    <t>jm</t>
  </si>
  <si>
    <t>razem</t>
  </si>
  <si>
    <t>D.01.00.00.</t>
  </si>
  <si>
    <t>1.ROBOTY  PRZYGOTOWAWCZE</t>
  </si>
  <si>
    <t>1.1.  Odtworzenie punktów w terenie</t>
  </si>
  <si>
    <t>1.1.1.  Wyznaczenie trasy i punktów wysokościowych
Kod CPV: 45, 100</t>
  </si>
  <si>
    <t>Wyznaczenie trasy i punktów wysokościowych</t>
  </si>
  <si>
    <t>1.2.  Roboty przygotowawcze</t>
  </si>
  <si>
    <t>1.2.1.  Wycięcie i karczowanie drzew i krzewów
Kod CPV: 45, 111</t>
  </si>
  <si>
    <t>D.01.02.00.</t>
  </si>
  <si>
    <t>D.01.02.01.</t>
  </si>
  <si>
    <t>Usunięcie drzew o twardym drewnie 10÷15cm</t>
  </si>
  <si>
    <t>Usunięcie drzew o twardym  drewnie 16÷20</t>
  </si>
  <si>
    <t>Usunięcie krzaków</t>
  </si>
  <si>
    <t>Zabezpieczenie drzew na czas budowy</t>
  </si>
  <si>
    <t>szt.</t>
  </si>
  <si>
    <t>1.2.2.  Zdjęcie warstwy humusu i/lub darniny
Kod CPV: 45, 112</t>
  </si>
  <si>
    <t>D.01.02.02.</t>
  </si>
  <si>
    <t>Zdjęcie warstwy humusu i/lub darniny (średnia gr. 40cm) ( 534,1m3 - do wykorzystania na budowie)</t>
  </si>
  <si>
    <t>1.2.3.  Rozbiórka elementów dróg
Kod CPV: 45, 111</t>
  </si>
  <si>
    <t>D.01.02.04.</t>
  </si>
  <si>
    <t>Rozbiórka nawierzchni bitumicznej grubości 13cm wraz z wywozem na  wysypisko</t>
  </si>
  <si>
    <t>Rozbiórka słupków kilometrowych wraz  z wywozem na wysypisko</t>
  </si>
  <si>
    <t>Rozbiórka podbudowy piasku drobnego grubości 8cm wraz z wywozem na wysypisko</t>
  </si>
  <si>
    <t xml:space="preserve"> 2.  ROBOTY ZIEMNE</t>
  </si>
  <si>
    <t xml:space="preserve">D.02.00.00. </t>
  </si>
  <si>
    <t>2.1.  Wykonanie wykopów
Kod CPV: 45, 111</t>
  </si>
  <si>
    <t xml:space="preserve">D.02.02.01. </t>
  </si>
  <si>
    <t>Wykop w gruncie kat. III koparką z przewozem urobku do wbudowania w nasyp</t>
  </si>
  <si>
    <t>Plantowanie skarp wykopu</t>
  </si>
  <si>
    <t>2.2.  Wykonanie nasypów
Kod CPV: 45, 243</t>
  </si>
  <si>
    <t>D.02.03.01.</t>
  </si>
  <si>
    <t>Wykonanie nasypu w gruncie kat. II z zagęszczeniem do Is=1.03 
(618m3) oraz Is=1,0 (1761m3)</t>
  </si>
  <si>
    <t>Wykonanie nasypu w gruncie kat. III z gruntu z wykopu zagęszczenie do Is=0.97</t>
  </si>
  <si>
    <t>Wykonanie nasypu w gruncie kat. III z dowozu  z terenu strefy (1km) - Is=0.97</t>
  </si>
  <si>
    <t>Plantowanie skarp nasypu</t>
  </si>
  <si>
    <t>Schodkowanie skarp istniejącego nasypu</t>
  </si>
  <si>
    <t>4.  PODBUDOWY</t>
  </si>
  <si>
    <t>D.04.00.00.</t>
  </si>
  <si>
    <t>D.04.02.02.</t>
  </si>
  <si>
    <t>4.1.  Warstwa mrozoochronna
Kod CPV: 45, 233</t>
  </si>
  <si>
    <t>Wykonanie warstwy mrozoochronnej grubości 15cm z pospółki</t>
  </si>
  <si>
    <t>4.2.  Oczyszczenie  i  skropienie warstw konstrukcyjnych
Kod CPV: 45, 233</t>
  </si>
  <si>
    <t>D.04.03.01.</t>
  </si>
  <si>
    <t>Oczyszczenie mechaniczne i skropienie asfaltem warstwy wiąŜącej z betonu asfaltowego</t>
  </si>
  <si>
    <t>Oczyszczenie mechaniczne i skropienie asfaltem podbudowy 
zasadniczej z betonu asfaltowego</t>
  </si>
  <si>
    <t>Oczyszczenie mechaniczne i skropienie asfaltem podbudowy 
pomocniczej z KŁSM</t>
  </si>
  <si>
    <t>Oczyszczenie mechaniczne i skropienie asfaltem frezowania nawierzchni bitumicznej</t>
  </si>
  <si>
    <t>4.3.  Podbudowa  z  kruszywa  łamanego stabilizowanego 
mechanicznie
Kod CPV: 45, 233</t>
  </si>
  <si>
    <t>Wykonanie podbudowy pomocniczej z KŁSM grubości 20cm,</t>
  </si>
  <si>
    <t>4.4.  Ulepszone podłoże z kruszywa stabilizowanego cementem
Kod CPV: 45, 233</t>
  </si>
  <si>
    <t>D.04.04.02.</t>
  </si>
  <si>
    <t>D.04.05.01.</t>
  </si>
  <si>
    <t>Wykonanie wzmocnienia podłoża: grunt stabilizowany cementem o 
Rm=2,5 MPa grubości 15cm</t>
  </si>
  <si>
    <t>4.5.  Podbudowa z betonu cementowego B20
Kod CPV: 45, 233</t>
  </si>
  <si>
    <t>D.04.06.02.</t>
  </si>
  <si>
    <t>Wykponanie podbudowy zasadniczej z beton B20, grubości 24cm,</t>
  </si>
  <si>
    <t>4.6.  Podbudowa z betonu asfaltowego
Kod CPV: 45, 233</t>
  </si>
  <si>
    <t>D.04.07.01.</t>
  </si>
  <si>
    <t>Wykonanie podbudowy zasadniczej z BA grubości 10cm</t>
  </si>
  <si>
    <t>4.7.  Wyrównanie podbudowy betonem asfaltowym
Kod CPV: 45, 233</t>
  </si>
  <si>
    <t>D.04.08.01.</t>
  </si>
  <si>
    <t>Wykonanie wyrównania podbudowy zasadniczej betonem asfaltowym</t>
  </si>
  <si>
    <t>Mg</t>
  </si>
  <si>
    <t>4.8.  Wyrównanie podbudowy kruszywem łamanym stabilizowanym mechanicznie
Kod CPV: 45, 233</t>
  </si>
  <si>
    <t>D.04.08.05.</t>
  </si>
  <si>
    <t>Wykonanie warstwy wyrównawczej z KŁSM grubości 13.9cm,</t>
  </si>
  <si>
    <t>5.  NAWIERZCHNIE</t>
  </si>
  <si>
    <t>5.1.  Nawierzchnie ulepszone</t>
  </si>
  <si>
    <t>5.1.1.  Nawierzchnia gruntowa ulepszona
Kod CPV: 45, 233</t>
  </si>
  <si>
    <t>D.05.00.00.</t>
  </si>
  <si>
    <t>D.05.01.00.</t>
  </si>
  <si>
    <t>D.05.01.02.</t>
  </si>
  <si>
    <t>Wykonanie pobocza z mieszanka optymalna gliniasto-żwirowa grubości 15cm,</t>
  </si>
  <si>
    <t>5.2.  Nawierzchnie twarde ulepszone</t>
  </si>
  <si>
    <t>5.2.1.  Nawierzchnia z betonu asfaltowego
Kod CPV: 45, 233</t>
  </si>
  <si>
    <t>D.05.03.00.</t>
  </si>
  <si>
    <t>D.05.03.05.</t>
  </si>
  <si>
    <t>Wykonanie warstwy wiążącj z BA grubości 9cm,</t>
  </si>
  <si>
    <t>5.2.2.  Frezowanie nawierzchni bitumicznych na zimno
Kod CPV: 45, 233</t>
  </si>
  <si>
    <t>D.05.03.11.</t>
  </si>
  <si>
    <t>Frezowanie nawierzchni bitumicznej grubości śr. 3cm pod warstwę 
wyrównawczą z KŁSM</t>
  </si>
  <si>
    <t>5.2.3.  Nawierzchnia z mieszanki mastyksowo-grysowej (SMA)
Kod CPV: 45, 233</t>
  </si>
  <si>
    <t>D.05.03.13a.</t>
  </si>
  <si>
    <t>Wykonanie warstwy ścieralnej z SMA grubości 4cm</t>
  </si>
  <si>
    <t>5.2.4.  Wzmocnienie nawierzchni bitumicznej geokompozytem
Kod CPV: 45, 233</t>
  </si>
  <si>
    <t>D.05.03.15.</t>
  </si>
  <si>
    <t>Ułożenie geokompozytu pod warstwą wiążącą, na styku nawierzchni 
istniejącej i projektowanej</t>
  </si>
  <si>
    <t>5.2.5.  Nawierzchnia z kostki kamiennej
Kod CPV: 45, 233</t>
  </si>
  <si>
    <t>D.05.03.01</t>
  </si>
  <si>
    <t>Wykonanie warstwy ścieralne z kostki kamiennej 15x17cm grubości 
16cm na podsypce cem.-piask. grubości 3cm</t>
  </si>
  <si>
    <t>6.  ROBOTY WYKOŃCZENIOWE</t>
  </si>
  <si>
    <t>6.1.  Umocnienie powierzchni skarp
Kod CPV: 45, 233</t>
  </si>
  <si>
    <t>D.06.00.00.</t>
  </si>
  <si>
    <t>D.06.01.01.</t>
  </si>
  <si>
    <t>Ułożenie humusu wraz z obsianiem nasionami traw</t>
  </si>
  <si>
    <t>7.  URZĄDZENIA BEZPIECZEŃSTWA RUCHU</t>
  </si>
  <si>
    <t>7.1.  Oznakowanie poziome
Kod CPV: 45, 233</t>
  </si>
  <si>
    <t>D.07.00.00.</t>
  </si>
  <si>
    <t>D.07.01.01.</t>
  </si>
  <si>
    <t>Malowanie metodą grubowarstwową</t>
  </si>
  <si>
    <t>7.2.  Oznakowanie pionowe
Kod CPV: 45, 233</t>
  </si>
  <si>
    <t>D.07.02.01.</t>
  </si>
  <si>
    <t>Ustawienie słupków stalowych fi 50, zwykłych</t>
  </si>
  <si>
    <t>Ustawienie słupków stalowych fi 70, zwykłych</t>
  </si>
  <si>
    <t>Ustawienie konstrucji wsporczych dla tablic drogowskazowych</t>
  </si>
  <si>
    <t>Przymocowanie tablic znaków drogowych do słupków stalowych i 
konstrukcji wsporczych - tablice średnie, stalowe ocynkowane z ramką, pokryte folią typu 2
Typ A    4 = 4,00szt
Typ B    2 = 2,00szt
Typ C    2 = 2,00szt
Typ D    8 = 8,00szt</t>
  </si>
  <si>
    <t>Przymocowanie tablic znaków drogowych do słupków stalowych i 
konstrukcji wsporczych - tablice mini, stalowe ocynkowane z ramką, 
pokryte folią typu 1
Typ C    6 = 6,00szt</t>
  </si>
  <si>
    <t>Ustawienie tablic typu E - tablice  stalowe ocynkowane z ramką, pokryte folią typu 2</t>
  </si>
  <si>
    <t>Ustawienie tablic prowadzących. - tablice  stalowe ocynkowane z ramką, pokryte folią typu 2</t>
  </si>
  <si>
    <t>Ustawienie zespolonych znaków C-9 i U-5b - t</t>
  </si>
  <si>
    <t>7.3.  Znaki kilometrowe  i  hektometrowe
Kod CPV: 45, 233</t>
  </si>
  <si>
    <t>D.07.02.02.</t>
  </si>
  <si>
    <t>Ustawienie słupków prowadzących typ U-1a</t>
  </si>
  <si>
    <t>9.  ELEMENTY ULIC</t>
  </si>
  <si>
    <t>D.08.00.00.</t>
  </si>
  <si>
    <t>D.08.01.01.</t>
  </si>
  <si>
    <t>9.1.  Krawężniki betonowe
Kod CPV: 45, 233</t>
  </si>
  <si>
    <t>Ustawienie krawężnika 15x30cm na ławie z betonu B15 o przekroju 
F=0,075m2</t>
  </si>
  <si>
    <t>D.08.01.02.</t>
  </si>
  <si>
    <t>9.2.  Krawężniki kamiene
Kod CPV: 45, 233</t>
  </si>
  <si>
    <t>Ustawienie krawężnika kamiennego 20x30cm na ławie z betonu B15 o 
przekroju F=0,085m2</t>
  </si>
  <si>
    <t>9.3.  Opaska oraz wyspy z płyt betonowych
Kod CPV: 45, 233</t>
  </si>
  <si>
    <t>D.08.02.01.</t>
  </si>
  <si>
    <t>Wykonanie opaski z płyt betonowych, gładkie 30x30 grubości 5cm na 
podsypce cem.-piask. grubości 3cm</t>
  </si>
  <si>
    <t>Wykonanie wysp dzielących wyniesionych z płyt betonowych, gładkie 
30x30 grubości 5cm na podsypce cem.-piask. grubości 3cm</t>
  </si>
  <si>
    <t>D.08.02.02.</t>
  </si>
  <si>
    <t>Wykonanie chodników z kostki betonowej szarej fazowana 10x20 
grubości 8cm na podsypka cem.-piask. grubości 3cm sypanej na 20 cm podkładzie z piasku</t>
  </si>
  <si>
    <t>Wykonanie separacji z kostki betonowej czarnej fazowanej 10x20 
grubości 8cm na podsypka cem.-piask. grubości 3cm sypanej na 20 cm podkładzie z piasku</t>
  </si>
  <si>
    <t>D.08.03.01.</t>
  </si>
  <si>
    <t>Ustawienie obrzeża betonowego 8x30cm na ławie cem.-piask. grubości 5cm</t>
  </si>
  <si>
    <t>9.5.  Betonowe obrzeża chodnikowe
Kod CPV: 45, 233</t>
  </si>
  <si>
    <t>Usunięcie drzew o twardym  drewnie 21÷30</t>
  </si>
  <si>
    <t>Usunięcie drzew o twardym drewnie 31÷40</t>
  </si>
  <si>
    <t>D.01.01.00.</t>
  </si>
  <si>
    <t>D.01.01.01.</t>
  </si>
  <si>
    <t>9.4.  Chodniki, separacja oraz ścieżka rowerowa z kostki betonowej
Kod CPV: 45, 233</t>
  </si>
  <si>
    <t>Wykonanie ścieżki rowerowej z kostki betonowej czerwonej niefazowanej 10x20 grubości 8cm na podsypka cem.-piask. grubości 3cm sypanej na 20 cm podkładzie z piasku</t>
  </si>
  <si>
    <t>Przebudowa drogi wojewódzkiej nr 120 wraz z docelową organizacją ruchu - część 1</t>
  </si>
  <si>
    <t>Oczyszczenie nawierzchni, wydmuchanie pyłu, skropienie emulsją asfaltową</t>
  </si>
  <si>
    <t>Skropienie nawierzchni drogowej emulsją asfaltową</t>
  </si>
  <si>
    <t>Nakładki bitumiczne</t>
  </si>
  <si>
    <t>Wykonanie powierzchniowego utrwalenia nawierzchni</t>
  </si>
  <si>
    <t>Czyszczenie nawierzchni szczotką mechaniczną, wydmuchanie pyłu</t>
  </si>
  <si>
    <t>Roboty uzupełniające</t>
  </si>
  <si>
    <t>mb</t>
  </si>
  <si>
    <t>Frezowanie nawierzchni na średnią grubość 5 cm z wywiezieniem frezu na odległość do 10 km w miejsce wskazane przez Zamawiającego</t>
  </si>
  <si>
    <t>szt</t>
  </si>
  <si>
    <t>Regulacja wysokościowa kratek ściekowych</t>
  </si>
  <si>
    <t>Regulacja wysokościowa włazów kanałowych</t>
  </si>
  <si>
    <t>Roboty przygotowawcze</t>
  </si>
  <si>
    <t>Rozebranie krawężnika 15x30x100 na ławie betonowej z oporem wraz z utylizacją powstałego odpadu</t>
  </si>
  <si>
    <t>Roboty pomiarowe przy pracach drogowych</t>
  </si>
  <si>
    <t>kpl</t>
  </si>
  <si>
    <t>Rozebranie nawierzchni betonowej grubości 25 cm wraz z utylizacją powstałego odpadu</t>
  </si>
  <si>
    <t>Przełożenie nawierzchni wjazdu z polbruku grubości 8 cm na podsypce cementowo piaskowej</t>
  </si>
  <si>
    <t>Ułożenie nowego krawężnika 15x30x100 na ławie betonowej z oporem</t>
  </si>
  <si>
    <t>Wjazdy</t>
  </si>
  <si>
    <t>Wykonanie nawierzchni z mieszanki AC12S o grubości 5 cm</t>
  </si>
  <si>
    <t>Wyrównanie nawierzchni mieszanką AC12S o średniej grubości 5 cm</t>
  </si>
  <si>
    <t>Ułożenie siatki z włókien szklanych o wytrzymałości minimalnej w kierunku poprzecznym i podłużnym 120 kN/m</t>
  </si>
  <si>
    <t>Wyrównanie nawierzchni z mieszanki AC16S w celu nadania odpowiednich spadków poprzecznych i podłużnych celem odprowadzenia wody opadowej, minimalna grubość układanej warstwy 6 cm</t>
  </si>
  <si>
    <t>Wykonanie jednokrotnego powierzchniowego utrwalenia nawierzchni (uszczelnienie pęknięć nawierzchni bitumicznej o szerokości pasa utrwalenia 30 cm)</t>
  </si>
  <si>
    <t>Ustawienie krawężnika 15x30x100 na ławie betonowej z oporem</t>
  </si>
  <si>
    <t>Wykonanie podbudowy z kruszywa łamanego stabilizowanego mechanicznie #0/31,5 mm o grubości 20 cm</t>
  </si>
  <si>
    <t>Budowa ul. Fabrycznej w Policach</t>
  </si>
  <si>
    <t>Opis</t>
  </si>
  <si>
    <t xml:space="preserve"> Przedmiar robót                                załącznik nr 5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</si>
</sst>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00"/>
    <numFmt numFmtId="178" formatCode="0.0%"/>
  </numFmts>
  <fonts count="3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7" borderId="1" applyNumberFormat="0" applyAlignment="0" applyProtection="0"/>
    <xf numFmtId="0" fontId="18" fillId="15" borderId="2" applyNumberFormat="0" applyAlignment="0" applyProtection="0"/>
    <xf numFmtId="0" fontId="19" fillId="6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16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15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12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"/>
    </xf>
    <xf numFmtId="0" fontId="6" fillId="5" borderId="0" xfId="0" applyFont="1" applyFill="1" applyAlignment="1">
      <alignment/>
    </xf>
    <xf numFmtId="2" fontId="0" fillId="5" borderId="0" xfId="0" applyNumberFormat="1" applyFill="1" applyAlignment="1">
      <alignment/>
    </xf>
    <xf numFmtId="4" fontId="0" fillId="5" borderId="10" xfId="0" applyNumberFormat="1" applyFill="1" applyBorder="1" applyAlignment="1">
      <alignment/>
    </xf>
    <xf numFmtId="0" fontId="7" fillId="5" borderId="0" xfId="0" applyFont="1" applyFill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Continuous"/>
    </xf>
    <xf numFmtId="0" fontId="0" fillId="5" borderId="10" xfId="0" applyFill="1" applyBorder="1" applyAlignment="1">
      <alignment/>
    </xf>
    <xf numFmtId="2" fontId="0" fillId="5" borderId="10" xfId="0" applyNumberFormat="1" applyFill="1" applyBorder="1" applyAlignment="1">
      <alignment/>
    </xf>
    <xf numFmtId="4" fontId="1" fillId="5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176" fontId="6" fillId="0" borderId="0" xfId="0" applyNumberFormat="1" applyFont="1" applyFill="1" applyAlignment="1">
      <alignment horizontal="centerContinuous"/>
    </xf>
    <xf numFmtId="176" fontId="7" fillId="0" borderId="0" xfId="0" applyNumberFormat="1" applyFont="1" applyFill="1" applyAlignment="1">
      <alignment horizontal="centerContinuous"/>
    </xf>
    <xf numFmtId="176" fontId="7" fillId="0" borderId="15" xfId="0" applyNumberFormat="1" applyFont="1" applyFill="1" applyBorder="1" applyAlignment="1">
      <alignment horizontal="centerContinuous"/>
    </xf>
    <xf numFmtId="176" fontId="10" fillId="0" borderId="12" xfId="0" applyNumberFormat="1" applyFont="1" applyBorder="1" applyAlignment="1">
      <alignment horizontal="centerContinuous"/>
    </xf>
    <xf numFmtId="176" fontId="7" fillId="0" borderId="0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0" fontId="6" fillId="5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horizontal="left" vertical="center"/>
    </xf>
    <xf numFmtId="4" fontId="7" fillId="5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vertical="center"/>
    </xf>
    <xf numFmtId="4" fontId="7" fillId="0" borderId="15" xfId="0" applyNumberFormat="1" applyFont="1" applyFill="1" applyBorder="1" applyAlignment="1">
      <alignment vertical="center"/>
    </xf>
    <xf numFmtId="4" fontId="9" fillId="0" borderId="17" xfId="0" applyNumberFormat="1" applyFont="1" applyBorder="1" applyAlignment="1">
      <alignment vertical="center"/>
    </xf>
    <xf numFmtId="4" fontId="12" fillId="0" borderId="10" xfId="0" applyNumberFormat="1" applyFont="1" applyBorder="1" applyAlignment="1">
      <alignment vertical="center"/>
    </xf>
    <xf numFmtId="0" fontId="6" fillId="5" borderId="1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left" vertical="center"/>
    </xf>
    <xf numFmtId="176" fontId="6" fillId="5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176" fontId="10" fillId="0" borderId="10" xfId="0" applyNumberFormat="1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Continuous"/>
    </xf>
    <xf numFmtId="4" fontId="12" fillId="0" borderId="17" xfId="0" applyNumberFormat="1" applyFont="1" applyBorder="1" applyAlignment="1">
      <alignment vertical="center"/>
    </xf>
    <xf numFmtId="4" fontId="12" fillId="1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177" fontId="12" fillId="0" borderId="10" xfId="0" applyNumberFormat="1" applyFont="1" applyFill="1" applyBorder="1" applyAlignment="1">
      <alignment vertical="center"/>
    </xf>
    <xf numFmtId="177" fontId="6" fillId="5" borderId="10" xfId="0" applyNumberFormat="1" applyFont="1" applyFill="1" applyBorder="1" applyAlignment="1">
      <alignment horizontal="left" vertical="center"/>
    </xf>
    <xf numFmtId="177" fontId="8" fillId="5" borderId="10" xfId="0" applyNumberFormat="1" applyFont="1" applyFill="1" applyBorder="1" applyAlignment="1">
      <alignment vertical="center"/>
    </xf>
    <xf numFmtId="0" fontId="11" fillId="5" borderId="10" xfId="0" applyFont="1" applyFill="1" applyBorder="1" applyAlignment="1">
      <alignment horizontal="left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/>
    </xf>
    <xf numFmtId="177" fontId="12" fillId="5" borderId="10" xfId="0" applyNumberFormat="1" applyFont="1" applyFill="1" applyBorder="1" applyAlignment="1">
      <alignment vertical="center"/>
    </xf>
    <xf numFmtId="4" fontId="12" fillId="5" borderId="10" xfId="0" applyNumberFormat="1" applyFont="1" applyFill="1" applyBorder="1" applyAlignment="1">
      <alignment vertical="center"/>
    </xf>
    <xf numFmtId="0" fontId="11" fillId="5" borderId="10" xfId="0" applyFont="1" applyFill="1" applyBorder="1" applyAlignment="1">
      <alignment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/>
    </xf>
    <xf numFmtId="177" fontId="11" fillId="5" borderId="10" xfId="0" applyNumberFormat="1" applyFont="1" applyFill="1" applyBorder="1" applyAlignment="1">
      <alignment vertical="center"/>
    </xf>
    <xf numFmtId="4" fontId="11" fillId="5" borderId="10" xfId="0" applyNumberFormat="1" applyFont="1" applyFill="1" applyBorder="1" applyAlignment="1">
      <alignment vertical="center"/>
    </xf>
    <xf numFmtId="0" fontId="11" fillId="5" borderId="0" xfId="0" applyFont="1" applyFill="1" applyAlignment="1">
      <alignment/>
    </xf>
    <xf numFmtId="4" fontId="31" fillId="1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177" fontId="14" fillId="0" borderId="10" xfId="0" applyNumberFormat="1" applyFont="1" applyFill="1" applyBorder="1" applyAlignment="1">
      <alignment vertical="center"/>
    </xf>
    <xf numFmtId="0" fontId="14" fillId="5" borderId="10" xfId="0" applyFont="1" applyFill="1" applyBorder="1" applyAlignment="1">
      <alignment horizontal="center" vertical="center"/>
    </xf>
    <xf numFmtId="177" fontId="14" fillId="5" borderId="10" xfId="0" applyNumberFormat="1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vertical="center"/>
    </xf>
    <xf numFmtId="0" fontId="11" fillId="15" borderId="10" xfId="0" applyFont="1" applyFill="1" applyBorder="1" applyAlignment="1">
      <alignment horizontal="left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left" vertical="center" wrapText="1"/>
    </xf>
    <xf numFmtId="0" fontId="13" fillId="5" borderId="10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horizontal="center" vertical="center"/>
    </xf>
    <xf numFmtId="177" fontId="14" fillId="0" borderId="23" xfId="0" applyNumberFormat="1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vertical="center"/>
    </xf>
    <xf numFmtId="4" fontId="9" fillId="0" borderId="24" xfId="0" applyNumberFormat="1" applyFont="1" applyBorder="1" applyAlignment="1">
      <alignment vertical="center"/>
    </xf>
    <xf numFmtId="4" fontId="12" fillId="0" borderId="25" xfId="0" applyNumberFormat="1" applyFont="1" applyBorder="1" applyAlignment="1">
      <alignment horizontal="center"/>
    </xf>
    <xf numFmtId="4" fontId="12" fillId="0" borderId="18" xfId="0" applyNumberFormat="1" applyFont="1" applyBorder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showGridLines="0" view="pageBreakPreview" zoomScaleSheetLayoutView="100" zoomScalePageLayoutView="0" workbookViewId="0" topLeftCell="A94">
      <selection activeCell="F53" sqref="F53"/>
    </sheetView>
  </sheetViews>
  <sheetFormatPr defaultColWidth="9.140625" defaultRowHeight="12.75"/>
  <cols>
    <col min="1" max="1" width="4.28125" style="2" customWidth="1"/>
    <col min="2" max="2" width="9.8515625" style="78" customWidth="1"/>
    <col min="3" max="3" width="49.57421875" style="2" customWidth="1"/>
    <col min="4" max="4" width="6.140625" style="2" customWidth="1"/>
    <col min="5" max="5" width="9.00390625" style="39" customWidth="1"/>
    <col min="6" max="6" width="9.28125" style="2" customWidth="1"/>
    <col min="7" max="7" width="12.57421875" style="2" customWidth="1"/>
    <col min="8" max="8" width="6.140625" style="13" customWidth="1"/>
    <col min="9" max="9" width="8.00390625" style="2" customWidth="1"/>
    <col min="10" max="10" width="7.57421875" style="2" customWidth="1"/>
    <col min="11" max="11" width="8.7109375" style="2" customWidth="1"/>
    <col min="12" max="12" width="9.140625" style="2" customWidth="1"/>
    <col min="13" max="13" width="10.28125" style="2" customWidth="1"/>
    <col min="14" max="14" width="10.57421875" style="2" customWidth="1"/>
    <col min="15" max="15" width="12.00390625" style="2" customWidth="1"/>
    <col min="16" max="16384" width="9.140625" style="2" customWidth="1"/>
  </cols>
  <sheetData>
    <row r="1" spans="1:8" s="1" customFormat="1" ht="12.75">
      <c r="A1" s="11"/>
      <c r="B1" s="74"/>
      <c r="C1" s="12"/>
      <c r="D1" s="12"/>
      <c r="E1" s="34"/>
      <c r="F1" s="12"/>
      <c r="G1" s="12"/>
      <c r="H1" s="11"/>
    </row>
    <row r="2" spans="1:7" ht="12.75">
      <c r="A2" s="13"/>
      <c r="B2" s="75"/>
      <c r="C2" s="14" t="s">
        <v>18</v>
      </c>
      <c r="D2" s="15"/>
      <c r="E2" s="35"/>
      <c r="F2" s="15"/>
      <c r="G2" s="15"/>
    </row>
    <row r="3" spans="1:7" ht="15" customHeight="1">
      <c r="A3" s="111" t="s">
        <v>160</v>
      </c>
      <c r="B3" s="111"/>
      <c r="C3" s="111"/>
      <c r="D3" s="111"/>
      <c r="E3" s="111"/>
      <c r="F3" s="111"/>
      <c r="G3" s="111"/>
    </row>
    <row r="4" spans="1:7" ht="12.75" customHeight="1">
      <c r="A4" s="111"/>
      <c r="B4" s="111"/>
      <c r="C4" s="111"/>
      <c r="D4" s="111"/>
      <c r="E4" s="111"/>
      <c r="F4" s="111"/>
      <c r="G4" s="111"/>
    </row>
    <row r="5" spans="1:7" ht="13.5" thickBot="1">
      <c r="A5" s="25"/>
      <c r="B5" s="76"/>
      <c r="C5" s="26"/>
      <c r="D5" s="26"/>
      <c r="E5" s="36"/>
      <c r="F5" s="26"/>
      <c r="G5" s="26"/>
    </row>
    <row r="6" spans="1:7" ht="12.75">
      <c r="A6" s="23"/>
      <c r="B6" s="21"/>
      <c r="D6" s="70" t="s">
        <v>0</v>
      </c>
      <c r="E6" s="37"/>
      <c r="F6" s="22" t="s">
        <v>1</v>
      </c>
      <c r="G6" s="24" t="s">
        <v>2</v>
      </c>
    </row>
    <row r="7" spans="1:15" ht="12.75">
      <c r="A7" s="60" t="s">
        <v>9</v>
      </c>
      <c r="B7" s="61" t="s">
        <v>20</v>
      </c>
      <c r="C7" s="21" t="s">
        <v>21</v>
      </c>
      <c r="D7" s="62"/>
      <c r="E7" s="63"/>
      <c r="F7" s="58" t="s">
        <v>3</v>
      </c>
      <c r="G7" s="64"/>
      <c r="I7" s="30"/>
      <c r="J7" s="30"/>
      <c r="K7" s="30"/>
      <c r="L7" s="33" t="s">
        <v>10</v>
      </c>
      <c r="M7" s="31">
        <v>0.12</v>
      </c>
      <c r="N7" s="109">
        <f>O104-M104</f>
        <v>120050.17000000016</v>
      </c>
      <c r="O7" s="110"/>
    </row>
    <row r="8" spans="1:15" ht="12.75">
      <c r="A8" s="65"/>
      <c r="B8" s="66"/>
      <c r="C8" s="67"/>
      <c r="D8" s="68" t="s">
        <v>22</v>
      </c>
      <c r="E8" s="69" t="s">
        <v>23</v>
      </c>
      <c r="F8" s="58" t="s">
        <v>4</v>
      </c>
      <c r="G8" s="64" t="s">
        <v>4</v>
      </c>
      <c r="I8" s="30"/>
      <c r="J8" s="30"/>
      <c r="K8" s="30"/>
      <c r="L8" s="30"/>
      <c r="M8" s="30"/>
      <c r="N8" s="30"/>
      <c r="O8" s="30"/>
    </row>
    <row r="9" spans="1:15" s="3" customFormat="1" ht="22.5">
      <c r="A9" s="58"/>
      <c r="B9" s="58">
        <v>2</v>
      </c>
      <c r="C9" s="58">
        <v>3</v>
      </c>
      <c r="D9" s="58">
        <v>4</v>
      </c>
      <c r="E9" s="59">
        <v>5</v>
      </c>
      <c r="F9" s="58">
        <v>6</v>
      </c>
      <c r="G9" s="58">
        <v>7</v>
      </c>
      <c r="H9" s="16"/>
      <c r="I9" s="32" t="s">
        <v>11</v>
      </c>
      <c r="J9" s="32" t="s">
        <v>12</v>
      </c>
      <c r="K9" s="32" t="s">
        <v>13</v>
      </c>
      <c r="L9" s="32" t="s">
        <v>14</v>
      </c>
      <c r="M9" s="32" t="s">
        <v>15</v>
      </c>
      <c r="N9" s="32" t="s">
        <v>16</v>
      </c>
      <c r="O9" s="32" t="s">
        <v>17</v>
      </c>
    </row>
    <row r="10" spans="1:15" s="17" customFormat="1" ht="12.75">
      <c r="A10" s="51"/>
      <c r="B10" s="52" t="s">
        <v>24</v>
      </c>
      <c r="C10" s="52" t="s">
        <v>25</v>
      </c>
      <c r="D10" s="42"/>
      <c r="E10" s="53"/>
      <c r="F10" s="41"/>
      <c r="G10" s="41"/>
      <c r="H10" s="11"/>
      <c r="I10" s="18"/>
      <c r="J10" s="18"/>
      <c r="K10" s="18"/>
      <c r="L10" s="18"/>
      <c r="M10" s="18"/>
      <c r="N10" s="18"/>
      <c r="O10" s="18"/>
    </row>
    <row r="11" spans="1:15" s="17" customFormat="1" ht="12.75">
      <c r="A11" s="51"/>
      <c r="B11" s="52" t="s">
        <v>156</v>
      </c>
      <c r="C11" s="52" t="s">
        <v>26</v>
      </c>
      <c r="D11" s="42"/>
      <c r="E11" s="53"/>
      <c r="F11" s="41"/>
      <c r="G11" s="41"/>
      <c r="H11" s="11"/>
      <c r="I11" s="18"/>
      <c r="J11" s="18"/>
      <c r="K11" s="18"/>
      <c r="L11" s="18"/>
      <c r="M11" s="18"/>
      <c r="N11" s="18"/>
      <c r="O11" s="18"/>
    </row>
    <row r="12" spans="1:15" s="17" customFormat="1" ht="24">
      <c r="A12" s="51"/>
      <c r="B12" s="52" t="s">
        <v>157</v>
      </c>
      <c r="C12" s="82" t="s">
        <v>27</v>
      </c>
      <c r="D12" s="42"/>
      <c r="E12" s="53"/>
      <c r="F12" s="41"/>
      <c r="G12" s="41"/>
      <c r="H12" s="11"/>
      <c r="I12" s="18"/>
      <c r="J12" s="18"/>
      <c r="K12" s="18"/>
      <c r="L12" s="18"/>
      <c r="M12" s="18"/>
      <c r="N12" s="18"/>
      <c r="O12" s="18"/>
    </row>
    <row r="13" spans="1:15" ht="12.75">
      <c r="A13" s="54">
        <v>1</v>
      </c>
      <c r="B13" s="73"/>
      <c r="C13" s="55" t="s">
        <v>28</v>
      </c>
      <c r="D13" s="56" t="s">
        <v>5</v>
      </c>
      <c r="E13" s="79">
        <v>0.3</v>
      </c>
      <c r="F13" s="57">
        <f>N13</f>
        <v>13440</v>
      </c>
      <c r="G13" s="50">
        <f>O13</f>
        <v>4032</v>
      </c>
      <c r="I13" s="72"/>
      <c r="J13" s="72"/>
      <c r="K13" s="72">
        <v>12000</v>
      </c>
      <c r="L13" s="72">
        <f>I13+J13+K13</f>
        <v>12000</v>
      </c>
      <c r="M13" s="50">
        <f>ROUND(L13*E13,2)</f>
        <v>3600</v>
      </c>
      <c r="N13" s="50">
        <f>ROUND(L13+L13*$M$7,2)</f>
        <v>13440</v>
      </c>
      <c r="O13" s="50">
        <f>ROUND(N13*E13,2)</f>
        <v>4032</v>
      </c>
    </row>
    <row r="14" spans="1:15" ht="12.75">
      <c r="A14" s="83"/>
      <c r="B14" s="82" t="s">
        <v>31</v>
      </c>
      <c r="C14" s="87" t="s">
        <v>29</v>
      </c>
      <c r="D14" s="84"/>
      <c r="E14" s="85"/>
      <c r="F14" s="86"/>
      <c r="G14" s="86"/>
      <c r="H14" s="20"/>
      <c r="I14" s="86"/>
      <c r="J14" s="86"/>
      <c r="K14" s="86"/>
      <c r="L14" s="86"/>
      <c r="M14" s="86"/>
      <c r="N14" s="86"/>
      <c r="O14" s="86"/>
    </row>
    <row r="15" spans="1:15" ht="24">
      <c r="A15" s="83"/>
      <c r="B15" s="82" t="s">
        <v>32</v>
      </c>
      <c r="C15" s="87" t="s">
        <v>30</v>
      </c>
      <c r="D15" s="84"/>
      <c r="E15" s="85"/>
      <c r="F15" s="86"/>
      <c r="G15" s="86"/>
      <c r="H15" s="20"/>
      <c r="I15" s="86"/>
      <c r="J15" s="86"/>
      <c r="K15" s="86"/>
      <c r="L15" s="86"/>
      <c r="M15" s="86"/>
      <c r="N15" s="86"/>
      <c r="O15" s="86"/>
    </row>
    <row r="16" spans="1:15" ht="12.75">
      <c r="A16" s="54">
        <v>2</v>
      </c>
      <c r="B16" s="73"/>
      <c r="C16" s="55" t="s">
        <v>33</v>
      </c>
      <c r="D16" s="56" t="s">
        <v>37</v>
      </c>
      <c r="E16" s="79">
        <v>1</v>
      </c>
      <c r="F16" s="57">
        <f aca="true" t="shared" si="0" ref="F16:F37">N16</f>
        <v>56</v>
      </c>
      <c r="G16" s="50">
        <f aca="true" t="shared" si="1" ref="G16:G37">O16</f>
        <v>56</v>
      </c>
      <c r="I16" s="72"/>
      <c r="J16" s="72"/>
      <c r="K16" s="72">
        <v>50</v>
      </c>
      <c r="L16" s="72">
        <f aca="true" t="shared" si="2" ref="L16:L37">I16+J16+K16</f>
        <v>50</v>
      </c>
      <c r="M16" s="50">
        <f aca="true" t="shared" si="3" ref="M16:M37">ROUND(L16*E16,2)</f>
        <v>50</v>
      </c>
      <c r="N16" s="50">
        <f aca="true" t="shared" si="4" ref="N16:N37">ROUND(L16+L16*$M$7,2)</f>
        <v>56</v>
      </c>
      <c r="O16" s="50">
        <f aca="true" t="shared" si="5" ref="O16:O37">ROUND(N16*E16,2)</f>
        <v>56</v>
      </c>
    </row>
    <row r="17" spans="1:15" ht="12.75">
      <c r="A17" s="54">
        <v>3</v>
      </c>
      <c r="B17" s="73"/>
      <c r="C17" s="55" t="s">
        <v>34</v>
      </c>
      <c r="D17" s="56" t="s">
        <v>37</v>
      </c>
      <c r="E17" s="79">
        <v>1</v>
      </c>
      <c r="F17" s="57">
        <f t="shared" si="0"/>
        <v>67.2</v>
      </c>
      <c r="G17" s="50">
        <f t="shared" si="1"/>
        <v>67.2</v>
      </c>
      <c r="I17" s="72"/>
      <c r="J17" s="72"/>
      <c r="K17" s="72">
        <v>60</v>
      </c>
      <c r="L17" s="72">
        <f t="shared" si="2"/>
        <v>60</v>
      </c>
      <c r="M17" s="50">
        <f t="shared" si="3"/>
        <v>60</v>
      </c>
      <c r="N17" s="50">
        <f t="shared" si="4"/>
        <v>67.2</v>
      </c>
      <c r="O17" s="50">
        <f t="shared" si="5"/>
        <v>67.2</v>
      </c>
    </row>
    <row r="18" spans="1:15" ht="12.75">
      <c r="A18" s="54">
        <v>4</v>
      </c>
      <c r="B18" s="73"/>
      <c r="C18" s="55" t="s">
        <v>154</v>
      </c>
      <c r="D18" s="56" t="s">
        <v>37</v>
      </c>
      <c r="E18" s="79">
        <v>11</v>
      </c>
      <c r="F18" s="57">
        <f t="shared" si="0"/>
        <v>78.4</v>
      </c>
      <c r="G18" s="50">
        <f t="shared" si="1"/>
        <v>862.4</v>
      </c>
      <c r="I18" s="72"/>
      <c r="J18" s="72"/>
      <c r="K18" s="72">
        <v>70</v>
      </c>
      <c r="L18" s="72">
        <f t="shared" si="2"/>
        <v>70</v>
      </c>
      <c r="M18" s="50">
        <f t="shared" si="3"/>
        <v>770</v>
      </c>
      <c r="N18" s="50">
        <f t="shared" si="4"/>
        <v>78.4</v>
      </c>
      <c r="O18" s="50">
        <f t="shared" si="5"/>
        <v>862.4</v>
      </c>
    </row>
    <row r="19" spans="1:15" ht="12.75">
      <c r="A19" s="54">
        <v>5</v>
      </c>
      <c r="B19" s="73"/>
      <c r="C19" s="55" t="s">
        <v>155</v>
      </c>
      <c r="D19" s="56" t="s">
        <v>37</v>
      </c>
      <c r="E19" s="79">
        <v>1</v>
      </c>
      <c r="F19" s="57">
        <f t="shared" si="0"/>
        <v>89.6</v>
      </c>
      <c r="G19" s="50">
        <f t="shared" si="1"/>
        <v>89.6</v>
      </c>
      <c r="I19" s="72"/>
      <c r="J19" s="72"/>
      <c r="K19" s="72">
        <v>80</v>
      </c>
      <c r="L19" s="72">
        <f t="shared" si="2"/>
        <v>80</v>
      </c>
      <c r="M19" s="50">
        <f t="shared" si="3"/>
        <v>80</v>
      </c>
      <c r="N19" s="50">
        <f t="shared" si="4"/>
        <v>89.6</v>
      </c>
      <c r="O19" s="50">
        <f t="shared" si="5"/>
        <v>89.6</v>
      </c>
    </row>
    <row r="20" spans="1:15" ht="12.75">
      <c r="A20" s="54">
        <v>6</v>
      </c>
      <c r="B20" s="73"/>
      <c r="C20" s="55" t="s">
        <v>35</v>
      </c>
      <c r="D20" s="56" t="s">
        <v>6</v>
      </c>
      <c r="E20" s="79">
        <v>19</v>
      </c>
      <c r="F20" s="57">
        <f t="shared" si="0"/>
        <v>44.8</v>
      </c>
      <c r="G20" s="50">
        <f t="shared" si="1"/>
        <v>851.2</v>
      </c>
      <c r="I20" s="72"/>
      <c r="J20" s="72"/>
      <c r="K20" s="72">
        <v>40</v>
      </c>
      <c r="L20" s="72">
        <f t="shared" si="2"/>
        <v>40</v>
      </c>
      <c r="M20" s="50">
        <f t="shared" si="3"/>
        <v>760</v>
      </c>
      <c r="N20" s="50">
        <f t="shared" si="4"/>
        <v>44.8</v>
      </c>
      <c r="O20" s="50">
        <f t="shared" si="5"/>
        <v>851.2</v>
      </c>
    </row>
    <row r="21" spans="1:15" ht="12.75">
      <c r="A21" s="54">
        <v>7</v>
      </c>
      <c r="B21" s="73"/>
      <c r="C21" s="55" t="s">
        <v>36</v>
      </c>
      <c r="D21" s="56" t="s">
        <v>37</v>
      </c>
      <c r="E21" s="79">
        <v>5</v>
      </c>
      <c r="F21" s="57">
        <f t="shared" si="0"/>
        <v>1120</v>
      </c>
      <c r="G21" s="50">
        <f t="shared" si="1"/>
        <v>5600</v>
      </c>
      <c r="I21" s="72"/>
      <c r="J21" s="72"/>
      <c r="K21" s="72">
        <v>1000</v>
      </c>
      <c r="L21" s="72">
        <f t="shared" si="2"/>
        <v>1000</v>
      </c>
      <c r="M21" s="50">
        <f t="shared" si="3"/>
        <v>5000</v>
      </c>
      <c r="N21" s="50">
        <f t="shared" si="4"/>
        <v>1120</v>
      </c>
      <c r="O21" s="50">
        <f t="shared" si="5"/>
        <v>5600</v>
      </c>
    </row>
    <row r="22" spans="1:15" ht="24">
      <c r="A22" s="83"/>
      <c r="B22" s="82" t="s">
        <v>39</v>
      </c>
      <c r="C22" s="87" t="s">
        <v>38</v>
      </c>
      <c r="D22" s="84"/>
      <c r="E22" s="85"/>
      <c r="F22" s="86"/>
      <c r="G22" s="86"/>
      <c r="H22" s="20"/>
      <c r="I22" s="86"/>
      <c r="J22" s="86"/>
      <c r="K22" s="86"/>
      <c r="L22" s="86"/>
      <c r="M22" s="86"/>
      <c r="N22" s="86"/>
      <c r="O22" s="86"/>
    </row>
    <row r="23" spans="1:15" ht="22.5">
      <c r="A23" s="54">
        <v>8</v>
      </c>
      <c r="B23" s="73"/>
      <c r="C23" s="55" t="s">
        <v>40</v>
      </c>
      <c r="D23" s="56" t="s">
        <v>6</v>
      </c>
      <c r="E23" s="79">
        <v>6317.5</v>
      </c>
      <c r="F23" s="57">
        <f t="shared" si="0"/>
        <v>6.72</v>
      </c>
      <c r="G23" s="50">
        <f t="shared" si="1"/>
        <v>42453.6</v>
      </c>
      <c r="I23" s="72"/>
      <c r="J23" s="72"/>
      <c r="K23" s="72">
        <v>6</v>
      </c>
      <c r="L23" s="72">
        <f t="shared" si="2"/>
        <v>6</v>
      </c>
      <c r="M23" s="50">
        <f t="shared" si="3"/>
        <v>37905</v>
      </c>
      <c r="N23" s="50">
        <f t="shared" si="4"/>
        <v>6.72</v>
      </c>
      <c r="O23" s="50">
        <f t="shared" si="5"/>
        <v>42453.6</v>
      </c>
    </row>
    <row r="24" spans="1:15" ht="24">
      <c r="A24" s="83"/>
      <c r="B24" s="82" t="s">
        <v>42</v>
      </c>
      <c r="C24" s="87" t="s">
        <v>41</v>
      </c>
      <c r="D24" s="84"/>
      <c r="E24" s="85"/>
      <c r="F24" s="86"/>
      <c r="G24" s="86"/>
      <c r="H24" s="20"/>
      <c r="I24" s="86"/>
      <c r="J24" s="86"/>
      <c r="K24" s="86"/>
      <c r="L24" s="86"/>
      <c r="M24" s="86"/>
      <c r="N24" s="86"/>
      <c r="O24" s="86"/>
    </row>
    <row r="25" spans="1:15" ht="22.5">
      <c r="A25" s="54">
        <v>9</v>
      </c>
      <c r="B25" s="73"/>
      <c r="C25" s="55" t="s">
        <v>43</v>
      </c>
      <c r="D25" s="56" t="s">
        <v>6</v>
      </c>
      <c r="E25" s="79">
        <v>512.9</v>
      </c>
      <c r="F25" s="57">
        <f t="shared" si="0"/>
        <v>13.44</v>
      </c>
      <c r="G25" s="50">
        <f t="shared" si="1"/>
        <v>6893.38</v>
      </c>
      <c r="I25" s="72"/>
      <c r="J25" s="72"/>
      <c r="K25" s="72">
        <v>12</v>
      </c>
      <c r="L25" s="72">
        <f t="shared" si="2"/>
        <v>12</v>
      </c>
      <c r="M25" s="50">
        <f t="shared" si="3"/>
        <v>6154.8</v>
      </c>
      <c r="N25" s="50">
        <f t="shared" si="4"/>
        <v>13.44</v>
      </c>
      <c r="O25" s="50">
        <f t="shared" si="5"/>
        <v>6893.38</v>
      </c>
    </row>
    <row r="26" spans="1:15" ht="22.5">
      <c r="A26" s="54">
        <v>10</v>
      </c>
      <c r="B26" s="73"/>
      <c r="C26" s="55" t="s">
        <v>45</v>
      </c>
      <c r="D26" s="56" t="s">
        <v>6</v>
      </c>
      <c r="E26" s="79">
        <v>512.9</v>
      </c>
      <c r="F26" s="57">
        <f t="shared" si="0"/>
        <v>6.72</v>
      </c>
      <c r="G26" s="50">
        <f t="shared" si="1"/>
        <v>3446.69</v>
      </c>
      <c r="I26" s="72"/>
      <c r="J26" s="72"/>
      <c r="K26" s="72">
        <v>6</v>
      </c>
      <c r="L26" s="72">
        <f t="shared" si="2"/>
        <v>6</v>
      </c>
      <c r="M26" s="50">
        <f t="shared" si="3"/>
        <v>3077.4</v>
      </c>
      <c r="N26" s="50">
        <f t="shared" si="4"/>
        <v>6.72</v>
      </c>
      <c r="O26" s="50">
        <f t="shared" si="5"/>
        <v>3446.69</v>
      </c>
    </row>
    <row r="27" spans="1:15" ht="22.5">
      <c r="A27" s="54">
        <v>11</v>
      </c>
      <c r="B27" s="73"/>
      <c r="C27" s="55" t="s">
        <v>44</v>
      </c>
      <c r="D27" s="56" t="s">
        <v>37</v>
      </c>
      <c r="E27" s="79">
        <v>4</v>
      </c>
      <c r="F27" s="57">
        <f t="shared" si="0"/>
        <v>33.6</v>
      </c>
      <c r="G27" s="50">
        <f t="shared" si="1"/>
        <v>134.4</v>
      </c>
      <c r="I27" s="72"/>
      <c r="J27" s="72"/>
      <c r="K27" s="72">
        <v>30</v>
      </c>
      <c r="L27" s="72">
        <f t="shared" si="2"/>
        <v>30</v>
      </c>
      <c r="M27" s="50">
        <f t="shared" si="3"/>
        <v>120</v>
      </c>
      <c r="N27" s="50">
        <f t="shared" si="4"/>
        <v>33.6</v>
      </c>
      <c r="O27" s="50">
        <f t="shared" si="5"/>
        <v>134.4</v>
      </c>
    </row>
    <row r="28" spans="1:15" s="20" customFormat="1" ht="12.75">
      <c r="A28" s="83"/>
      <c r="B28" s="82" t="s">
        <v>47</v>
      </c>
      <c r="C28" s="87" t="s">
        <v>46</v>
      </c>
      <c r="D28" s="84"/>
      <c r="E28" s="85"/>
      <c r="F28" s="86"/>
      <c r="G28" s="86"/>
      <c r="I28" s="86"/>
      <c r="J28" s="86"/>
      <c r="K28" s="86"/>
      <c r="L28" s="86"/>
      <c r="M28" s="86"/>
      <c r="N28" s="86"/>
      <c r="O28" s="86"/>
    </row>
    <row r="29" spans="1:15" s="20" customFormat="1" ht="24">
      <c r="A29" s="83"/>
      <c r="B29" s="82" t="s">
        <v>49</v>
      </c>
      <c r="C29" s="87" t="s">
        <v>48</v>
      </c>
      <c r="D29" s="84"/>
      <c r="E29" s="85"/>
      <c r="F29" s="86"/>
      <c r="G29" s="86"/>
      <c r="I29" s="86"/>
      <c r="J29" s="86"/>
      <c r="K29" s="86"/>
      <c r="L29" s="86"/>
      <c r="M29" s="86"/>
      <c r="N29" s="86"/>
      <c r="O29" s="86"/>
    </row>
    <row r="30" spans="1:15" ht="22.5">
      <c r="A30" s="54">
        <v>12</v>
      </c>
      <c r="B30" s="73"/>
      <c r="C30" s="55" t="s">
        <v>50</v>
      </c>
      <c r="D30" s="56" t="s">
        <v>7</v>
      </c>
      <c r="E30" s="79">
        <v>516</v>
      </c>
      <c r="F30" s="57">
        <f t="shared" si="0"/>
        <v>10.08</v>
      </c>
      <c r="G30" s="50">
        <f t="shared" si="1"/>
        <v>5201.28</v>
      </c>
      <c r="I30" s="72"/>
      <c r="J30" s="72"/>
      <c r="K30" s="72">
        <v>9</v>
      </c>
      <c r="L30" s="72">
        <f t="shared" si="2"/>
        <v>9</v>
      </c>
      <c r="M30" s="50">
        <f t="shared" si="3"/>
        <v>4644</v>
      </c>
      <c r="N30" s="50">
        <f t="shared" si="4"/>
        <v>10.08</v>
      </c>
      <c r="O30" s="50">
        <f t="shared" si="5"/>
        <v>5201.28</v>
      </c>
    </row>
    <row r="31" spans="1:15" ht="12.75">
      <c r="A31" s="54">
        <v>13</v>
      </c>
      <c r="B31" s="73"/>
      <c r="C31" s="55" t="s">
        <v>51</v>
      </c>
      <c r="D31" s="56" t="s">
        <v>6</v>
      </c>
      <c r="E31" s="79">
        <v>450.3</v>
      </c>
      <c r="F31" s="57">
        <f t="shared" si="0"/>
        <v>1.68</v>
      </c>
      <c r="G31" s="50">
        <f t="shared" si="1"/>
        <v>756.5</v>
      </c>
      <c r="I31" s="72"/>
      <c r="J31" s="72"/>
      <c r="K31" s="72">
        <v>1.5</v>
      </c>
      <c r="L31" s="72">
        <f t="shared" si="2"/>
        <v>1.5</v>
      </c>
      <c r="M31" s="50">
        <f t="shared" si="3"/>
        <v>675.45</v>
      </c>
      <c r="N31" s="50">
        <f t="shared" si="4"/>
        <v>1.68</v>
      </c>
      <c r="O31" s="50">
        <f t="shared" si="5"/>
        <v>756.5</v>
      </c>
    </row>
    <row r="32" spans="1:15" s="20" customFormat="1" ht="24">
      <c r="A32" s="83"/>
      <c r="B32" s="82" t="s">
        <v>53</v>
      </c>
      <c r="C32" s="87" t="s">
        <v>52</v>
      </c>
      <c r="D32" s="84"/>
      <c r="E32" s="85"/>
      <c r="F32" s="86"/>
      <c r="G32" s="86"/>
      <c r="I32" s="86"/>
      <c r="J32" s="86"/>
      <c r="K32" s="86"/>
      <c r="L32" s="86"/>
      <c r="M32" s="86"/>
      <c r="N32" s="86"/>
      <c r="O32" s="86"/>
    </row>
    <row r="33" spans="1:15" ht="22.5">
      <c r="A33" s="54">
        <v>14</v>
      </c>
      <c r="B33" s="73"/>
      <c r="C33" s="55" t="s">
        <v>54</v>
      </c>
      <c r="D33" s="56" t="s">
        <v>7</v>
      </c>
      <c r="E33" s="79">
        <v>1521.7</v>
      </c>
      <c r="F33" s="57">
        <f t="shared" si="0"/>
        <v>48.02</v>
      </c>
      <c r="G33" s="50">
        <f t="shared" si="1"/>
        <v>73072.03</v>
      </c>
      <c r="I33" s="72">
        <v>12</v>
      </c>
      <c r="J33" s="72">
        <f>8*1.9</f>
        <v>15.2</v>
      </c>
      <c r="K33" s="72">
        <f>0.25*33*1.9</f>
        <v>15.674999999999999</v>
      </c>
      <c r="L33" s="72">
        <f t="shared" si="2"/>
        <v>42.875</v>
      </c>
      <c r="M33" s="50">
        <f t="shared" si="3"/>
        <v>65242.89</v>
      </c>
      <c r="N33" s="50">
        <f t="shared" si="4"/>
        <v>48.02</v>
      </c>
      <c r="O33" s="50">
        <f t="shared" si="5"/>
        <v>73072.03</v>
      </c>
    </row>
    <row r="34" spans="1:15" ht="22.5">
      <c r="A34" s="54">
        <v>15</v>
      </c>
      <c r="B34" s="73"/>
      <c r="C34" s="55" t="s">
        <v>55</v>
      </c>
      <c r="D34" s="56" t="s">
        <v>7</v>
      </c>
      <c r="E34" s="79">
        <v>516</v>
      </c>
      <c r="F34" s="57">
        <f t="shared" si="0"/>
        <v>13.44</v>
      </c>
      <c r="G34" s="50">
        <f t="shared" si="1"/>
        <v>6935.04</v>
      </c>
      <c r="I34" s="72"/>
      <c r="J34" s="72"/>
      <c r="K34" s="72">
        <v>12</v>
      </c>
      <c r="L34" s="72">
        <f t="shared" si="2"/>
        <v>12</v>
      </c>
      <c r="M34" s="50">
        <f t="shared" si="3"/>
        <v>6192</v>
      </c>
      <c r="N34" s="50">
        <f t="shared" si="4"/>
        <v>13.44</v>
      </c>
      <c r="O34" s="50">
        <f t="shared" si="5"/>
        <v>6935.04</v>
      </c>
    </row>
    <row r="35" spans="1:15" ht="22.5">
      <c r="A35" s="54">
        <v>16</v>
      </c>
      <c r="B35" s="73"/>
      <c r="C35" s="55" t="s">
        <v>56</v>
      </c>
      <c r="D35" s="56" t="s">
        <v>7</v>
      </c>
      <c r="E35" s="79">
        <v>3423.3</v>
      </c>
      <c r="F35" s="57">
        <f t="shared" si="0"/>
        <v>17.92</v>
      </c>
      <c r="G35" s="50">
        <f t="shared" si="1"/>
        <v>61345.54</v>
      </c>
      <c r="I35" s="72"/>
      <c r="J35" s="72"/>
      <c r="K35" s="72">
        <v>16</v>
      </c>
      <c r="L35" s="72">
        <f t="shared" si="2"/>
        <v>16</v>
      </c>
      <c r="M35" s="50">
        <f t="shared" si="3"/>
        <v>54772.8</v>
      </c>
      <c r="N35" s="50">
        <f t="shared" si="4"/>
        <v>17.92</v>
      </c>
      <c r="O35" s="50">
        <f t="shared" si="5"/>
        <v>61345.54</v>
      </c>
    </row>
    <row r="36" spans="1:15" ht="12.75">
      <c r="A36" s="54">
        <v>17</v>
      </c>
      <c r="B36" s="73"/>
      <c r="C36" s="55" t="s">
        <v>57</v>
      </c>
      <c r="D36" s="56" t="s">
        <v>6</v>
      </c>
      <c r="E36" s="79">
        <v>3024.48</v>
      </c>
      <c r="F36" s="57">
        <f t="shared" si="0"/>
        <v>1.23</v>
      </c>
      <c r="G36" s="50">
        <f t="shared" si="1"/>
        <v>3720.11</v>
      </c>
      <c r="I36" s="72"/>
      <c r="J36" s="72"/>
      <c r="K36" s="72">
        <v>1.1</v>
      </c>
      <c r="L36" s="72">
        <f t="shared" si="2"/>
        <v>1.1</v>
      </c>
      <c r="M36" s="50">
        <f t="shared" si="3"/>
        <v>3326.93</v>
      </c>
      <c r="N36" s="50">
        <f t="shared" si="4"/>
        <v>1.23</v>
      </c>
      <c r="O36" s="50">
        <f t="shared" si="5"/>
        <v>3720.11</v>
      </c>
    </row>
    <row r="37" spans="1:15" ht="12.75">
      <c r="A37" s="54">
        <v>18</v>
      </c>
      <c r="B37" s="73"/>
      <c r="C37" s="55" t="s">
        <v>58</v>
      </c>
      <c r="D37" s="56" t="s">
        <v>6</v>
      </c>
      <c r="E37" s="79">
        <v>1154</v>
      </c>
      <c r="F37" s="57">
        <f t="shared" si="0"/>
        <v>4.48</v>
      </c>
      <c r="G37" s="50">
        <f t="shared" si="1"/>
        <v>5169.92</v>
      </c>
      <c r="I37" s="72"/>
      <c r="J37" s="72"/>
      <c r="K37" s="72">
        <v>4</v>
      </c>
      <c r="L37" s="72">
        <f t="shared" si="2"/>
        <v>4</v>
      </c>
      <c r="M37" s="50">
        <f t="shared" si="3"/>
        <v>4616</v>
      </c>
      <c r="N37" s="50">
        <f t="shared" si="4"/>
        <v>4.48</v>
      </c>
      <c r="O37" s="50">
        <f t="shared" si="5"/>
        <v>5169.92</v>
      </c>
    </row>
    <row r="38" spans="1:15" s="20" customFormat="1" ht="12.75">
      <c r="A38" s="83"/>
      <c r="B38" s="82" t="s">
        <v>60</v>
      </c>
      <c r="C38" s="87" t="s">
        <v>59</v>
      </c>
      <c r="D38" s="84"/>
      <c r="E38" s="85"/>
      <c r="F38" s="86"/>
      <c r="G38" s="86"/>
      <c r="I38" s="86"/>
      <c r="J38" s="86"/>
      <c r="K38" s="86"/>
      <c r="L38" s="86"/>
      <c r="M38" s="86"/>
      <c r="N38" s="86"/>
      <c r="O38" s="86"/>
    </row>
    <row r="39" spans="1:15" s="17" customFormat="1" ht="24">
      <c r="A39" s="51"/>
      <c r="B39" s="52" t="s">
        <v>61</v>
      </c>
      <c r="C39" s="82" t="s">
        <v>62</v>
      </c>
      <c r="D39" s="42"/>
      <c r="E39" s="80"/>
      <c r="F39" s="42"/>
      <c r="G39" s="42"/>
      <c r="H39" s="11"/>
      <c r="I39" s="27"/>
      <c r="J39" s="27"/>
      <c r="K39" s="27"/>
      <c r="L39" s="19"/>
      <c r="M39" s="28"/>
      <c r="N39" s="28"/>
      <c r="O39" s="28"/>
    </row>
    <row r="40" spans="1:15" ht="12.75">
      <c r="A40" s="54">
        <v>19</v>
      </c>
      <c r="B40" s="73"/>
      <c r="C40" s="55" t="s">
        <v>63</v>
      </c>
      <c r="D40" s="56" t="s">
        <v>6</v>
      </c>
      <c r="E40" s="79">
        <v>2254.02</v>
      </c>
      <c r="F40" s="57">
        <f aca="true" t="shared" si="6" ref="F40:G44">N40</f>
        <v>13.5</v>
      </c>
      <c r="G40" s="50">
        <f t="shared" si="6"/>
        <v>30429.27</v>
      </c>
      <c r="I40" s="72">
        <v>4</v>
      </c>
      <c r="J40" s="72">
        <f>20*1.9*0.15</f>
        <v>5.7</v>
      </c>
      <c r="K40" s="72">
        <f>0.25*33*1.9*0.15</f>
        <v>2.35125</v>
      </c>
      <c r="L40" s="72">
        <f>I40+J40+K40</f>
        <v>12.05125</v>
      </c>
      <c r="M40" s="50">
        <f>ROUND(L40*E40,2)</f>
        <v>27163.76</v>
      </c>
      <c r="N40" s="50">
        <f>ROUND(L40+L40*$M$7,2)</f>
        <v>13.5</v>
      </c>
      <c r="O40" s="50">
        <f>ROUND(N40*E40,2)</f>
        <v>30429.27</v>
      </c>
    </row>
    <row r="41" spans="1:15" s="92" customFormat="1" ht="24">
      <c r="A41" s="88"/>
      <c r="B41" s="82" t="s">
        <v>65</v>
      </c>
      <c r="C41" s="87" t="s">
        <v>64</v>
      </c>
      <c r="D41" s="89"/>
      <c r="E41" s="90"/>
      <c r="F41" s="91"/>
      <c r="G41" s="91"/>
      <c r="I41" s="91"/>
      <c r="J41" s="91"/>
      <c r="K41" s="91"/>
      <c r="L41" s="91"/>
      <c r="M41" s="91"/>
      <c r="N41" s="91"/>
      <c r="O41" s="91"/>
    </row>
    <row r="42" spans="1:15" ht="22.5">
      <c r="A42" s="54">
        <v>20</v>
      </c>
      <c r="B42" s="73"/>
      <c r="C42" s="55" t="s">
        <v>66</v>
      </c>
      <c r="D42" s="56" t="s">
        <v>6</v>
      </c>
      <c r="E42" s="79">
        <v>2445.4</v>
      </c>
      <c r="F42" s="57">
        <f t="shared" si="6"/>
        <v>1.9</v>
      </c>
      <c r="G42" s="50">
        <f t="shared" si="6"/>
        <v>4646.26</v>
      </c>
      <c r="I42" s="72"/>
      <c r="J42" s="72">
        <f>1.4+0.3</f>
        <v>1.7</v>
      </c>
      <c r="K42" s="72"/>
      <c r="L42" s="72">
        <f>I42+J42+K42</f>
        <v>1.7</v>
      </c>
      <c r="M42" s="50">
        <f>ROUND(L42*E42,2)</f>
        <v>4157.18</v>
      </c>
      <c r="N42" s="50">
        <f>ROUND(L42+L42*$M$7,2)</f>
        <v>1.9</v>
      </c>
      <c r="O42" s="50">
        <f>ROUND(N42*E42,2)</f>
        <v>4646.26</v>
      </c>
    </row>
    <row r="43" spans="1:15" ht="22.5">
      <c r="A43" s="54">
        <v>21</v>
      </c>
      <c r="B43" s="73"/>
      <c r="C43" s="55" t="s">
        <v>67</v>
      </c>
      <c r="D43" s="56" t="s">
        <v>6</v>
      </c>
      <c r="E43" s="79">
        <v>2531.41</v>
      </c>
      <c r="F43" s="57">
        <f t="shared" si="6"/>
        <v>1.9</v>
      </c>
      <c r="G43" s="50">
        <f t="shared" si="6"/>
        <v>4809.68</v>
      </c>
      <c r="I43" s="72"/>
      <c r="J43" s="72">
        <f>1.4+0.3</f>
        <v>1.7</v>
      </c>
      <c r="K43" s="72"/>
      <c r="L43" s="72">
        <f>I43+J43+K43</f>
        <v>1.7</v>
      </c>
      <c r="M43" s="50">
        <f>ROUND(L43*E43,2)</f>
        <v>4303.4</v>
      </c>
      <c r="N43" s="50">
        <f>ROUND(L43+L43*$M$7,2)</f>
        <v>1.9</v>
      </c>
      <c r="O43" s="50">
        <f>ROUND(N43*E43,2)</f>
        <v>4809.68</v>
      </c>
    </row>
    <row r="44" spans="1:15" ht="22.5">
      <c r="A44" s="54">
        <v>22</v>
      </c>
      <c r="B44" s="73"/>
      <c r="C44" s="55" t="s">
        <v>68</v>
      </c>
      <c r="D44" s="56" t="s">
        <v>6</v>
      </c>
      <c r="E44" s="79">
        <v>1873.38</v>
      </c>
      <c r="F44" s="57">
        <f t="shared" si="6"/>
        <v>2.02</v>
      </c>
      <c r="G44" s="50">
        <f t="shared" si="6"/>
        <v>3784.23</v>
      </c>
      <c r="I44" s="72"/>
      <c r="J44" s="72">
        <f>1.5+0.3</f>
        <v>1.8</v>
      </c>
      <c r="K44" s="72"/>
      <c r="L44" s="72">
        <f>I44+J44+K44</f>
        <v>1.8</v>
      </c>
      <c r="M44" s="50">
        <f>ROUND(L44*E44,2)</f>
        <v>3372.08</v>
      </c>
      <c r="N44" s="50">
        <f>ROUND(L44+L44*$M$7,2)</f>
        <v>2.02</v>
      </c>
      <c r="O44" s="50">
        <f>ROUND(N44*E44,2)</f>
        <v>3784.23</v>
      </c>
    </row>
    <row r="45" spans="1:15" ht="22.5">
      <c r="A45" s="54">
        <v>23</v>
      </c>
      <c r="B45" s="73"/>
      <c r="C45" s="55" t="s">
        <v>69</v>
      </c>
      <c r="D45" s="56" t="s">
        <v>6</v>
      </c>
      <c r="E45" s="79">
        <v>72</v>
      </c>
      <c r="F45" s="57">
        <f>N45</f>
        <v>2.02</v>
      </c>
      <c r="G45" s="50">
        <f>O45</f>
        <v>145.44</v>
      </c>
      <c r="I45" s="72"/>
      <c r="J45" s="72">
        <v>1.8</v>
      </c>
      <c r="K45" s="72"/>
      <c r="L45" s="72">
        <f>I45+J45+K45</f>
        <v>1.8</v>
      </c>
      <c r="M45" s="50">
        <f>ROUND(L45*E45,2)</f>
        <v>129.6</v>
      </c>
      <c r="N45" s="50">
        <f>ROUND(L45+L45*$M$7,2)</f>
        <v>2.02</v>
      </c>
      <c r="O45" s="50">
        <f>ROUND(N45*E45,2)</f>
        <v>145.44</v>
      </c>
    </row>
    <row r="46" spans="1:15" s="92" customFormat="1" ht="36">
      <c r="A46" s="88"/>
      <c r="B46" s="82" t="s">
        <v>73</v>
      </c>
      <c r="C46" s="87" t="s">
        <v>70</v>
      </c>
      <c r="D46" s="89"/>
      <c r="E46" s="90"/>
      <c r="F46" s="91"/>
      <c r="G46" s="91"/>
      <c r="I46" s="91"/>
      <c r="J46" s="91"/>
      <c r="K46" s="91"/>
      <c r="L46" s="91"/>
      <c r="M46" s="91"/>
      <c r="N46" s="91"/>
      <c r="O46" s="91"/>
    </row>
    <row r="47" spans="1:15" ht="12.75">
      <c r="A47" s="54">
        <v>24</v>
      </c>
      <c r="B47" s="73"/>
      <c r="C47" s="55" t="s">
        <v>71</v>
      </c>
      <c r="D47" s="56" t="s">
        <v>6</v>
      </c>
      <c r="E47" s="79">
        <v>1801.38</v>
      </c>
      <c r="F47" s="57">
        <f>N47</f>
        <v>32.2</v>
      </c>
      <c r="G47" s="50">
        <f>O47</f>
        <v>58004.44</v>
      </c>
      <c r="I47" s="72">
        <v>4</v>
      </c>
      <c r="J47" s="72">
        <f>48*2.2*0.2</f>
        <v>21.120000000000005</v>
      </c>
      <c r="K47" s="72">
        <f>0.25*33*2.2*0.2</f>
        <v>3.630000000000001</v>
      </c>
      <c r="L47" s="72">
        <f>I47+J47+K47</f>
        <v>28.750000000000007</v>
      </c>
      <c r="M47" s="50">
        <f>ROUND(L47*E47,2)</f>
        <v>51789.68</v>
      </c>
      <c r="N47" s="50">
        <f>ROUND(L47+L47*$M$7,2)</f>
        <v>32.2</v>
      </c>
      <c r="O47" s="50">
        <f>ROUND(N47*E47,2)</f>
        <v>58004.44</v>
      </c>
    </row>
    <row r="48" spans="1:15" s="92" customFormat="1" ht="36">
      <c r="A48" s="88"/>
      <c r="B48" s="82" t="s">
        <v>74</v>
      </c>
      <c r="C48" s="87" t="s">
        <v>72</v>
      </c>
      <c r="D48" s="89"/>
      <c r="E48" s="90"/>
      <c r="F48" s="91"/>
      <c r="G48" s="91"/>
      <c r="I48" s="91"/>
      <c r="J48" s="91"/>
      <c r="K48" s="91"/>
      <c r="L48" s="91"/>
      <c r="M48" s="91"/>
      <c r="N48" s="91"/>
      <c r="O48" s="91"/>
    </row>
    <row r="49" spans="1:15" ht="22.5">
      <c r="A49" s="54">
        <v>25</v>
      </c>
      <c r="B49" s="73"/>
      <c r="C49" s="55" t="s">
        <v>75</v>
      </c>
      <c r="D49" s="56" t="s">
        <v>6</v>
      </c>
      <c r="E49" s="79">
        <v>1958.08</v>
      </c>
      <c r="F49" s="57">
        <f>N49</f>
        <v>21.28</v>
      </c>
      <c r="G49" s="50">
        <f>O49</f>
        <v>41667.94</v>
      </c>
      <c r="I49" s="72">
        <v>4</v>
      </c>
      <c r="J49" s="72">
        <f>100*0.15</f>
        <v>15</v>
      </c>
      <c r="K49" s="72"/>
      <c r="L49" s="72">
        <f>I49+J49+K49</f>
        <v>19</v>
      </c>
      <c r="M49" s="50">
        <f>ROUND(L49*E49,2)</f>
        <v>37203.52</v>
      </c>
      <c r="N49" s="50">
        <f>ROUND(L49+L49*$M$7,2)</f>
        <v>21.28</v>
      </c>
      <c r="O49" s="50">
        <f>ROUND(N49*E49,2)</f>
        <v>41667.94</v>
      </c>
    </row>
    <row r="50" spans="1:15" s="92" customFormat="1" ht="24">
      <c r="A50" s="88"/>
      <c r="B50" s="82" t="s">
        <v>77</v>
      </c>
      <c r="C50" s="87" t="s">
        <v>76</v>
      </c>
      <c r="D50" s="89"/>
      <c r="E50" s="90"/>
      <c r="F50" s="91"/>
      <c r="G50" s="91"/>
      <c r="I50" s="91"/>
      <c r="J50" s="91"/>
      <c r="K50" s="91"/>
      <c r="L50" s="91"/>
      <c r="M50" s="91"/>
      <c r="N50" s="91"/>
      <c r="O50" s="91"/>
    </row>
    <row r="51" spans="1:15" ht="12.75">
      <c r="A51" s="54">
        <v>26</v>
      </c>
      <c r="B51" s="73"/>
      <c r="C51" s="55" t="s">
        <v>78</v>
      </c>
      <c r="D51" s="56" t="s">
        <v>6</v>
      </c>
      <c r="E51" s="79">
        <v>337.3</v>
      </c>
      <c r="F51" s="57">
        <f>N51</f>
        <v>71.23</v>
      </c>
      <c r="G51" s="50">
        <f>O51</f>
        <v>24025.88</v>
      </c>
      <c r="I51" s="72">
        <v>4</v>
      </c>
      <c r="J51" s="72">
        <f>240*0.24</f>
        <v>57.599999999999994</v>
      </c>
      <c r="K51" s="72">
        <v>2</v>
      </c>
      <c r="L51" s="72">
        <f>I51+J51+K51</f>
        <v>63.599999999999994</v>
      </c>
      <c r="M51" s="50">
        <f>ROUND(L51*E51,2)</f>
        <v>21452.28</v>
      </c>
      <c r="N51" s="50">
        <f>ROUND(L51+L51*$M$7,2)</f>
        <v>71.23</v>
      </c>
      <c r="O51" s="50">
        <f>ROUND(N51*E51,2)</f>
        <v>24025.88</v>
      </c>
    </row>
    <row r="52" spans="1:15" s="92" customFormat="1" ht="24">
      <c r="A52" s="88"/>
      <c r="B52" s="82" t="s">
        <v>80</v>
      </c>
      <c r="C52" s="87" t="s">
        <v>79</v>
      </c>
      <c r="D52" s="89"/>
      <c r="E52" s="90"/>
      <c r="F52" s="91"/>
      <c r="G52" s="91"/>
      <c r="I52" s="91"/>
      <c r="J52" s="91"/>
      <c r="K52" s="91"/>
      <c r="L52" s="91"/>
      <c r="M52" s="91"/>
      <c r="N52" s="91"/>
      <c r="O52" s="91"/>
    </row>
    <row r="53" spans="1:15" ht="12.75">
      <c r="A53" s="54">
        <v>27</v>
      </c>
      <c r="B53" s="73"/>
      <c r="C53" s="55" t="s">
        <v>81</v>
      </c>
      <c r="D53" s="56" t="s">
        <v>6</v>
      </c>
      <c r="E53" s="79">
        <v>1753.41</v>
      </c>
      <c r="F53" s="57">
        <f>N53</f>
        <v>56.93</v>
      </c>
      <c r="G53" s="50">
        <f>O53</f>
        <v>99821.63</v>
      </c>
      <c r="I53" s="72">
        <f>10000/E53</f>
        <v>5.703172674959079</v>
      </c>
      <c r="J53" s="72">
        <f>(167.5+13)*0.25</f>
        <v>45.125</v>
      </c>
      <c r="K53" s="72"/>
      <c r="L53" s="72">
        <f>I53+J53+K53</f>
        <v>50.82817267495908</v>
      </c>
      <c r="M53" s="50">
        <f>ROUND(L53*E53,2)</f>
        <v>89122.63</v>
      </c>
      <c r="N53" s="50">
        <f>ROUND(L53+L53*$M$7,2)</f>
        <v>56.93</v>
      </c>
      <c r="O53" s="50">
        <f>ROUND(N53*E53,2)</f>
        <v>99821.63</v>
      </c>
    </row>
    <row r="54" spans="1:15" s="92" customFormat="1" ht="24">
      <c r="A54" s="88"/>
      <c r="B54" s="82" t="s">
        <v>83</v>
      </c>
      <c r="C54" s="87" t="s">
        <v>82</v>
      </c>
      <c r="D54" s="89"/>
      <c r="E54" s="90"/>
      <c r="F54" s="91"/>
      <c r="G54" s="91"/>
      <c r="I54" s="91"/>
      <c r="J54" s="91"/>
      <c r="K54" s="91"/>
      <c r="L54" s="91"/>
      <c r="M54" s="91"/>
      <c r="N54" s="91"/>
      <c r="O54" s="91"/>
    </row>
    <row r="55" spans="1:15" ht="22.5">
      <c r="A55" s="54">
        <v>28</v>
      </c>
      <c r="B55" s="73"/>
      <c r="C55" s="55" t="s">
        <v>84</v>
      </c>
      <c r="D55" s="56" t="s">
        <v>85</v>
      </c>
      <c r="E55" s="79">
        <v>212.98</v>
      </c>
      <c r="F55" s="57">
        <f>N55</f>
        <v>247.52</v>
      </c>
      <c r="G55" s="50">
        <f>O55</f>
        <v>52716.81</v>
      </c>
      <c r="I55" s="72">
        <v>30</v>
      </c>
      <c r="J55" s="72">
        <f>178+13</f>
        <v>191</v>
      </c>
      <c r="K55" s="72"/>
      <c r="L55" s="72">
        <f>I55+J55+K55</f>
        <v>221</v>
      </c>
      <c r="M55" s="50">
        <f>ROUND(L55*E55,2)</f>
        <v>47068.58</v>
      </c>
      <c r="N55" s="50">
        <f>ROUND(L55+L55*$M$7,2)</f>
        <v>247.52</v>
      </c>
      <c r="O55" s="50">
        <f>ROUND(N55*E55,2)</f>
        <v>52716.81</v>
      </c>
    </row>
    <row r="56" spans="1:15" s="92" customFormat="1" ht="36">
      <c r="A56" s="88"/>
      <c r="B56" s="82" t="s">
        <v>87</v>
      </c>
      <c r="C56" s="87" t="s">
        <v>86</v>
      </c>
      <c r="D56" s="89"/>
      <c r="E56" s="90"/>
      <c r="F56" s="91"/>
      <c r="G56" s="91"/>
      <c r="I56" s="91"/>
      <c r="J56" s="91"/>
      <c r="K56" s="91"/>
      <c r="L56" s="91"/>
      <c r="M56" s="91"/>
      <c r="N56" s="91"/>
      <c r="O56" s="91"/>
    </row>
    <row r="57" spans="1:15" ht="12.75">
      <c r="A57" s="54">
        <v>29</v>
      </c>
      <c r="B57" s="73"/>
      <c r="C57" s="55" t="s">
        <v>88</v>
      </c>
      <c r="D57" s="56" t="s">
        <v>6</v>
      </c>
      <c r="E57" s="79">
        <v>72</v>
      </c>
      <c r="F57" s="57">
        <f>N57</f>
        <v>25.99</v>
      </c>
      <c r="G57" s="50">
        <f>O57</f>
        <v>1871.28</v>
      </c>
      <c r="I57" s="72">
        <v>6</v>
      </c>
      <c r="J57" s="72">
        <f>48*2.2*0.139</f>
        <v>14.678400000000002</v>
      </c>
      <c r="K57" s="72">
        <f>0.25*33*2.2*0.139</f>
        <v>2.5228500000000005</v>
      </c>
      <c r="L57" s="72">
        <f>I57+J57+K57</f>
        <v>23.201250000000005</v>
      </c>
      <c r="M57" s="50">
        <f>ROUND(L57*E57,2)</f>
        <v>1670.49</v>
      </c>
      <c r="N57" s="50">
        <f>ROUND(L57+L57*$M$7,2)</f>
        <v>25.99</v>
      </c>
      <c r="O57" s="50">
        <f>ROUND(N57*E57,2)</f>
        <v>1871.28</v>
      </c>
    </row>
    <row r="58" spans="1:15" s="92" customFormat="1" ht="12">
      <c r="A58" s="88"/>
      <c r="B58" s="82" t="s">
        <v>92</v>
      </c>
      <c r="C58" s="87" t="s">
        <v>89</v>
      </c>
      <c r="D58" s="89"/>
      <c r="E58" s="90"/>
      <c r="F58" s="91"/>
      <c r="G58" s="91"/>
      <c r="I58" s="91"/>
      <c r="J58" s="91"/>
      <c r="K58" s="91"/>
      <c r="L58" s="91"/>
      <c r="M58" s="91"/>
      <c r="N58" s="91"/>
      <c r="O58" s="91"/>
    </row>
    <row r="59" spans="1:15" s="92" customFormat="1" ht="12">
      <c r="A59" s="88"/>
      <c r="B59" s="82" t="s">
        <v>93</v>
      </c>
      <c r="C59" s="87" t="s">
        <v>90</v>
      </c>
      <c r="D59" s="89"/>
      <c r="E59" s="90"/>
      <c r="F59" s="91"/>
      <c r="G59" s="91"/>
      <c r="I59" s="91"/>
      <c r="J59" s="91"/>
      <c r="K59" s="91"/>
      <c r="L59" s="91"/>
      <c r="M59" s="91"/>
      <c r="N59" s="91"/>
      <c r="O59" s="91"/>
    </row>
    <row r="60" spans="1:15" s="92" customFormat="1" ht="24">
      <c r="A60" s="88"/>
      <c r="B60" s="82" t="s">
        <v>94</v>
      </c>
      <c r="C60" s="87" t="s">
        <v>91</v>
      </c>
      <c r="D60" s="89"/>
      <c r="E60" s="90"/>
      <c r="F60" s="91"/>
      <c r="G60" s="91"/>
      <c r="I60" s="91"/>
      <c r="J60" s="91"/>
      <c r="K60" s="91"/>
      <c r="L60" s="91"/>
      <c r="M60" s="91"/>
      <c r="N60" s="91"/>
      <c r="O60" s="91"/>
    </row>
    <row r="61" spans="1:15" ht="22.5">
      <c r="A61" s="54">
        <v>30</v>
      </c>
      <c r="B61" s="73"/>
      <c r="C61" s="55" t="s">
        <v>95</v>
      </c>
      <c r="D61" s="56" t="s">
        <v>6</v>
      </c>
      <c r="E61" s="79">
        <v>200.2</v>
      </c>
      <c r="F61" s="57">
        <f>N61</f>
        <v>10.73</v>
      </c>
      <c r="G61" s="50">
        <f>O61</f>
        <v>2148.15</v>
      </c>
      <c r="I61" s="72">
        <v>4</v>
      </c>
      <c r="J61" s="72">
        <f>10*2.2*0.139</f>
        <v>3.0580000000000003</v>
      </c>
      <c r="K61" s="72">
        <f>0.25*33*2.2*0.139</f>
        <v>2.5228500000000005</v>
      </c>
      <c r="L61" s="72">
        <f>I61+J61+K61</f>
        <v>9.58085</v>
      </c>
      <c r="M61" s="50">
        <f>ROUND(L61*E61,2)</f>
        <v>1918.09</v>
      </c>
      <c r="N61" s="50">
        <f>ROUND(L61+L61*$M$7,2)</f>
        <v>10.73</v>
      </c>
      <c r="O61" s="50">
        <f>ROUND(N61*E61,2)</f>
        <v>2148.15</v>
      </c>
    </row>
    <row r="62" spans="1:15" s="92" customFormat="1" ht="12">
      <c r="A62" s="88"/>
      <c r="B62" s="82" t="s">
        <v>98</v>
      </c>
      <c r="C62" s="87" t="s">
        <v>96</v>
      </c>
      <c r="D62" s="89"/>
      <c r="E62" s="90"/>
      <c r="F62" s="91"/>
      <c r="G62" s="91"/>
      <c r="I62" s="91"/>
      <c r="J62" s="91"/>
      <c r="K62" s="91"/>
      <c r="L62" s="91"/>
      <c r="M62" s="91"/>
      <c r="N62" s="91"/>
      <c r="O62" s="91"/>
    </row>
    <row r="63" spans="1:15" s="92" customFormat="1" ht="24">
      <c r="A63" s="88"/>
      <c r="B63" s="82" t="s">
        <v>99</v>
      </c>
      <c r="C63" s="87" t="s">
        <v>97</v>
      </c>
      <c r="D63" s="89"/>
      <c r="E63" s="90"/>
      <c r="F63" s="91"/>
      <c r="G63" s="91"/>
      <c r="I63" s="91"/>
      <c r="J63" s="91"/>
      <c r="K63" s="91"/>
      <c r="L63" s="91"/>
      <c r="M63" s="91"/>
      <c r="N63" s="91"/>
      <c r="O63" s="91"/>
    </row>
    <row r="64" spans="1:15" ht="12.75">
      <c r="A64" s="54">
        <v>31</v>
      </c>
      <c r="B64" s="73"/>
      <c r="C64" s="55" t="s">
        <v>100</v>
      </c>
      <c r="D64" s="56" t="s">
        <v>6</v>
      </c>
      <c r="E64" s="79">
        <v>2445.4</v>
      </c>
      <c r="F64" s="57">
        <f>N64</f>
        <v>53.88</v>
      </c>
      <c r="G64" s="50">
        <f>O64</f>
        <v>131758.15</v>
      </c>
      <c r="I64" s="72">
        <v>5.13</v>
      </c>
      <c r="J64" s="72">
        <f>(178+13)*0.225</f>
        <v>42.975</v>
      </c>
      <c r="K64" s="72"/>
      <c r="L64" s="72">
        <f>I64+J64+K64</f>
        <v>48.105000000000004</v>
      </c>
      <c r="M64" s="50">
        <f>ROUND(L64*E64,2)</f>
        <v>117635.97</v>
      </c>
      <c r="N64" s="50">
        <f>ROUND(L64+L64*$M$7,2)</f>
        <v>53.88</v>
      </c>
      <c r="O64" s="50">
        <f>ROUND(N64*E64,2)</f>
        <v>131758.15</v>
      </c>
    </row>
    <row r="65" spans="1:15" s="92" customFormat="1" ht="24">
      <c r="A65" s="88"/>
      <c r="B65" s="82" t="s">
        <v>102</v>
      </c>
      <c r="C65" s="87" t="s">
        <v>101</v>
      </c>
      <c r="D65" s="89"/>
      <c r="E65" s="90"/>
      <c r="F65" s="91"/>
      <c r="G65" s="91"/>
      <c r="I65" s="91"/>
      <c r="J65" s="91"/>
      <c r="K65" s="91"/>
      <c r="L65" s="91"/>
      <c r="M65" s="91"/>
      <c r="N65" s="91"/>
      <c r="O65" s="91"/>
    </row>
    <row r="66" spans="1:15" ht="22.5">
      <c r="A66" s="54">
        <v>32</v>
      </c>
      <c r="B66" s="73"/>
      <c r="C66" s="55" t="s">
        <v>103</v>
      </c>
      <c r="D66" s="56" t="s">
        <v>6</v>
      </c>
      <c r="E66" s="79">
        <v>72</v>
      </c>
      <c r="F66" s="57">
        <f>N66</f>
        <v>56</v>
      </c>
      <c r="G66" s="50">
        <f>O66</f>
        <v>4032</v>
      </c>
      <c r="I66" s="72"/>
      <c r="J66" s="72">
        <v>50</v>
      </c>
      <c r="K66" s="72"/>
      <c r="L66" s="72">
        <f>I66+J66+K66</f>
        <v>50</v>
      </c>
      <c r="M66" s="50">
        <f>ROUND(L66*E66,2)</f>
        <v>3600</v>
      </c>
      <c r="N66" s="50">
        <f>ROUND(L66+L66*$M$7,2)</f>
        <v>56</v>
      </c>
      <c r="O66" s="50">
        <f>ROUND(N66*E66,2)</f>
        <v>4032</v>
      </c>
    </row>
    <row r="67" spans="1:15" s="92" customFormat="1" ht="36">
      <c r="A67" s="88"/>
      <c r="B67" s="82" t="s">
        <v>105</v>
      </c>
      <c r="C67" s="87" t="s">
        <v>104</v>
      </c>
      <c r="D67" s="89"/>
      <c r="E67" s="90"/>
      <c r="F67" s="91"/>
      <c r="G67" s="91"/>
      <c r="I67" s="91"/>
      <c r="J67" s="91"/>
      <c r="K67" s="91"/>
      <c r="L67" s="91"/>
      <c r="M67" s="91"/>
      <c r="N67" s="91"/>
      <c r="O67" s="91"/>
    </row>
    <row r="68" spans="1:15" ht="12.75">
      <c r="A68" s="54">
        <v>33</v>
      </c>
      <c r="B68" s="73"/>
      <c r="C68" s="55" t="s">
        <v>106</v>
      </c>
      <c r="D68" s="56" t="s">
        <v>6</v>
      </c>
      <c r="E68" s="79">
        <v>2437.4</v>
      </c>
      <c r="F68" s="57">
        <f>N68</f>
        <v>35.53</v>
      </c>
      <c r="G68" s="50">
        <f>O68</f>
        <v>86600.82</v>
      </c>
      <c r="I68" s="72">
        <f>12000/E68</f>
        <v>4.923278903749897</v>
      </c>
      <c r="J68" s="93">
        <f>(255+13)*0.1</f>
        <v>26.8</v>
      </c>
      <c r="K68" s="72"/>
      <c r="L68" s="72">
        <f>I68+J68+K68</f>
        <v>31.723278903749897</v>
      </c>
      <c r="M68" s="50">
        <f>ROUND(L68*E68,2)</f>
        <v>77322.32</v>
      </c>
      <c r="N68" s="50">
        <f>ROUND(L68+L68*$M$7,2)</f>
        <v>35.53</v>
      </c>
      <c r="O68" s="50">
        <f>ROUND(N68*E68,2)</f>
        <v>86600.82</v>
      </c>
    </row>
    <row r="69" spans="1:15" s="92" customFormat="1" ht="36">
      <c r="A69" s="88"/>
      <c r="B69" s="82" t="s">
        <v>108</v>
      </c>
      <c r="C69" s="87" t="s">
        <v>107</v>
      </c>
      <c r="D69" s="89"/>
      <c r="E69" s="90"/>
      <c r="F69" s="91"/>
      <c r="G69" s="91"/>
      <c r="I69" s="91"/>
      <c r="J69" s="91"/>
      <c r="K69" s="91"/>
      <c r="L69" s="91"/>
      <c r="M69" s="91"/>
      <c r="N69" s="91"/>
      <c r="O69" s="91"/>
    </row>
    <row r="70" spans="1:15" ht="30" customHeight="1">
      <c r="A70" s="54">
        <v>34</v>
      </c>
      <c r="B70" s="73"/>
      <c r="C70" s="55" t="s">
        <v>109</v>
      </c>
      <c r="D70" s="56" t="s">
        <v>6</v>
      </c>
      <c r="E70" s="79">
        <v>235</v>
      </c>
      <c r="F70" s="57">
        <f>N70</f>
        <v>15.12</v>
      </c>
      <c r="G70" s="50">
        <f>O70</f>
        <v>3553.2</v>
      </c>
      <c r="I70" s="72">
        <v>1.5</v>
      </c>
      <c r="J70" s="72">
        <v>12</v>
      </c>
      <c r="K70" s="72"/>
      <c r="L70" s="72">
        <f>I70+J70+K70</f>
        <v>13.5</v>
      </c>
      <c r="M70" s="50">
        <f>ROUND(L70*E70,2)</f>
        <v>3172.5</v>
      </c>
      <c r="N70" s="50">
        <f>ROUND(L70+L70*$M$7,2)</f>
        <v>15.12</v>
      </c>
      <c r="O70" s="50">
        <f>ROUND(N70*E70,2)</f>
        <v>3553.2</v>
      </c>
    </row>
    <row r="71" spans="1:15" s="92" customFormat="1" ht="25.5" customHeight="1">
      <c r="A71" s="88"/>
      <c r="B71" s="82" t="s">
        <v>111</v>
      </c>
      <c r="C71" s="87" t="s">
        <v>110</v>
      </c>
      <c r="D71" s="89"/>
      <c r="E71" s="90"/>
      <c r="F71" s="91"/>
      <c r="G71" s="91"/>
      <c r="I71" s="91"/>
      <c r="J71" s="91"/>
      <c r="K71" s="91"/>
      <c r="L71" s="91"/>
      <c r="M71" s="91"/>
      <c r="N71" s="91"/>
      <c r="O71" s="91"/>
    </row>
    <row r="72" spans="1:15" ht="22.5">
      <c r="A72" s="54">
        <v>35</v>
      </c>
      <c r="B72" s="73"/>
      <c r="C72" s="55" t="s">
        <v>112</v>
      </c>
      <c r="D72" s="56" t="s">
        <v>6</v>
      </c>
      <c r="E72" s="79">
        <v>377.3</v>
      </c>
      <c r="F72" s="57">
        <f>N72</f>
        <v>292.32</v>
      </c>
      <c r="G72" s="50">
        <f>O72</f>
        <v>110292.34</v>
      </c>
      <c r="I72" s="72">
        <v>40</v>
      </c>
      <c r="J72" s="72">
        <f>6+140</f>
        <v>146</v>
      </c>
      <c r="K72" s="72">
        <v>75</v>
      </c>
      <c r="L72" s="72">
        <f>I72+J72+K72</f>
        <v>261</v>
      </c>
      <c r="M72" s="50">
        <f>ROUND(L72*E72,2)</f>
        <v>98475.3</v>
      </c>
      <c r="N72" s="50">
        <f>ROUND(L72+L72*$M$7,2)</f>
        <v>292.32</v>
      </c>
      <c r="O72" s="50">
        <f>ROUND(N72*E72,2)</f>
        <v>110292.34</v>
      </c>
    </row>
    <row r="73" spans="1:15" s="17" customFormat="1" ht="12.75">
      <c r="A73" s="51"/>
      <c r="B73" s="52" t="s">
        <v>115</v>
      </c>
      <c r="C73" s="52" t="s">
        <v>113</v>
      </c>
      <c r="D73" s="42"/>
      <c r="E73" s="81"/>
      <c r="F73" s="43"/>
      <c r="G73" s="43"/>
      <c r="H73" s="11"/>
      <c r="I73" s="19"/>
      <c r="J73" s="19"/>
      <c r="K73" s="19"/>
      <c r="L73" s="19"/>
      <c r="M73" s="19"/>
      <c r="N73" s="19"/>
      <c r="O73" s="19"/>
    </row>
    <row r="74" spans="1:15" s="17" customFormat="1" ht="24">
      <c r="A74" s="51"/>
      <c r="B74" s="52" t="s">
        <v>116</v>
      </c>
      <c r="C74" s="82" t="s">
        <v>114</v>
      </c>
      <c r="D74" s="42"/>
      <c r="E74" s="81"/>
      <c r="F74" s="43"/>
      <c r="G74" s="43"/>
      <c r="H74" s="11"/>
      <c r="I74" s="19"/>
      <c r="J74" s="19"/>
      <c r="K74" s="19"/>
      <c r="L74" s="19"/>
      <c r="M74" s="19"/>
      <c r="N74" s="19"/>
      <c r="O74" s="19"/>
    </row>
    <row r="75" spans="1:15" s="1" customFormat="1" ht="12.75">
      <c r="A75" s="54">
        <v>36</v>
      </c>
      <c r="B75" s="73"/>
      <c r="C75" s="55" t="s">
        <v>117</v>
      </c>
      <c r="D75" s="56" t="s">
        <v>6</v>
      </c>
      <c r="E75" s="79">
        <v>3560</v>
      </c>
      <c r="F75" s="57">
        <f aca="true" t="shared" si="7" ref="F75:G81">N75</f>
        <v>3.92</v>
      </c>
      <c r="G75" s="50">
        <f t="shared" si="7"/>
        <v>13955.2</v>
      </c>
      <c r="H75" s="13"/>
      <c r="I75" s="72"/>
      <c r="J75" s="72">
        <v>3.5</v>
      </c>
      <c r="K75" s="72"/>
      <c r="L75" s="72">
        <f>I75+J75+K75</f>
        <v>3.5</v>
      </c>
      <c r="M75" s="50">
        <f>ROUND(L75*E75,2)</f>
        <v>12460</v>
      </c>
      <c r="N75" s="50">
        <f>ROUND(L75+L75*$M$7,2)</f>
        <v>3.92</v>
      </c>
      <c r="O75" s="50">
        <f>ROUND(N75*E75,2)</f>
        <v>13955.2</v>
      </c>
    </row>
    <row r="76" spans="1:15" s="92" customFormat="1" ht="12">
      <c r="A76" s="88"/>
      <c r="B76" s="82" t="s">
        <v>120</v>
      </c>
      <c r="C76" s="87" t="s">
        <v>118</v>
      </c>
      <c r="D76" s="89"/>
      <c r="E76" s="90"/>
      <c r="F76" s="91"/>
      <c r="G76" s="91"/>
      <c r="I76" s="91"/>
      <c r="J76" s="91"/>
      <c r="K76" s="91"/>
      <c r="L76" s="91"/>
      <c r="M76" s="91"/>
      <c r="N76" s="91"/>
      <c r="O76" s="91"/>
    </row>
    <row r="77" spans="1:15" s="92" customFormat="1" ht="24">
      <c r="A77" s="88"/>
      <c r="B77" s="82" t="s">
        <v>121</v>
      </c>
      <c r="C77" s="87" t="s">
        <v>119</v>
      </c>
      <c r="D77" s="89"/>
      <c r="E77" s="90"/>
      <c r="F77" s="91"/>
      <c r="G77" s="91"/>
      <c r="I77" s="91"/>
      <c r="J77" s="91"/>
      <c r="K77" s="91"/>
      <c r="L77" s="91"/>
      <c r="M77" s="91"/>
      <c r="N77" s="91"/>
      <c r="O77" s="91"/>
    </row>
    <row r="78" spans="1:15" s="1" customFormat="1" ht="12.75">
      <c r="A78" s="54">
        <v>37</v>
      </c>
      <c r="B78" s="73"/>
      <c r="C78" s="55" t="s">
        <v>122</v>
      </c>
      <c r="D78" s="56" t="s">
        <v>6</v>
      </c>
      <c r="E78" s="79">
        <v>127.27</v>
      </c>
      <c r="F78" s="57">
        <f t="shared" si="7"/>
        <v>53.76</v>
      </c>
      <c r="G78" s="50">
        <f t="shared" si="7"/>
        <v>6842.04</v>
      </c>
      <c r="H78" s="13"/>
      <c r="I78" s="72"/>
      <c r="J78" s="72">
        <v>48</v>
      </c>
      <c r="K78" s="72"/>
      <c r="L78" s="72">
        <f>I78+J78+K78</f>
        <v>48</v>
      </c>
      <c r="M78" s="50">
        <f>ROUND(L78*E78,2)</f>
        <v>6108.96</v>
      </c>
      <c r="N78" s="50">
        <f>ROUND(L78+L78*$M$7,2)</f>
        <v>53.76</v>
      </c>
      <c r="O78" s="50">
        <f>ROUND(N78*E78,2)</f>
        <v>6842.04</v>
      </c>
    </row>
    <row r="79" spans="1:15" s="92" customFormat="1" ht="24">
      <c r="A79" s="88"/>
      <c r="B79" s="82" t="s">
        <v>124</v>
      </c>
      <c r="C79" s="87" t="s">
        <v>123</v>
      </c>
      <c r="D79" s="89"/>
      <c r="E79" s="90"/>
      <c r="F79" s="91"/>
      <c r="G79" s="91"/>
      <c r="I79" s="91"/>
      <c r="J79" s="91"/>
      <c r="K79" s="91"/>
      <c r="L79" s="91"/>
      <c r="M79" s="91"/>
      <c r="N79" s="91"/>
      <c r="O79" s="91"/>
    </row>
    <row r="80" spans="1:15" s="1" customFormat="1" ht="12.75">
      <c r="A80" s="54">
        <v>38</v>
      </c>
      <c r="B80" s="73"/>
      <c r="C80" s="55" t="s">
        <v>125</v>
      </c>
      <c r="D80" s="56" t="s">
        <v>37</v>
      </c>
      <c r="E80" s="79">
        <v>6</v>
      </c>
      <c r="F80" s="57">
        <f t="shared" si="7"/>
        <v>156.8</v>
      </c>
      <c r="G80" s="50">
        <f t="shared" si="7"/>
        <v>940.8</v>
      </c>
      <c r="H80" s="13"/>
      <c r="I80" s="72"/>
      <c r="J80" s="72">
        <v>140</v>
      </c>
      <c r="K80" s="72"/>
      <c r="L80" s="72">
        <f aca="true" t="shared" si="8" ref="L80:L86">I80+J80+K80</f>
        <v>140</v>
      </c>
      <c r="M80" s="50">
        <f aca="true" t="shared" si="9" ref="M80:M86">ROUND(L80*E80,2)</f>
        <v>840</v>
      </c>
      <c r="N80" s="50">
        <f aca="true" t="shared" si="10" ref="N80:N86">ROUND(L80+L80*$M$7,2)</f>
        <v>156.8</v>
      </c>
      <c r="O80" s="50">
        <f aca="true" t="shared" si="11" ref="O80:O86">ROUND(N80*E80,2)</f>
        <v>940.8</v>
      </c>
    </row>
    <row r="81" spans="1:15" s="1" customFormat="1" ht="12.75">
      <c r="A81" s="54">
        <v>39</v>
      </c>
      <c r="B81" s="73"/>
      <c r="C81" s="55" t="s">
        <v>126</v>
      </c>
      <c r="D81" s="56" t="s">
        <v>37</v>
      </c>
      <c r="E81" s="79">
        <v>20</v>
      </c>
      <c r="F81" s="57">
        <f t="shared" si="7"/>
        <v>179.2</v>
      </c>
      <c r="G81" s="50">
        <f t="shared" si="7"/>
        <v>3584</v>
      </c>
      <c r="H81" s="13"/>
      <c r="I81" s="72"/>
      <c r="J81" s="72">
        <v>160</v>
      </c>
      <c r="K81" s="72"/>
      <c r="L81" s="72">
        <f t="shared" si="8"/>
        <v>160</v>
      </c>
      <c r="M81" s="50">
        <f t="shared" si="9"/>
        <v>3200</v>
      </c>
      <c r="N81" s="50">
        <f t="shared" si="10"/>
        <v>179.2</v>
      </c>
      <c r="O81" s="50">
        <f t="shared" si="11"/>
        <v>3584</v>
      </c>
    </row>
    <row r="82" spans="1:15" ht="12.75">
      <c r="A82" s="54">
        <v>40</v>
      </c>
      <c r="B82" s="73"/>
      <c r="C82" s="55" t="s">
        <v>127</v>
      </c>
      <c r="D82" s="56" t="s">
        <v>37</v>
      </c>
      <c r="E82" s="79">
        <v>2</v>
      </c>
      <c r="F82" s="57">
        <f aca="true" t="shared" si="12" ref="F82:G86">N82</f>
        <v>560</v>
      </c>
      <c r="G82" s="50">
        <f t="shared" si="12"/>
        <v>1120</v>
      </c>
      <c r="I82" s="72"/>
      <c r="J82" s="72">
        <v>500</v>
      </c>
      <c r="K82" s="72"/>
      <c r="L82" s="72">
        <f t="shared" si="8"/>
        <v>500</v>
      </c>
      <c r="M82" s="50">
        <f t="shared" si="9"/>
        <v>1000</v>
      </c>
      <c r="N82" s="50">
        <f t="shared" si="10"/>
        <v>560</v>
      </c>
      <c r="O82" s="50">
        <f t="shared" si="11"/>
        <v>1120</v>
      </c>
    </row>
    <row r="83" spans="1:15" ht="78.75">
      <c r="A83" s="54">
        <v>41</v>
      </c>
      <c r="B83" s="73"/>
      <c r="C83" s="55" t="s">
        <v>128</v>
      </c>
      <c r="D83" s="56" t="s">
        <v>37</v>
      </c>
      <c r="E83" s="79">
        <v>16</v>
      </c>
      <c r="F83" s="57">
        <f t="shared" si="12"/>
        <v>168</v>
      </c>
      <c r="G83" s="50">
        <f t="shared" si="12"/>
        <v>2688</v>
      </c>
      <c r="I83" s="72"/>
      <c r="J83" s="72">
        <v>150</v>
      </c>
      <c r="K83" s="72"/>
      <c r="L83" s="72">
        <f t="shared" si="8"/>
        <v>150</v>
      </c>
      <c r="M83" s="50">
        <f t="shared" si="9"/>
        <v>2400</v>
      </c>
      <c r="N83" s="50">
        <f t="shared" si="10"/>
        <v>168</v>
      </c>
      <c r="O83" s="50">
        <f t="shared" si="11"/>
        <v>2688</v>
      </c>
    </row>
    <row r="84" spans="1:15" ht="56.25">
      <c r="A84" s="54">
        <v>42</v>
      </c>
      <c r="B84" s="73"/>
      <c r="C84" s="55" t="s">
        <v>129</v>
      </c>
      <c r="D84" s="56" t="s">
        <v>37</v>
      </c>
      <c r="E84" s="79">
        <v>6</v>
      </c>
      <c r="F84" s="57">
        <f t="shared" si="12"/>
        <v>134.4</v>
      </c>
      <c r="G84" s="50">
        <f t="shared" si="12"/>
        <v>806.4</v>
      </c>
      <c r="I84" s="72"/>
      <c r="J84" s="72">
        <v>120</v>
      </c>
      <c r="K84" s="72"/>
      <c r="L84" s="72">
        <f t="shared" si="8"/>
        <v>120</v>
      </c>
      <c r="M84" s="50">
        <f t="shared" si="9"/>
        <v>720</v>
      </c>
      <c r="N84" s="50">
        <f t="shared" si="10"/>
        <v>134.4</v>
      </c>
      <c r="O84" s="50">
        <f t="shared" si="11"/>
        <v>806.4</v>
      </c>
    </row>
    <row r="85" spans="1:15" ht="22.5">
      <c r="A85" s="54">
        <v>43</v>
      </c>
      <c r="B85" s="73"/>
      <c r="C85" s="55" t="s">
        <v>130</v>
      </c>
      <c r="D85" s="56" t="s">
        <v>37</v>
      </c>
      <c r="E85" s="79">
        <v>4</v>
      </c>
      <c r="F85" s="57">
        <f t="shared" si="12"/>
        <v>1881.6</v>
      </c>
      <c r="G85" s="50">
        <f t="shared" si="12"/>
        <v>7526.4</v>
      </c>
      <c r="I85" s="72"/>
      <c r="J85" s="72">
        <v>1680</v>
      </c>
      <c r="K85" s="72"/>
      <c r="L85" s="72">
        <f t="shared" si="8"/>
        <v>1680</v>
      </c>
      <c r="M85" s="50">
        <f t="shared" si="9"/>
        <v>6720</v>
      </c>
      <c r="N85" s="50">
        <f t="shared" si="10"/>
        <v>1881.6</v>
      </c>
      <c r="O85" s="50">
        <f t="shared" si="11"/>
        <v>7526.4</v>
      </c>
    </row>
    <row r="86" spans="1:15" ht="22.5">
      <c r="A86" s="54">
        <v>44</v>
      </c>
      <c r="B86" s="73"/>
      <c r="C86" s="55" t="s">
        <v>131</v>
      </c>
      <c r="D86" s="56" t="s">
        <v>37</v>
      </c>
      <c r="E86" s="79">
        <v>9</v>
      </c>
      <c r="F86" s="57">
        <f t="shared" si="12"/>
        <v>1120</v>
      </c>
      <c r="G86" s="50">
        <f t="shared" si="12"/>
        <v>10080</v>
      </c>
      <c r="I86" s="72"/>
      <c r="J86" s="72">
        <v>1000</v>
      </c>
      <c r="K86" s="72"/>
      <c r="L86" s="72">
        <f t="shared" si="8"/>
        <v>1000</v>
      </c>
      <c r="M86" s="50">
        <f t="shared" si="9"/>
        <v>9000</v>
      </c>
      <c r="N86" s="50">
        <f t="shared" si="10"/>
        <v>1120</v>
      </c>
      <c r="O86" s="50">
        <f t="shared" si="11"/>
        <v>10080</v>
      </c>
    </row>
    <row r="87" spans="1:15" ht="12.75">
      <c r="A87" s="54">
        <v>45</v>
      </c>
      <c r="B87" s="73"/>
      <c r="C87" s="55" t="s">
        <v>132</v>
      </c>
      <c r="D87" s="56" t="s">
        <v>37</v>
      </c>
      <c r="E87" s="79">
        <v>2</v>
      </c>
      <c r="F87" s="57">
        <f aca="true" t="shared" si="13" ref="F87:F101">N87</f>
        <v>224</v>
      </c>
      <c r="G87" s="50">
        <f aca="true" t="shared" si="14" ref="G87:G101">O87</f>
        <v>448</v>
      </c>
      <c r="I87" s="72"/>
      <c r="J87" s="72">
        <v>200</v>
      </c>
      <c r="K87" s="72"/>
      <c r="L87" s="72">
        <f aca="true" t="shared" si="15" ref="L87:L101">I87+J87+K87</f>
        <v>200</v>
      </c>
      <c r="M87" s="50">
        <f aca="true" t="shared" si="16" ref="M87:M101">ROUND(L87*E87,2)</f>
        <v>400</v>
      </c>
      <c r="N87" s="50">
        <f aca="true" t="shared" si="17" ref="N87:N101">ROUND(L87+L87*$M$7,2)</f>
        <v>224</v>
      </c>
      <c r="O87" s="50">
        <f aca="true" t="shared" si="18" ref="O87:O101">ROUND(N87*E87,2)</f>
        <v>448</v>
      </c>
    </row>
    <row r="88" spans="1:15" s="92" customFormat="1" ht="24">
      <c r="A88" s="88"/>
      <c r="B88" s="82" t="s">
        <v>134</v>
      </c>
      <c r="C88" s="87" t="s">
        <v>133</v>
      </c>
      <c r="D88" s="89"/>
      <c r="E88" s="90"/>
      <c r="F88" s="91"/>
      <c r="G88" s="91"/>
      <c r="I88" s="91"/>
      <c r="J88" s="91"/>
      <c r="K88" s="91"/>
      <c r="L88" s="91"/>
      <c r="M88" s="91"/>
      <c r="N88" s="91"/>
      <c r="O88" s="91"/>
    </row>
    <row r="89" spans="1:15" ht="12.75">
      <c r="A89" s="54">
        <v>46</v>
      </c>
      <c r="B89" s="73"/>
      <c r="C89" s="55" t="s">
        <v>135</v>
      </c>
      <c r="D89" s="56" t="s">
        <v>37</v>
      </c>
      <c r="E89" s="79">
        <v>4</v>
      </c>
      <c r="F89" s="57">
        <f t="shared" si="13"/>
        <v>39.2</v>
      </c>
      <c r="G89" s="50">
        <f t="shared" si="14"/>
        <v>156.8</v>
      </c>
      <c r="I89" s="72"/>
      <c r="J89" s="72">
        <v>35</v>
      </c>
      <c r="K89" s="72"/>
      <c r="L89" s="72">
        <f t="shared" si="15"/>
        <v>35</v>
      </c>
      <c r="M89" s="50">
        <f t="shared" si="16"/>
        <v>140</v>
      </c>
      <c r="N89" s="50">
        <f t="shared" si="17"/>
        <v>39.2</v>
      </c>
      <c r="O89" s="50">
        <f t="shared" si="18"/>
        <v>156.8</v>
      </c>
    </row>
    <row r="90" spans="1:15" s="92" customFormat="1" ht="12">
      <c r="A90" s="88"/>
      <c r="B90" s="82" t="s">
        <v>137</v>
      </c>
      <c r="C90" s="87" t="s">
        <v>136</v>
      </c>
      <c r="D90" s="89"/>
      <c r="E90" s="90"/>
      <c r="F90" s="91"/>
      <c r="G90" s="91"/>
      <c r="I90" s="91"/>
      <c r="J90" s="91"/>
      <c r="K90" s="91"/>
      <c r="L90" s="91"/>
      <c r="M90" s="91"/>
      <c r="N90" s="91"/>
      <c r="O90" s="91"/>
    </row>
    <row r="91" spans="1:15" s="92" customFormat="1" ht="24">
      <c r="A91" s="88"/>
      <c r="B91" s="82" t="s">
        <v>138</v>
      </c>
      <c r="C91" s="87" t="s">
        <v>139</v>
      </c>
      <c r="D91" s="89"/>
      <c r="E91" s="90"/>
      <c r="F91" s="91"/>
      <c r="G91" s="91"/>
      <c r="I91" s="91"/>
      <c r="J91" s="91"/>
      <c r="K91" s="91"/>
      <c r="L91" s="91"/>
      <c r="M91" s="91"/>
      <c r="N91" s="91"/>
      <c r="O91" s="91"/>
    </row>
    <row r="92" spans="1:15" ht="22.5">
      <c r="A92" s="54">
        <v>47</v>
      </c>
      <c r="B92" s="73"/>
      <c r="C92" s="55" t="s">
        <v>140</v>
      </c>
      <c r="D92" s="56" t="s">
        <v>8</v>
      </c>
      <c r="E92" s="79">
        <v>649.5</v>
      </c>
      <c r="F92" s="57">
        <f t="shared" si="13"/>
        <v>59.36</v>
      </c>
      <c r="G92" s="50">
        <f t="shared" si="14"/>
        <v>38554.32</v>
      </c>
      <c r="I92" s="72">
        <v>20</v>
      </c>
      <c r="J92" s="72">
        <f>17+14</f>
        <v>31</v>
      </c>
      <c r="K92" s="72">
        <v>2</v>
      </c>
      <c r="L92" s="72">
        <f t="shared" si="15"/>
        <v>53</v>
      </c>
      <c r="M92" s="50">
        <f t="shared" si="16"/>
        <v>34423.5</v>
      </c>
      <c r="N92" s="50">
        <f t="shared" si="17"/>
        <v>59.36</v>
      </c>
      <c r="O92" s="50">
        <f t="shared" si="18"/>
        <v>38554.32</v>
      </c>
    </row>
    <row r="93" spans="1:15" s="92" customFormat="1" ht="24">
      <c r="A93" s="88"/>
      <c r="B93" s="82" t="s">
        <v>141</v>
      </c>
      <c r="C93" s="87" t="s">
        <v>142</v>
      </c>
      <c r="D93" s="89"/>
      <c r="E93" s="90"/>
      <c r="F93" s="91"/>
      <c r="G93" s="91"/>
      <c r="I93" s="91"/>
      <c r="J93" s="91"/>
      <c r="K93" s="91"/>
      <c r="L93" s="91"/>
      <c r="M93" s="91"/>
      <c r="N93" s="91"/>
      <c r="O93" s="91"/>
    </row>
    <row r="94" spans="1:15" ht="33.75">
      <c r="A94" s="54">
        <v>48</v>
      </c>
      <c r="B94" s="73"/>
      <c r="C94" s="55" t="s">
        <v>143</v>
      </c>
      <c r="D94" s="56" t="s">
        <v>8</v>
      </c>
      <c r="E94" s="79">
        <v>172</v>
      </c>
      <c r="F94" s="57">
        <f t="shared" si="13"/>
        <v>209.44</v>
      </c>
      <c r="G94" s="50">
        <f t="shared" si="14"/>
        <v>36023.68</v>
      </c>
      <c r="I94" s="72">
        <v>25</v>
      </c>
      <c r="J94" s="72">
        <f>140+18</f>
        <v>158</v>
      </c>
      <c r="K94" s="72">
        <v>4</v>
      </c>
      <c r="L94" s="72">
        <f t="shared" si="15"/>
        <v>187</v>
      </c>
      <c r="M94" s="50">
        <f t="shared" si="16"/>
        <v>32164</v>
      </c>
      <c r="N94" s="50">
        <f t="shared" si="17"/>
        <v>209.44</v>
      </c>
      <c r="O94" s="50">
        <f t="shared" si="18"/>
        <v>36023.68</v>
      </c>
    </row>
    <row r="95" spans="1:15" s="92" customFormat="1" ht="24">
      <c r="A95" s="88"/>
      <c r="B95" s="82" t="s">
        <v>145</v>
      </c>
      <c r="C95" s="87" t="s">
        <v>144</v>
      </c>
      <c r="D95" s="89"/>
      <c r="E95" s="90"/>
      <c r="F95" s="91"/>
      <c r="G95" s="91"/>
      <c r="I95" s="91"/>
      <c r="J95" s="91"/>
      <c r="K95" s="91"/>
      <c r="L95" s="91"/>
      <c r="M95" s="91"/>
      <c r="N95" s="91"/>
      <c r="O95" s="91"/>
    </row>
    <row r="96" spans="1:15" ht="33.75">
      <c r="A96" s="54">
        <v>49</v>
      </c>
      <c r="B96" s="73"/>
      <c r="C96" s="55" t="s">
        <v>146</v>
      </c>
      <c r="D96" s="56" t="s">
        <v>6</v>
      </c>
      <c r="E96" s="79">
        <v>115.6</v>
      </c>
      <c r="F96" s="57">
        <f t="shared" si="13"/>
        <v>59.36</v>
      </c>
      <c r="G96" s="50">
        <f t="shared" si="14"/>
        <v>6862.02</v>
      </c>
      <c r="I96" s="72">
        <v>20</v>
      </c>
      <c r="J96" s="72">
        <f>26+5</f>
        <v>31</v>
      </c>
      <c r="K96" s="72">
        <v>2</v>
      </c>
      <c r="L96" s="72">
        <f t="shared" si="15"/>
        <v>53</v>
      </c>
      <c r="M96" s="50">
        <f t="shared" si="16"/>
        <v>6126.8</v>
      </c>
      <c r="N96" s="50">
        <f t="shared" si="17"/>
        <v>59.36</v>
      </c>
      <c r="O96" s="50">
        <f t="shared" si="18"/>
        <v>6862.02</v>
      </c>
    </row>
    <row r="97" spans="1:15" ht="33.75">
      <c r="A97" s="54">
        <v>50</v>
      </c>
      <c r="B97" s="73"/>
      <c r="C97" s="55" t="s">
        <v>147</v>
      </c>
      <c r="D97" s="56" t="s">
        <v>6</v>
      </c>
      <c r="E97" s="79">
        <v>55.8</v>
      </c>
      <c r="F97" s="57">
        <f t="shared" si="13"/>
        <v>69.44</v>
      </c>
      <c r="G97" s="50">
        <f t="shared" si="14"/>
        <v>3874.75</v>
      </c>
      <c r="I97" s="72">
        <v>21</v>
      </c>
      <c r="J97" s="72">
        <f>26+5</f>
        <v>31</v>
      </c>
      <c r="K97" s="72">
        <v>10</v>
      </c>
      <c r="L97" s="72">
        <f t="shared" si="15"/>
        <v>62</v>
      </c>
      <c r="M97" s="50">
        <f t="shared" si="16"/>
        <v>3459.6</v>
      </c>
      <c r="N97" s="50">
        <f t="shared" si="17"/>
        <v>69.44</v>
      </c>
      <c r="O97" s="50">
        <f t="shared" si="18"/>
        <v>3874.75</v>
      </c>
    </row>
    <row r="98" spans="1:15" s="92" customFormat="1" ht="36">
      <c r="A98" s="88"/>
      <c r="B98" s="82" t="s">
        <v>148</v>
      </c>
      <c r="C98" s="87" t="s">
        <v>158</v>
      </c>
      <c r="D98" s="89"/>
      <c r="E98" s="90"/>
      <c r="F98" s="91"/>
      <c r="G98" s="91"/>
      <c r="I98" s="91"/>
      <c r="J98" s="91"/>
      <c r="K98" s="91"/>
      <c r="L98" s="91"/>
      <c r="M98" s="91"/>
      <c r="N98" s="91"/>
      <c r="O98" s="91"/>
    </row>
    <row r="99" spans="1:15" ht="33.75">
      <c r="A99" s="54">
        <v>51</v>
      </c>
      <c r="B99" s="73"/>
      <c r="C99" s="55" t="s">
        <v>149</v>
      </c>
      <c r="D99" s="56" t="s">
        <v>6</v>
      </c>
      <c r="E99" s="79">
        <v>547.8</v>
      </c>
      <c r="F99" s="57">
        <f t="shared" si="13"/>
        <v>70</v>
      </c>
      <c r="G99" s="50">
        <f t="shared" si="14"/>
        <v>38346</v>
      </c>
      <c r="I99" s="72">
        <f>20+4.5</f>
        <v>24.5</v>
      </c>
      <c r="J99" s="72">
        <f>24+5+7</f>
        <v>36</v>
      </c>
      <c r="K99" s="72">
        <v>2</v>
      </c>
      <c r="L99" s="72">
        <f t="shared" si="15"/>
        <v>62.5</v>
      </c>
      <c r="M99" s="50">
        <f t="shared" si="16"/>
        <v>34237.5</v>
      </c>
      <c r="N99" s="50">
        <f t="shared" si="17"/>
        <v>70</v>
      </c>
      <c r="O99" s="50">
        <f t="shared" si="18"/>
        <v>38346</v>
      </c>
    </row>
    <row r="100" spans="1:15" ht="33.75">
      <c r="A100" s="54">
        <v>52</v>
      </c>
      <c r="B100" s="73"/>
      <c r="C100" s="55" t="s">
        <v>150</v>
      </c>
      <c r="D100" s="56" t="s">
        <v>6</v>
      </c>
      <c r="E100" s="79">
        <v>36.1</v>
      </c>
      <c r="F100" s="57">
        <f t="shared" si="13"/>
        <v>71.12</v>
      </c>
      <c r="G100" s="50">
        <f t="shared" si="14"/>
        <v>2567.43</v>
      </c>
      <c r="I100" s="72">
        <f>20+4.5</f>
        <v>24.5</v>
      </c>
      <c r="J100" s="72">
        <f>25+5+7</f>
        <v>37</v>
      </c>
      <c r="K100" s="72">
        <v>2</v>
      </c>
      <c r="L100" s="72">
        <f t="shared" si="15"/>
        <v>63.5</v>
      </c>
      <c r="M100" s="50">
        <f t="shared" si="16"/>
        <v>2292.35</v>
      </c>
      <c r="N100" s="50">
        <f t="shared" si="17"/>
        <v>71.12</v>
      </c>
      <c r="O100" s="50">
        <f t="shared" si="18"/>
        <v>2567.43</v>
      </c>
    </row>
    <row r="101" spans="1:15" ht="33.75">
      <c r="A101" s="54">
        <v>53</v>
      </c>
      <c r="B101" s="73"/>
      <c r="C101" s="55" t="s">
        <v>159</v>
      </c>
      <c r="D101" s="56" t="s">
        <v>6</v>
      </c>
      <c r="E101" s="79">
        <v>541.82</v>
      </c>
      <c r="F101" s="57">
        <f t="shared" si="13"/>
        <v>71.12</v>
      </c>
      <c r="G101" s="50">
        <f t="shared" si="14"/>
        <v>38534.24</v>
      </c>
      <c r="I101" s="72">
        <f>20+4.5</f>
        <v>24.5</v>
      </c>
      <c r="J101" s="72">
        <f>25+5+7</f>
        <v>37</v>
      </c>
      <c r="K101" s="72">
        <v>2</v>
      </c>
      <c r="L101" s="72">
        <f t="shared" si="15"/>
        <v>63.5</v>
      </c>
      <c r="M101" s="50">
        <f t="shared" si="16"/>
        <v>34405.57</v>
      </c>
      <c r="N101" s="50">
        <f t="shared" si="17"/>
        <v>71.12</v>
      </c>
      <c r="O101" s="50">
        <f t="shared" si="18"/>
        <v>38534.24</v>
      </c>
    </row>
    <row r="102" spans="1:15" s="17" customFormat="1" ht="24">
      <c r="A102" s="51"/>
      <c r="B102" s="52" t="s">
        <v>151</v>
      </c>
      <c r="C102" s="87" t="s">
        <v>153</v>
      </c>
      <c r="D102" s="41"/>
      <c r="E102" s="81"/>
      <c r="F102" s="43"/>
      <c r="G102" s="43"/>
      <c r="H102" s="11"/>
      <c r="I102" s="29"/>
      <c r="J102" s="29"/>
      <c r="K102" s="29"/>
      <c r="L102" s="19"/>
      <c r="M102" s="19"/>
      <c r="N102" s="19"/>
      <c r="O102" s="19"/>
    </row>
    <row r="103" spans="1:15" ht="22.5">
      <c r="A103" s="54">
        <v>54</v>
      </c>
      <c r="B103" s="73"/>
      <c r="C103" s="55" t="s">
        <v>152</v>
      </c>
      <c r="D103" s="56" t="s">
        <v>8</v>
      </c>
      <c r="E103" s="79">
        <v>1130.4</v>
      </c>
      <c r="F103" s="57">
        <f>N103</f>
        <v>23.52</v>
      </c>
      <c r="G103" s="50">
        <f>O103</f>
        <v>26587.01</v>
      </c>
      <c r="I103" s="72">
        <v>7</v>
      </c>
      <c r="J103" s="72">
        <v>12</v>
      </c>
      <c r="K103" s="72">
        <v>2</v>
      </c>
      <c r="L103" s="72">
        <f>I103+J103+K103</f>
        <v>21</v>
      </c>
      <c r="M103" s="50">
        <f>ROUND(L103*E103,2)</f>
        <v>23738.4</v>
      </c>
      <c r="N103" s="50">
        <f>ROUND(L103+L103*$M$7,2)</f>
        <v>23.52</v>
      </c>
      <c r="O103" s="50">
        <f>ROUND(N103*E103,2)</f>
        <v>26587.01</v>
      </c>
    </row>
    <row r="104" spans="1:15" ht="31.5" customHeight="1" thickBot="1">
      <c r="A104" s="44"/>
      <c r="B104" s="77"/>
      <c r="C104" s="45"/>
      <c r="D104" s="46"/>
      <c r="E104" s="47"/>
      <c r="F104" s="48"/>
      <c r="G104" s="49">
        <f>SUM(G13:G103)</f>
        <v>1120491.5000000002</v>
      </c>
      <c r="M104" s="71">
        <f>SUM(M13:M103)</f>
        <v>1000441.3300000001</v>
      </c>
      <c r="N104" s="10"/>
      <c r="O104" s="71">
        <f>SUM(O13:O103)</f>
        <v>1120491.5000000002</v>
      </c>
    </row>
    <row r="105" spans="2:7" ht="31.5" customHeight="1">
      <c r="B105" s="7"/>
      <c r="C105" s="5"/>
      <c r="D105" s="6"/>
      <c r="E105" s="38"/>
      <c r="F105" s="4"/>
      <c r="G105" s="4"/>
    </row>
    <row r="106" spans="2:5" ht="15.75" customHeight="1">
      <c r="B106" s="7"/>
      <c r="C106" s="4"/>
      <c r="D106" s="6"/>
      <c r="E106" s="39" t="s">
        <v>19</v>
      </c>
    </row>
    <row r="107" spans="2:4" ht="12.75" customHeight="1">
      <c r="B107" s="7"/>
      <c r="C107" s="4"/>
      <c r="D107" s="6"/>
    </row>
    <row r="108" spans="2:4" ht="12.75" customHeight="1">
      <c r="B108" s="7"/>
      <c r="C108" s="4"/>
      <c r="D108" s="6"/>
    </row>
    <row r="109" spans="2:4" ht="12.75" customHeight="1">
      <c r="B109" s="7"/>
      <c r="C109" s="4"/>
      <c r="D109" s="6"/>
    </row>
    <row r="110" spans="2:4" ht="12.75" customHeight="1">
      <c r="B110" s="7"/>
      <c r="C110" s="4"/>
      <c r="D110" s="7"/>
    </row>
    <row r="111" spans="2:8" s="1" customFormat="1" ht="12.75">
      <c r="B111" s="8"/>
      <c r="E111" s="40"/>
      <c r="H111" s="11"/>
    </row>
    <row r="112" spans="2:4" ht="12.75" customHeight="1">
      <c r="B112" s="7"/>
      <c r="C112" s="4"/>
      <c r="D112" s="6"/>
    </row>
    <row r="113" ht="12.75" customHeight="1"/>
    <row r="114" spans="2:8" s="1" customFormat="1" ht="12.75">
      <c r="B114" s="8"/>
      <c r="E114" s="40"/>
      <c r="H114" s="11"/>
    </row>
    <row r="115" spans="2:8" s="1" customFormat="1" ht="12.75">
      <c r="B115" s="8"/>
      <c r="E115" s="40"/>
      <c r="H115" s="11"/>
    </row>
    <row r="116" spans="2:8" s="1" customFormat="1" ht="12.75">
      <c r="B116" s="8"/>
      <c r="E116" s="40"/>
      <c r="H116" s="11"/>
    </row>
    <row r="118" ht="12.75">
      <c r="G118" s="9"/>
    </row>
    <row r="119" ht="12.75">
      <c r="G119" s="9"/>
    </row>
    <row r="121" ht="12.75">
      <c r="G121" s="9"/>
    </row>
  </sheetData>
  <sheetProtection/>
  <mergeCells count="2">
    <mergeCell ref="N7:O7"/>
    <mergeCell ref="A3:G4"/>
  </mergeCells>
  <printOptions/>
  <pageMargins left="0.5" right="0.14" top="0.31" bottom="0.67" header="0.28" footer="0.3"/>
  <pageSetup horizontalDpi="300" verticalDpi="300" orientation="portrait" paperSize="9" scale="97" r:id="rId1"/>
  <colBreaks count="1" manualBreakCount="1">
    <brk id="7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3.7109375" style="2" customWidth="1"/>
    <col min="2" max="2" width="9.28125" style="78" customWidth="1"/>
    <col min="3" max="3" width="49.57421875" style="2" customWidth="1"/>
    <col min="4" max="4" width="4.57421875" style="2" customWidth="1"/>
    <col min="5" max="5" width="7.8515625" style="39" customWidth="1"/>
    <col min="6" max="6" width="8.7109375" style="2" customWidth="1"/>
    <col min="7" max="7" width="13.00390625" style="2" customWidth="1"/>
    <col min="8" max="8" width="6.140625" style="13" customWidth="1"/>
    <col min="9" max="16384" width="9.140625" style="2" customWidth="1"/>
  </cols>
  <sheetData>
    <row r="1" spans="1:7" ht="12.75">
      <c r="A1" s="116" t="s">
        <v>189</v>
      </c>
      <c r="B1" s="116"/>
      <c r="C1" s="116"/>
      <c r="D1" s="116"/>
      <c r="E1" s="116"/>
      <c r="F1" s="116"/>
      <c r="G1" s="116"/>
    </row>
    <row r="2" spans="1:7" ht="12.75">
      <c r="A2" s="115" t="s">
        <v>187</v>
      </c>
      <c r="B2" s="115"/>
      <c r="C2" s="115"/>
      <c r="D2" s="115"/>
      <c r="E2" s="115"/>
      <c r="F2" s="115"/>
      <c r="G2" s="115"/>
    </row>
    <row r="3" spans="1:7" ht="12.75">
      <c r="A3" s="115"/>
      <c r="B3" s="115"/>
      <c r="C3" s="115"/>
      <c r="D3" s="115"/>
      <c r="E3" s="115"/>
      <c r="F3" s="115"/>
      <c r="G3" s="115"/>
    </row>
    <row r="4" spans="1:7" ht="13.5" thickBot="1">
      <c r="A4" s="25"/>
      <c r="B4" s="76"/>
      <c r="C4" s="26"/>
      <c r="D4" s="26"/>
      <c r="E4" s="36"/>
      <c r="F4" s="26"/>
      <c r="G4" s="26"/>
    </row>
    <row r="5" spans="1:7" ht="12.75">
      <c r="A5" s="23"/>
      <c r="B5" s="21"/>
      <c r="D5" s="70" t="s">
        <v>0</v>
      </c>
      <c r="E5" s="37"/>
      <c r="F5" s="22" t="s">
        <v>1</v>
      </c>
      <c r="G5" s="24" t="s">
        <v>2</v>
      </c>
    </row>
    <row r="6" spans="1:7" ht="12.75">
      <c r="A6" s="60" t="s">
        <v>9</v>
      </c>
      <c r="B6" s="61" t="s">
        <v>20</v>
      </c>
      <c r="C6" s="21" t="s">
        <v>188</v>
      </c>
      <c r="D6" s="62"/>
      <c r="E6" s="63"/>
      <c r="F6" s="58" t="s">
        <v>3</v>
      </c>
      <c r="G6" s="64"/>
    </row>
    <row r="7" spans="1:7" ht="12.75">
      <c r="A7" s="65"/>
      <c r="B7" s="66"/>
      <c r="C7" s="67"/>
      <c r="D7" s="68" t="s">
        <v>22</v>
      </c>
      <c r="E7" s="69" t="s">
        <v>23</v>
      </c>
      <c r="F7" s="58" t="s">
        <v>4</v>
      </c>
      <c r="G7" s="64" t="s">
        <v>4</v>
      </c>
    </row>
    <row r="8" spans="1:8" s="3" customFormat="1" ht="12.75">
      <c r="A8" s="58"/>
      <c r="B8" s="58"/>
      <c r="C8" s="58"/>
      <c r="D8" s="58"/>
      <c r="E8" s="59"/>
      <c r="F8" s="58"/>
      <c r="G8" s="58"/>
      <c r="H8" s="16"/>
    </row>
    <row r="9" spans="1:8" s="17" customFormat="1" ht="12.75">
      <c r="A9" s="51"/>
      <c r="B9" s="82">
        <v>1</v>
      </c>
      <c r="C9" s="52" t="s">
        <v>172</v>
      </c>
      <c r="D9" s="42"/>
      <c r="E9" s="53"/>
      <c r="F9" s="41"/>
      <c r="G9" s="41"/>
      <c r="H9" s="11"/>
    </row>
    <row r="10" spans="1:7" ht="12.75">
      <c r="A10" s="54">
        <v>1</v>
      </c>
      <c r="B10" s="73"/>
      <c r="C10" s="55" t="s">
        <v>174</v>
      </c>
      <c r="D10" s="94" t="s">
        <v>175</v>
      </c>
      <c r="E10" s="98">
        <v>1</v>
      </c>
      <c r="F10" s="57"/>
      <c r="G10" s="50"/>
    </row>
    <row r="11" spans="1:7" ht="22.5">
      <c r="A11" s="54">
        <v>2</v>
      </c>
      <c r="B11" s="73"/>
      <c r="C11" s="55" t="s">
        <v>173</v>
      </c>
      <c r="D11" s="94" t="s">
        <v>167</v>
      </c>
      <c r="E11" s="98">
        <v>160</v>
      </c>
      <c r="F11" s="57"/>
      <c r="G11" s="50"/>
    </row>
    <row r="12" spans="1:7" ht="33.75">
      <c r="A12" s="54">
        <v>3</v>
      </c>
      <c r="B12" s="73"/>
      <c r="C12" s="55" t="s">
        <v>168</v>
      </c>
      <c r="D12" s="94" t="s">
        <v>6</v>
      </c>
      <c r="E12" s="98">
        <v>1800</v>
      </c>
      <c r="F12" s="57"/>
      <c r="G12" s="50"/>
    </row>
    <row r="13" spans="1:8" ht="12.75">
      <c r="A13" s="83"/>
      <c r="B13" s="82">
        <v>2</v>
      </c>
      <c r="C13" s="87" t="s">
        <v>163</v>
      </c>
      <c r="D13" s="96"/>
      <c r="E13" s="97"/>
      <c r="F13" s="86"/>
      <c r="G13" s="86"/>
      <c r="H13" s="20"/>
    </row>
    <row r="14" spans="1:7" ht="22.5">
      <c r="A14" s="54">
        <v>1</v>
      </c>
      <c r="B14" s="73"/>
      <c r="C14" s="55" t="s">
        <v>161</v>
      </c>
      <c r="D14" s="94" t="s">
        <v>6</v>
      </c>
      <c r="E14" s="98">
        <v>3150</v>
      </c>
      <c r="F14" s="57"/>
      <c r="G14" s="50"/>
    </row>
    <row r="15" spans="1:7" ht="45">
      <c r="A15" s="54">
        <v>2</v>
      </c>
      <c r="B15" s="73"/>
      <c r="C15" s="55" t="s">
        <v>183</v>
      </c>
      <c r="D15" s="94" t="s">
        <v>6</v>
      </c>
      <c r="E15" s="98">
        <f>E14</f>
        <v>3150</v>
      </c>
      <c r="F15" s="57"/>
      <c r="G15" s="50"/>
    </row>
    <row r="16" spans="1:7" ht="22.5">
      <c r="A16" s="54">
        <v>3</v>
      </c>
      <c r="B16" s="73"/>
      <c r="C16" s="55" t="s">
        <v>182</v>
      </c>
      <c r="D16" s="94" t="s">
        <v>6</v>
      </c>
      <c r="E16" s="98">
        <f>E14</f>
        <v>3150</v>
      </c>
      <c r="F16" s="57"/>
      <c r="G16" s="50"/>
    </row>
    <row r="17" spans="1:7" ht="12.75">
      <c r="A17" s="54">
        <v>4</v>
      </c>
      <c r="B17" s="73"/>
      <c r="C17" s="55" t="s">
        <v>162</v>
      </c>
      <c r="D17" s="94" t="s">
        <v>6</v>
      </c>
      <c r="E17" s="98">
        <f>E15</f>
        <v>3150</v>
      </c>
      <c r="F17" s="57"/>
      <c r="G17" s="50"/>
    </row>
    <row r="18" spans="1:7" ht="12.75">
      <c r="A18" s="54">
        <v>5</v>
      </c>
      <c r="B18" s="73"/>
      <c r="C18" s="55" t="s">
        <v>180</v>
      </c>
      <c r="D18" s="94" t="s">
        <v>6</v>
      </c>
      <c r="E18" s="98">
        <f>E14</f>
        <v>3150</v>
      </c>
      <c r="F18" s="57"/>
      <c r="G18" s="50"/>
    </row>
    <row r="19" spans="1:8" s="20" customFormat="1" ht="12.75">
      <c r="A19" s="83"/>
      <c r="B19" s="82">
        <v>3</v>
      </c>
      <c r="C19" s="87" t="s">
        <v>179</v>
      </c>
      <c r="D19" s="96"/>
      <c r="E19" s="97"/>
      <c r="F19" s="97"/>
      <c r="G19" s="86"/>
      <c r="H19" s="13"/>
    </row>
    <row r="20" spans="1:7" ht="22.5">
      <c r="A20" s="54">
        <v>1</v>
      </c>
      <c r="B20" s="73"/>
      <c r="C20" s="55" t="s">
        <v>173</v>
      </c>
      <c r="D20" s="94" t="s">
        <v>6</v>
      </c>
      <c r="E20" s="95">
        <v>85</v>
      </c>
      <c r="F20" s="57"/>
      <c r="G20" s="50"/>
    </row>
    <row r="21" spans="1:7" ht="22.5">
      <c r="A21" s="54">
        <v>2</v>
      </c>
      <c r="B21" s="73"/>
      <c r="C21" s="55" t="s">
        <v>176</v>
      </c>
      <c r="D21" s="94" t="s">
        <v>6</v>
      </c>
      <c r="E21" s="95">
        <v>60</v>
      </c>
      <c r="F21" s="57"/>
      <c r="G21" s="50"/>
    </row>
    <row r="22" spans="1:7" ht="22.5">
      <c r="A22" s="54">
        <v>2</v>
      </c>
      <c r="B22" s="73"/>
      <c r="C22" s="55" t="s">
        <v>186</v>
      </c>
      <c r="D22" s="94" t="s">
        <v>6</v>
      </c>
      <c r="E22" s="95">
        <v>60</v>
      </c>
      <c r="F22" s="57"/>
      <c r="G22" s="50"/>
    </row>
    <row r="23" spans="1:7" ht="22.5">
      <c r="A23" s="54">
        <v>3</v>
      </c>
      <c r="B23" s="73"/>
      <c r="C23" s="55" t="s">
        <v>177</v>
      </c>
      <c r="D23" s="94" t="s">
        <v>6</v>
      </c>
      <c r="E23" s="95">
        <v>35</v>
      </c>
      <c r="F23" s="57"/>
      <c r="G23" s="50"/>
    </row>
    <row r="24" spans="1:7" ht="22.5">
      <c r="A24" s="54">
        <v>4</v>
      </c>
      <c r="B24" s="73"/>
      <c r="C24" s="55" t="s">
        <v>178</v>
      </c>
      <c r="D24" s="94" t="s">
        <v>6</v>
      </c>
      <c r="E24" s="95">
        <v>85</v>
      </c>
      <c r="F24" s="57"/>
      <c r="G24" s="50"/>
    </row>
    <row r="25" spans="1:7" ht="22.5">
      <c r="A25" s="54">
        <v>5</v>
      </c>
      <c r="B25" s="73"/>
      <c r="C25" s="55" t="s">
        <v>161</v>
      </c>
      <c r="D25" s="94" t="s">
        <v>6</v>
      </c>
      <c r="E25" s="95">
        <v>620</v>
      </c>
      <c r="F25" s="57"/>
      <c r="G25" s="50"/>
    </row>
    <row r="26" spans="1:7" ht="22.5">
      <c r="A26" s="54">
        <v>6</v>
      </c>
      <c r="B26" s="73"/>
      <c r="C26" s="55" t="s">
        <v>181</v>
      </c>
      <c r="D26" s="94" t="s">
        <v>6</v>
      </c>
      <c r="E26" s="95">
        <v>620</v>
      </c>
      <c r="F26" s="57"/>
      <c r="G26" s="50"/>
    </row>
    <row r="27" spans="1:8" s="20" customFormat="1" ht="12.75">
      <c r="A27" s="54">
        <v>7</v>
      </c>
      <c r="B27" s="99"/>
      <c r="C27" s="55" t="s">
        <v>162</v>
      </c>
      <c r="D27" s="94" t="s">
        <v>6</v>
      </c>
      <c r="E27" s="95">
        <v>620</v>
      </c>
      <c r="F27" s="57"/>
      <c r="G27" s="50"/>
      <c r="H27" s="13"/>
    </row>
    <row r="28" spans="1:7" ht="12.75">
      <c r="A28" s="54">
        <v>8</v>
      </c>
      <c r="B28" s="73"/>
      <c r="C28" s="55" t="s">
        <v>180</v>
      </c>
      <c r="D28" s="94" t="s">
        <v>6</v>
      </c>
      <c r="E28" s="95">
        <v>620</v>
      </c>
      <c r="F28" s="57"/>
      <c r="G28" s="50"/>
    </row>
    <row r="29" spans="1:8" ht="12.75">
      <c r="A29" s="100"/>
      <c r="B29" s="101">
        <v>4</v>
      </c>
      <c r="C29" s="102" t="s">
        <v>164</v>
      </c>
      <c r="D29" s="96"/>
      <c r="E29" s="97"/>
      <c r="F29" s="86"/>
      <c r="G29" s="86"/>
      <c r="H29" s="20"/>
    </row>
    <row r="30" spans="1:7" ht="22.5">
      <c r="A30" s="54">
        <v>1</v>
      </c>
      <c r="B30" s="73"/>
      <c r="C30" s="55" t="s">
        <v>165</v>
      </c>
      <c r="D30" s="94" t="s">
        <v>6</v>
      </c>
      <c r="E30" s="95">
        <f>185*3*0.3</f>
        <v>166.5</v>
      </c>
      <c r="F30" s="57"/>
      <c r="G30" s="50"/>
    </row>
    <row r="31" spans="1:7" ht="33.75">
      <c r="A31" s="54">
        <v>2</v>
      </c>
      <c r="B31" s="73"/>
      <c r="C31" s="55" t="s">
        <v>184</v>
      </c>
      <c r="D31" s="94" t="s">
        <v>6</v>
      </c>
      <c r="E31" s="95">
        <f>E30</f>
        <v>166.5</v>
      </c>
      <c r="F31" s="57"/>
      <c r="G31" s="50"/>
    </row>
    <row r="32" spans="1:8" ht="12.75">
      <c r="A32" s="83"/>
      <c r="B32" s="101">
        <v>5</v>
      </c>
      <c r="C32" s="102" t="s">
        <v>166</v>
      </c>
      <c r="D32" s="96"/>
      <c r="E32" s="97"/>
      <c r="F32" s="86"/>
      <c r="G32" s="86"/>
      <c r="H32" s="20"/>
    </row>
    <row r="33" spans="1:7" ht="12.75">
      <c r="A33" s="54">
        <v>1</v>
      </c>
      <c r="B33" s="73"/>
      <c r="C33" s="55" t="s">
        <v>170</v>
      </c>
      <c r="D33" s="94" t="s">
        <v>169</v>
      </c>
      <c r="E33" s="95">
        <v>13</v>
      </c>
      <c r="F33" s="57"/>
      <c r="G33" s="50"/>
    </row>
    <row r="34" spans="1:7" ht="12.75">
      <c r="A34" s="54">
        <v>2</v>
      </c>
      <c r="B34" s="103"/>
      <c r="C34" s="104" t="s">
        <v>171</v>
      </c>
      <c r="D34" s="94" t="s">
        <v>169</v>
      </c>
      <c r="E34" s="95">
        <v>6</v>
      </c>
      <c r="F34" s="57"/>
      <c r="G34" s="50"/>
    </row>
    <row r="35" spans="1:7" ht="13.5" thickBot="1">
      <c r="A35" s="54">
        <v>3</v>
      </c>
      <c r="B35" s="103"/>
      <c r="C35" s="104" t="s">
        <v>185</v>
      </c>
      <c r="D35" s="105" t="s">
        <v>167</v>
      </c>
      <c r="E35" s="106">
        <f>E11</f>
        <v>160</v>
      </c>
      <c r="F35" s="107"/>
      <c r="G35" s="50"/>
    </row>
    <row r="36" spans="1:7" ht="20.25" customHeight="1" thickBot="1">
      <c r="A36" s="44"/>
      <c r="B36" s="117"/>
      <c r="C36" s="118"/>
      <c r="D36" s="118"/>
      <c r="E36" s="118"/>
      <c r="F36" s="119"/>
      <c r="G36" s="108"/>
    </row>
    <row r="37" spans="2:8" ht="20.25" customHeight="1" thickBot="1">
      <c r="B37" s="112"/>
      <c r="C37" s="113"/>
      <c r="D37" s="113"/>
      <c r="E37" s="113"/>
      <c r="F37" s="114"/>
      <c r="G37" s="108"/>
      <c r="H37" s="2"/>
    </row>
    <row r="38" spans="2:7" ht="20.25" customHeight="1" thickBot="1">
      <c r="B38" s="112"/>
      <c r="C38" s="113"/>
      <c r="D38" s="113"/>
      <c r="E38" s="113"/>
      <c r="F38" s="114"/>
      <c r="G38" s="108"/>
    </row>
    <row r="39" spans="2:4" ht="12.75" customHeight="1">
      <c r="B39" s="7"/>
      <c r="C39" s="4"/>
      <c r="D39" s="6"/>
    </row>
    <row r="40" spans="2:4" ht="12.75" customHeight="1">
      <c r="B40" s="7"/>
      <c r="C40" s="4"/>
      <c r="D40" s="6"/>
    </row>
  </sheetData>
  <sheetProtection/>
  <mergeCells count="5">
    <mergeCell ref="B38:F38"/>
    <mergeCell ref="A2:G3"/>
    <mergeCell ref="A1:G1"/>
    <mergeCell ref="B36:F36"/>
    <mergeCell ref="B37:F37"/>
  </mergeCells>
  <printOptions/>
  <pageMargins left="0.62" right="0.19" top="0.31" bottom="0.43" header="0.2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 Szczecin</dc:creator>
  <cp:keywords/>
  <dc:description/>
  <cp:lastModifiedBy>Właściciel</cp:lastModifiedBy>
  <cp:lastPrinted>2011-07-14T07:19:28Z</cp:lastPrinted>
  <dcterms:created xsi:type="dcterms:W3CDTF">2000-06-20T07:33:26Z</dcterms:created>
  <dcterms:modified xsi:type="dcterms:W3CDTF">2011-07-14T07:24:13Z</dcterms:modified>
  <cp:category/>
  <cp:version/>
  <cp:contentType/>
  <cp:contentStatus/>
</cp:coreProperties>
</file>