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ącznik C.1" sheetId="1" r:id="rId1"/>
    <sheet name="Arkusz1" sheetId="2" r:id="rId2"/>
    <sheet name="Arkusz2" sheetId="3" r:id="rId3"/>
    <sheet name="Arkusz3" sheetId="4" r:id="rId4"/>
  </sheets>
  <definedNames>
    <definedName name="Excel_BuiltIn__FilterDatabase_1">'Załącznik C.1'!$F$1:$F$1289</definedName>
    <definedName name="_xlnm.Print_Area" localSheetId="0">'Załącznik C.1'!$A$1:$W$417</definedName>
    <definedName name="_xlnm.Print_Titles" localSheetId="0">'Załącznik C.1'!$1:$5</definedName>
  </definedNames>
  <calcPr fullCalcOnLoad="1"/>
</workbook>
</file>

<file path=xl/sharedStrings.xml><?xml version="1.0" encoding="utf-8"?>
<sst xmlns="http://schemas.openxmlformats.org/spreadsheetml/2006/main" count="1645" uniqueCount="369">
  <si>
    <t>Lp</t>
  </si>
  <si>
    <t>Nr inw. budynku</t>
  </si>
  <si>
    <t xml:space="preserve">                    Nieruchomość</t>
  </si>
  <si>
    <t>Nr</t>
  </si>
  <si>
    <t>Ilość lokali</t>
  </si>
  <si>
    <t>Wartość początkowa w zł</t>
  </si>
  <si>
    <t>Umorzenie w zł</t>
  </si>
  <si>
    <t>Wartość netto w zł</t>
  </si>
  <si>
    <t>Rok</t>
  </si>
  <si>
    <t xml:space="preserve">Stropy </t>
  </si>
  <si>
    <t>Konstr.</t>
  </si>
  <si>
    <t>Ogółem</t>
  </si>
  <si>
    <t>M</t>
  </si>
  <si>
    <t>U</t>
  </si>
  <si>
    <t xml:space="preserve">Razem </t>
  </si>
  <si>
    <t>Lokale mieszkalne</t>
  </si>
  <si>
    <t>Lokale użytkowe</t>
  </si>
  <si>
    <t>bud.</t>
  </si>
  <si>
    <t>drewn.</t>
  </si>
  <si>
    <t xml:space="preserve">                BUDYNKI    GMINY </t>
  </si>
  <si>
    <t>Police</t>
  </si>
  <si>
    <t>ASFALTOWA</t>
  </si>
  <si>
    <t xml:space="preserve">tak </t>
  </si>
  <si>
    <t>31a</t>
  </si>
  <si>
    <t>BANKOWA</t>
  </si>
  <si>
    <t>BOH. WESTERPLATTE</t>
  </si>
  <si>
    <t>CISOWA</t>
  </si>
  <si>
    <t>DĘBOWA</t>
  </si>
  <si>
    <t>DOLNA</t>
  </si>
  <si>
    <t xml:space="preserve">DRZYMAŁY                               </t>
  </si>
  <si>
    <t>DRZYMAŁY</t>
  </si>
  <si>
    <t>EM. PLATER</t>
  </si>
  <si>
    <t>GOLENIOWSKA</t>
  </si>
  <si>
    <t>GRUNWALDZKA</t>
  </si>
  <si>
    <t>H. KOŁŁĄTAJA</t>
  </si>
  <si>
    <t>M. KONOPNICKIEJ</t>
  </si>
  <si>
    <t>14-16</t>
  </si>
  <si>
    <t>KOŚCIUSZKI</t>
  </si>
  <si>
    <t>7a-7b</t>
  </si>
  <si>
    <t>KRESOWA</t>
  </si>
  <si>
    <t>MIRECKIEGO</t>
  </si>
  <si>
    <t>NADBRZEŻNA</t>
  </si>
  <si>
    <t>43a</t>
  </si>
  <si>
    <t>NIEDZIAŁKOWSKIEGO</t>
  </si>
  <si>
    <t>12a</t>
  </si>
  <si>
    <t>12b</t>
  </si>
  <si>
    <t>12d</t>
  </si>
  <si>
    <t>ODRZAŃSKA</t>
  </si>
  <si>
    <t xml:space="preserve">ODRZAŃSKA </t>
  </si>
  <si>
    <t>PALMOWA</t>
  </si>
  <si>
    <t>PL. NIEZ. ŻOŁNIERZA</t>
  </si>
  <si>
    <t>POLNA</t>
  </si>
  <si>
    <t>SIKORSKIEGO                         R</t>
  </si>
  <si>
    <t>STARZYŃSKIEGO</t>
  </si>
  <si>
    <t>SZKOLNA-SIKORSKIEGO</t>
  </si>
  <si>
    <t>5-7/11</t>
  </si>
  <si>
    <t>TRAUGUTTA</t>
  </si>
  <si>
    <t>WOJ. POLSKIEGO</t>
  </si>
  <si>
    <t>3-Police</t>
  </si>
  <si>
    <t>ANNY</t>
  </si>
  <si>
    <t>BRONIEWSKIEGO</t>
  </si>
  <si>
    <t>DWORCOWA</t>
  </si>
  <si>
    <t>KOPERNIKA</t>
  </si>
  <si>
    <t>PIASTÓW</t>
  </si>
  <si>
    <t>40a</t>
  </si>
  <si>
    <t>PODGÓRNA</t>
  </si>
  <si>
    <t>RYBACKA</t>
  </si>
  <si>
    <t>WODNA</t>
  </si>
  <si>
    <t>ZIELONA</t>
  </si>
  <si>
    <t>Trzebież</t>
  </si>
  <si>
    <t>LEŚNA</t>
  </si>
  <si>
    <t>OSADNIKÓW</t>
  </si>
  <si>
    <t>PORTOWA</t>
  </si>
  <si>
    <t>SZKOLNA</t>
  </si>
  <si>
    <t>W O P</t>
  </si>
  <si>
    <t>Siedlice</t>
  </si>
  <si>
    <t>POLICKA</t>
  </si>
  <si>
    <t>Przęsocin</t>
  </si>
  <si>
    <t>Pilchowo</t>
  </si>
  <si>
    <t>SPACEROWA</t>
  </si>
  <si>
    <t>Tanowo</t>
  </si>
  <si>
    <t>SZCZECIŃSKA</t>
  </si>
  <si>
    <t xml:space="preserve">UNIEMYŚL   </t>
  </si>
  <si>
    <t>16 d</t>
  </si>
  <si>
    <t>RAZEM WYŁĄCZNIE GMINA</t>
  </si>
  <si>
    <t>15-17</t>
  </si>
  <si>
    <t>21-23</t>
  </si>
  <si>
    <t>29-31</t>
  </si>
  <si>
    <t>35-37</t>
  </si>
  <si>
    <t>43-45</t>
  </si>
  <si>
    <t>47-49</t>
  </si>
  <si>
    <t>BARNIMA</t>
  </si>
  <si>
    <t>18-20</t>
  </si>
  <si>
    <t>1-3-5-7</t>
  </si>
  <si>
    <t>2-4-6-8</t>
  </si>
  <si>
    <t>13-15-17</t>
  </si>
  <si>
    <t>23-25-27</t>
  </si>
  <si>
    <t>26-28-30</t>
  </si>
  <si>
    <t>GRZYBOWA</t>
  </si>
  <si>
    <t>10-12-14-16-18</t>
  </si>
  <si>
    <t>29-31-33-35-37</t>
  </si>
  <si>
    <t>46-48</t>
  </si>
  <si>
    <t>9-11</t>
  </si>
  <si>
    <t>29-31-33-35</t>
  </si>
  <si>
    <t>KORCZAKA</t>
  </si>
  <si>
    <t>MAZURSKA</t>
  </si>
  <si>
    <t>1-3-5</t>
  </si>
  <si>
    <t>NOWOPOL</t>
  </si>
  <si>
    <t>9-11-13</t>
  </si>
  <si>
    <t>15-17-19</t>
  </si>
  <si>
    <t xml:space="preserve">NOWOPOL            </t>
  </si>
  <si>
    <t>2-4-6</t>
  </si>
  <si>
    <t>19-21-23</t>
  </si>
  <si>
    <t>20-22-24</t>
  </si>
  <si>
    <t>24-26</t>
  </si>
  <si>
    <t>P.C.K.</t>
  </si>
  <si>
    <t>PIASKOWA</t>
  </si>
  <si>
    <t>39-41-43</t>
  </si>
  <si>
    <t>45-47</t>
  </si>
  <si>
    <t>J.PIŁSUDSKIEGO</t>
  </si>
  <si>
    <t>8 a,b,c</t>
  </si>
  <si>
    <t>10 a,b,c</t>
  </si>
  <si>
    <t>12 a,b,c</t>
  </si>
  <si>
    <t>ROBOTNICZA</t>
  </si>
  <si>
    <t>1-3-5-7-9</t>
  </si>
  <si>
    <t>2-4-6-8-10-12</t>
  </si>
  <si>
    <t>20-22</t>
  </si>
  <si>
    <t xml:space="preserve">ROBOTNICZA                 </t>
  </si>
  <si>
    <t>ROGOWA</t>
  </si>
  <si>
    <t>1-2-3</t>
  </si>
  <si>
    <t>4-5</t>
  </si>
  <si>
    <t>7-8</t>
  </si>
  <si>
    <t>9-10</t>
  </si>
  <si>
    <t>RYCERSKA</t>
  </si>
  <si>
    <t>9-11-13-15</t>
  </si>
  <si>
    <t>SIKORSKIEGO</t>
  </si>
  <si>
    <t>SIKORSKIEGO-SZKOLNA</t>
  </si>
  <si>
    <t>5-7-9/4</t>
  </si>
  <si>
    <t>SŁOWIAŃSKA</t>
  </si>
  <si>
    <t xml:space="preserve">WOJ. POLSKIEGO        </t>
  </si>
  <si>
    <t>WOJ.POLSKIEGO</t>
  </si>
  <si>
    <t>ZAMENHOFA/BANKOWA</t>
  </si>
  <si>
    <t>1-1a-1b / 6a-6b</t>
  </si>
  <si>
    <t>ZAMENHOFA</t>
  </si>
  <si>
    <t>BOCZNA</t>
  </si>
  <si>
    <t>7a</t>
  </si>
  <si>
    <t>KWIATKOWSKIEGO</t>
  </si>
  <si>
    <t xml:space="preserve">Trzebież </t>
  </si>
  <si>
    <t xml:space="preserve">W O P </t>
  </si>
  <si>
    <t>CENTRALNA</t>
  </si>
  <si>
    <t xml:space="preserve">ZAMENHOFA                 </t>
  </si>
  <si>
    <t xml:space="preserve">SIENKIEWICZA </t>
  </si>
  <si>
    <t>Trzeszczyn</t>
  </si>
  <si>
    <t>ŻYMIERSKIEGO</t>
  </si>
  <si>
    <t>RAZEM BUDYNKI OBJĘTE WSPÓŁWŁASNOSCIĄ</t>
  </si>
  <si>
    <t xml:space="preserve">LOKALE  W BUDYNKACH  PRZEKAZANYCH </t>
  </si>
  <si>
    <t xml:space="preserve">NOWA JASIENICA  </t>
  </si>
  <si>
    <t>Wieńkowo</t>
  </si>
  <si>
    <t xml:space="preserve">LEŚNA </t>
  </si>
  <si>
    <t>RAZEM LOKALE W BUDYNKACH PRZEKAZANYCH</t>
  </si>
  <si>
    <t xml:space="preserve">BUDYNKI   UŻYTKOWE </t>
  </si>
  <si>
    <t>13-15</t>
  </si>
  <si>
    <t xml:space="preserve">Police </t>
  </si>
  <si>
    <t xml:space="preserve">M KONOPNICKIEJ </t>
  </si>
  <si>
    <t>3a</t>
  </si>
  <si>
    <t>PL. CHROBREGO /okr./</t>
  </si>
  <si>
    <t>PL. CHROBREGO</t>
  </si>
  <si>
    <t xml:space="preserve">SIKORSKIEGO </t>
  </si>
  <si>
    <t xml:space="preserve">WOP </t>
  </si>
  <si>
    <t>STASZICA</t>
  </si>
  <si>
    <t>62a</t>
  </si>
  <si>
    <t xml:space="preserve">Garaż   Piastów  </t>
  </si>
  <si>
    <t xml:space="preserve">Garaż   Kościuszki   </t>
  </si>
  <si>
    <t xml:space="preserve">Garaż  Starzyńskiego </t>
  </si>
  <si>
    <t xml:space="preserve">Police  </t>
  </si>
  <si>
    <t xml:space="preserve">Garaż   Konopnickiej </t>
  </si>
  <si>
    <t>RAZEM BUDYNKI UŻYTKOWE</t>
  </si>
  <si>
    <t xml:space="preserve">Magazyn - Garaże </t>
  </si>
  <si>
    <t>Magazyn ze  stolarnią</t>
  </si>
  <si>
    <t xml:space="preserve">Magazyn Gazów tech. </t>
  </si>
  <si>
    <t xml:space="preserve">Wiata magazynowa </t>
  </si>
  <si>
    <t>Portiernia</t>
  </si>
  <si>
    <t>0001</t>
  </si>
  <si>
    <t xml:space="preserve">Drogi i Place  ZT </t>
  </si>
  <si>
    <t xml:space="preserve">Droga  żużlowa  Tanowska </t>
  </si>
  <si>
    <t>Doj. Do bramy cm. Piastów</t>
  </si>
  <si>
    <t xml:space="preserve">Alejka z polbruku - Brzozowa </t>
  </si>
  <si>
    <t xml:space="preserve">POZOSTAŁE  BUDYNKI NIEMIESZKALNE </t>
  </si>
  <si>
    <t>Police  użytkownik  09013</t>
  </si>
  <si>
    <t>Trzebież użytkownik    09014</t>
  </si>
  <si>
    <t>Wsie    użytkownik        09015</t>
  </si>
  <si>
    <t>RAZEM POZOSTAŁE BUDYNKI NIEMIESZKALNE</t>
  </si>
  <si>
    <t xml:space="preserve">OGÓŁEM </t>
  </si>
  <si>
    <t>*)</t>
  </si>
  <si>
    <t>Budynki objęte  współwłasnością</t>
  </si>
  <si>
    <t>"R"</t>
  </si>
  <si>
    <t>4</t>
  </si>
  <si>
    <t>Rodzaj modernizacji</t>
  </si>
  <si>
    <t>Rok modernizacji</t>
  </si>
  <si>
    <t>2006</t>
  </si>
  <si>
    <t>1968</t>
  </si>
  <si>
    <t>2005</t>
  </si>
  <si>
    <t>Remont dachu</t>
  </si>
  <si>
    <t>wyk.inst.gaz.wewn.</t>
  </si>
  <si>
    <t xml:space="preserve">POLNA                                       </t>
  </si>
  <si>
    <t>wyk.inst.gazowej wewn.</t>
  </si>
  <si>
    <t xml:space="preserve"> Remont dachu</t>
  </si>
  <si>
    <t>46-50-52-54-56</t>
  </si>
  <si>
    <t xml:space="preserve">Koszt  odtworzenia 1 m2 </t>
  </si>
  <si>
    <t>Suma ubezpieczenia</t>
  </si>
  <si>
    <t>Uwagi</t>
  </si>
  <si>
    <t>budynek do rozbiórki</t>
  </si>
  <si>
    <t>Nr wspólnoty</t>
  </si>
  <si>
    <t>36-36a</t>
  </si>
  <si>
    <t>20-22-24-26-28-30-32-34</t>
  </si>
  <si>
    <t>19-21-23-25-27-29</t>
  </si>
  <si>
    <t>modernizacja dachu</t>
  </si>
  <si>
    <t>2007</t>
  </si>
  <si>
    <t>Warsztat-Grunwaldzka 15c użytkownik 09013</t>
  </si>
  <si>
    <t>Warsztat-Grunwaldzka 15a użytkownik 09013</t>
  </si>
  <si>
    <t>wykon.wewn.instal.gazowej</t>
  </si>
  <si>
    <t>Termomodernizacja</t>
  </si>
  <si>
    <t>2006 2007</t>
  </si>
  <si>
    <t>Remont dachu Termomodernizacja</t>
  </si>
  <si>
    <t>2006  2007</t>
  </si>
  <si>
    <t xml:space="preserve">wyk.inst.gaz.wewnętrznej  remont dachu </t>
  </si>
  <si>
    <t xml:space="preserve">KOŚCIUSZKI </t>
  </si>
  <si>
    <t xml:space="preserve">PIASTÓW </t>
  </si>
  <si>
    <t xml:space="preserve">TARGOWA </t>
  </si>
  <si>
    <t>PRZĘSOCIŃSKA</t>
  </si>
  <si>
    <t xml:space="preserve">Garaż na cmentarzu-Tanowska </t>
  </si>
  <si>
    <t>Kolumbarium na cmentarzu-Tanowska</t>
  </si>
  <si>
    <t>Przyłącze wodociągowe na cmentarzu-Tanowska</t>
  </si>
  <si>
    <t>RAZEM POZOSTAŁE BUD.I OBIEKTY CMENTARNE</t>
  </si>
  <si>
    <t>BUDYNKI I OBIEKTY CMENTARNE</t>
  </si>
  <si>
    <t>Oświetlenie cmentarza-Tanowska</t>
  </si>
  <si>
    <t>220/0002</t>
  </si>
  <si>
    <t>291/0002</t>
  </si>
  <si>
    <t>291/0001</t>
  </si>
  <si>
    <t>220/0007</t>
  </si>
  <si>
    <t>220/0006</t>
  </si>
  <si>
    <t>220/0005</t>
  </si>
  <si>
    <t>220/0004</t>
  </si>
  <si>
    <t>220/0003</t>
  </si>
  <si>
    <t>211/0001</t>
  </si>
  <si>
    <t>102/5008</t>
  </si>
  <si>
    <t>109/6028</t>
  </si>
  <si>
    <t>109/6029</t>
  </si>
  <si>
    <t>109/6033</t>
  </si>
  <si>
    <t>Bud. Socjalny -cmentarz Tanowska</t>
  </si>
  <si>
    <t>Dom Przedpogrzebowy -Tanowska</t>
  </si>
  <si>
    <t>Brama wjazdowa z ogrodzeniem na cmentarzu-Tanowska</t>
  </si>
  <si>
    <t>Drogi wewnętrzne na cmentarzu -Tanowska</t>
  </si>
  <si>
    <t>Plac pod pawilony handlowe na cmentarzu-Tanowska</t>
  </si>
  <si>
    <t>gr.108</t>
  </si>
  <si>
    <t>PRZYCHODNIE I OBIEKTY Z NIMI ZWIĄZANE</t>
  </si>
  <si>
    <t>106/6033</t>
  </si>
  <si>
    <t>Przychodnia ul.Dworcowa 7</t>
  </si>
  <si>
    <t>106/6034</t>
  </si>
  <si>
    <t>Przychodnia ul.Siedlecka 2a</t>
  </si>
  <si>
    <t>106/6036</t>
  </si>
  <si>
    <t>Przychodnia ul.Kościuszki 15</t>
  </si>
  <si>
    <t>106/6035</t>
  </si>
  <si>
    <t>Przychodnia ul.Policka 4</t>
  </si>
  <si>
    <t>102/5009</t>
  </si>
  <si>
    <t>Garaż przy przychodni</t>
  </si>
  <si>
    <t>211/0009</t>
  </si>
  <si>
    <t>Zewnętrzna kanalizacja sanitarna-Siedlecka 2a</t>
  </si>
  <si>
    <t>211/0010</t>
  </si>
  <si>
    <t>Zewnętrzna kanalizacja deszczowa-Siedlecka 2a</t>
  </si>
  <si>
    <t>220/0008</t>
  </si>
  <si>
    <t>Oświetlenie przychodni Siedlecka 2a</t>
  </si>
  <si>
    <t>291/0003</t>
  </si>
  <si>
    <t>Ogrodzenie przychodni Siedlecka 2a</t>
  </si>
  <si>
    <t>291/0004</t>
  </si>
  <si>
    <t>Śmietnik przy przychodni Siedlecka 2a</t>
  </si>
  <si>
    <t xml:space="preserve">RAZEM PRZYCHODNIE I OBIEKTY </t>
  </si>
  <si>
    <t>RAZEM ZAPLECZE  TECHNICZNE  -  TANOWSKA 8</t>
  </si>
  <si>
    <t>ZAPLECZE TECHNICZNE TANOWSKA 8</t>
  </si>
  <si>
    <t>2007/2008</t>
  </si>
  <si>
    <t>Remont dachu/termomodernizacja</t>
  </si>
  <si>
    <t>Modernizacja dachu/termomodernizacja</t>
  </si>
  <si>
    <t>wyk.inst.gazowej wewnętrznej/  remont dachu</t>
  </si>
  <si>
    <t>wykon.wewn.instal.gazowej/remont dachu</t>
  </si>
  <si>
    <t>Wykonanie wewn.instalacji gazowej</t>
  </si>
  <si>
    <t>2005/2008</t>
  </si>
  <si>
    <t>wyk.inst.gaz.wewn./remont dachu</t>
  </si>
  <si>
    <t>wyk.inst.gaz.wewnętrznej/remont dachu</t>
  </si>
  <si>
    <t>2006/2008</t>
  </si>
  <si>
    <t>remont dachu/wykonanie wewnętrznej instalacji gazowej</t>
  </si>
  <si>
    <t>Wykon.wewn.instal.gazowej</t>
  </si>
  <si>
    <t>2008</t>
  </si>
  <si>
    <t>Remont dachu/Termomodernizacja</t>
  </si>
  <si>
    <t>Wyk.inst.gaz.wewn.</t>
  </si>
  <si>
    <t>Wyk.wewnętrznej instalacji gazowej</t>
  </si>
  <si>
    <t>Przemurowanie kominów</t>
  </si>
  <si>
    <t>2006/2007</t>
  </si>
  <si>
    <t>Wykonanie wewn.inst.gazowej/remont dachu</t>
  </si>
  <si>
    <t>Przebudowa budynku na mieszkalno-użytkowy</t>
  </si>
  <si>
    <t>Wymiana instalacji c.o</t>
  </si>
  <si>
    <t>Wykon.wewn.instalacji gazowej</t>
  </si>
  <si>
    <t xml:space="preserve"> BUDYNKI OBJĘTE WSPÓŁWŁASNOSCIĄ</t>
  </si>
  <si>
    <t>SZALET PUBLICZNY PIŁSUDSKIEGO</t>
  </si>
  <si>
    <t>17</t>
  </si>
  <si>
    <t>16</t>
  </si>
  <si>
    <t>2009</t>
  </si>
  <si>
    <t>11 c,d,e</t>
  </si>
  <si>
    <t>RAZEM BUDOWLE -POLICE BANKOWA 11 C,D,E</t>
  </si>
  <si>
    <t>211/0011</t>
  </si>
  <si>
    <t>220/0009</t>
  </si>
  <si>
    <t>220/0010</t>
  </si>
  <si>
    <t>Przyłącze wodociągowe,sanitarne i deszczowe przy Bankowej 11c,d,e</t>
  </si>
  <si>
    <t>Oświetlenie zewnętrzne -Bankowa 11 c,d,e</t>
  </si>
  <si>
    <t>Droga,chodnik,parking Bankowa 11 c,d,e</t>
  </si>
  <si>
    <t xml:space="preserve">Bankowa </t>
  </si>
  <si>
    <t xml:space="preserve">Boh.Westerplatte </t>
  </si>
  <si>
    <t xml:space="preserve">Cisowa </t>
  </si>
  <si>
    <t>13,13a</t>
  </si>
  <si>
    <t>16-18-20</t>
  </si>
  <si>
    <t>KOSCIUSZKI</t>
  </si>
  <si>
    <t xml:space="preserve">KOPERNIKA </t>
  </si>
  <si>
    <t>Budynki  do rozbiórki  nie objęte ubezpieczeniem 7 budynków</t>
  </si>
  <si>
    <t>2010</t>
  </si>
  <si>
    <t>189 WSPÓLNOT</t>
  </si>
  <si>
    <t>Brak na stanie</t>
  </si>
  <si>
    <t>Niekłończyca</t>
  </si>
  <si>
    <t>Ogrodzenie cmentarza</t>
  </si>
  <si>
    <t>Budynki mieszkalne z garażami użytkowymi</t>
  </si>
  <si>
    <t>garaż-63,53 m2</t>
  </si>
  <si>
    <t>garaż-61,60 m2</t>
  </si>
  <si>
    <t>garaż-27,30 m2</t>
  </si>
  <si>
    <t>garaż 54 m2</t>
  </si>
  <si>
    <t>drewn. dach</t>
  </si>
  <si>
    <t>DRZYMAŁY               R</t>
  </si>
  <si>
    <t>KOŚCIUSZKI                  R</t>
  </si>
  <si>
    <t>WOJ. POLSKIEGO           R</t>
  </si>
  <si>
    <t>WOJ. POLSKIEGO            R</t>
  </si>
  <si>
    <t>KOŚCIUSZKI                   R</t>
  </si>
  <si>
    <t>PIASTÓW                        R</t>
  </si>
  <si>
    <t xml:space="preserve">NIEDZIAŁKOWSKIEGO </t>
  </si>
  <si>
    <t>Pomnik cmentarny Lapidarium</t>
  </si>
  <si>
    <t>Powierzchnia  w m2</t>
  </si>
  <si>
    <t xml:space="preserve">brak ubezpieczenia OC, ubezpieczenie  od ognia i innych żywiołów tylko udziału gminy 126,79  </t>
  </si>
  <si>
    <t>brak ubezpieczenia  OC, ubezpieczenie od ognia i innych żywiołów tylko udziału gminny 217,98</t>
  </si>
  <si>
    <t>Lokale Gminy - suma ubezp. wg watości odtworzeniowej</t>
  </si>
  <si>
    <t>Budynki Gminy suma ubezp. wg wartości ks. brutto od poz 1-5,19</t>
  </si>
  <si>
    <t>Bud.użytkowe objęte współwłasnością suma ubezp. wg wartości odtworzeniowej</t>
  </si>
  <si>
    <t>Bud. użuytkowe Gminy suma ubezp. wg wartości odtworzeniowej</t>
  </si>
  <si>
    <t xml:space="preserve">Budynki Gminy- suma ubezp. wg wartości odtworzeniowej (poz. 2 i 5 zaplecza technicznego) </t>
  </si>
  <si>
    <t xml:space="preserve">Budynki Gminy suma ubezp.  wg wartości odtworzeniowej (poz.2 i 3) </t>
  </si>
  <si>
    <t>Budynki Gminy suma  ubezp.wg wartości ks. brutto</t>
  </si>
  <si>
    <t>Budynki Gminy- suma ubezp. wg wartości ks. brutto (poz 1,3,4)</t>
  </si>
  <si>
    <t>BUDOWLE -POLICE BANKOWA 11 C,D,E</t>
  </si>
  <si>
    <t>Budolwe Gminy suma ubezp. wg wartości ks. brutto (poz. 1,2,3)</t>
  </si>
  <si>
    <t>*)Wspólnoty Mieszkaniowe suma ubezp. wg wartości odtworzeniowej</t>
  </si>
  <si>
    <t>brak ubezpieczenia OC *)</t>
  </si>
  <si>
    <t>Budowle Gminy- suma ubezp. wg wartości ks. brutto (poz 6)</t>
  </si>
  <si>
    <t>Budynki Gminy suma ubezp. wg wartości ks. brutto (poz. 1,4,5_</t>
  </si>
  <si>
    <t>Budynki współwłaność suma ubezp. wg wartości odtworzeniowej (poz. 2 i 3)</t>
  </si>
  <si>
    <t>Budynki Gminy suma ubezp. wg wartości odtworzeniowej (poz.1-4)</t>
  </si>
  <si>
    <t>Budynki Gminy suma ubezp. wg wartosci księgowej (poz. 5)</t>
  </si>
  <si>
    <t>Budowle Gminy suma ubezp. wg wartosci ks. brutto (poz.6-10)</t>
  </si>
  <si>
    <t>Szczecińska  16-odjęcie udziału wspólnoty(nie ubezpieczony) - 75,6</t>
  </si>
  <si>
    <t>Palmowa 12-odjęcie udziału wspólnoty(nie ubezpieczony) - 150,04</t>
  </si>
  <si>
    <t>Stan powierzchni w m2 na 31.05.2009 r po zmianach i korektach( półrocze) - 157601,99</t>
  </si>
  <si>
    <t>ZGKiM - ZESTAWIENIE  BUDYNKÓW     I  BUDOWLI   DO   UBEZPIECZENIA   WG.  STANU  NA 31.05.2010 r</t>
  </si>
  <si>
    <t>Budynki Gminy - suma ubezp. wg wartości odtworzeniowej</t>
  </si>
  <si>
    <t>brak  ubezpieczenia OC *)</t>
  </si>
  <si>
    <t>Budowle Gminy suma ubezp.  wg wartości ks. brutto (poz. 5-19)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</si>
</sst>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;[Red]\-#,##0.00&quot; zł&quot;"/>
    <numFmt numFmtId="166" formatCode="_-* #,##0\ _z_ł_-;\-* #,##0\ _z_ł_-;_-* &quot;- &quot;_z_ł_-;_-@_-"/>
    <numFmt numFmtId="167" formatCode="#,##0_ ;\-#,##0\ "/>
    <numFmt numFmtId="168" formatCode="0.000"/>
  </numFmts>
  <fonts count="50">
    <font>
      <sz val="10"/>
      <name val="MS Sans Serif"/>
      <family val="0"/>
    </font>
    <font>
      <sz val="10"/>
      <name val="Arial"/>
      <family val="0"/>
    </font>
    <font>
      <b/>
      <sz val="10"/>
      <name val="MS Sans Serif"/>
      <family val="2"/>
    </font>
    <font>
      <b/>
      <sz val="10"/>
      <color indexed="10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b/>
      <sz val="10"/>
      <color indexed="53"/>
      <name val="Comic Sans MS"/>
      <family val="4"/>
    </font>
    <font>
      <b/>
      <sz val="10"/>
      <color indexed="10"/>
      <name val="Comic Sans MS"/>
      <family val="4"/>
    </font>
    <font>
      <b/>
      <sz val="10"/>
      <name val="Arial"/>
      <family val="2"/>
    </font>
    <font>
      <b/>
      <sz val="9"/>
      <name val="Comic Sans MS"/>
      <family val="4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omic Sans MS"/>
      <family val="4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omic Sans MS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9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2" fontId="0" fillId="0" borderId="1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29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2" applyNumberFormat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165" fontId="0" fillId="0" borderId="1" applyFill="0" applyProtection="0">
      <alignment horizontal="right"/>
    </xf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76">
    <xf numFmtId="2" fontId="0" fillId="0" borderId="1" xfId="0" applyAlignment="1">
      <alignment horizontal="right"/>
    </xf>
    <xf numFmtId="2" fontId="0" fillId="0" borderId="11" xfId="0" applyBorder="1" applyAlignment="1">
      <alignment horizontal="right"/>
    </xf>
    <xf numFmtId="2" fontId="0" fillId="0" borderId="0" xfId="0" applyBorder="1" applyAlignment="1">
      <alignment horizontal="right"/>
    </xf>
    <xf numFmtId="2" fontId="0" fillId="0" borderId="0" xfId="0" applyFill="1" applyBorder="1" applyAlignment="1">
      <alignment horizontal="right"/>
    </xf>
    <xf numFmtId="2" fontId="0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2" fontId="2" fillId="0" borderId="0" xfId="0" applyFont="1" applyBorder="1" applyAlignment="1">
      <alignment/>
    </xf>
    <xf numFmtId="2" fontId="0" fillId="0" borderId="0" xfId="0" applyBorder="1" applyAlignment="1">
      <alignment/>
    </xf>
    <xf numFmtId="164" fontId="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7" fillId="0" borderId="12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right"/>
    </xf>
    <xf numFmtId="164" fontId="7" fillId="33" borderId="12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2" fontId="7" fillId="0" borderId="12" xfId="0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2" fontId="7" fillId="0" borderId="14" xfId="0" applyFont="1" applyBorder="1" applyAlignment="1">
      <alignment horizontal="right"/>
    </xf>
    <xf numFmtId="0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left"/>
    </xf>
    <xf numFmtId="1" fontId="7" fillId="0" borderId="12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2" fontId="7" fillId="0" borderId="14" xfId="0" applyFont="1" applyBorder="1" applyAlignment="1">
      <alignment horizontal="left"/>
    </xf>
    <xf numFmtId="164" fontId="7" fillId="34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/>
    </xf>
    <xf numFmtId="2" fontId="7" fillId="0" borderId="12" xfId="0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right"/>
    </xf>
    <xf numFmtId="2" fontId="7" fillId="0" borderId="14" xfId="0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 horizontal="right"/>
    </xf>
    <xf numFmtId="1" fontId="7" fillId="35" borderId="12" xfId="0" applyNumberFormat="1" applyFont="1" applyFill="1" applyBorder="1" applyAlignment="1">
      <alignment/>
    </xf>
    <xf numFmtId="1" fontId="7" fillId="35" borderId="12" xfId="0" applyNumberFormat="1" applyFont="1" applyFill="1" applyBorder="1" applyAlignment="1">
      <alignment horizontal="left"/>
    </xf>
    <xf numFmtId="1" fontId="7" fillId="35" borderId="12" xfId="0" applyNumberFormat="1" applyFont="1" applyFill="1" applyBorder="1" applyAlignment="1">
      <alignment horizontal="right"/>
    </xf>
    <xf numFmtId="4" fontId="7" fillId="36" borderId="14" xfId="0" applyNumberFormat="1" applyFont="1" applyFill="1" applyBorder="1" applyAlignment="1">
      <alignment horizontal="right"/>
    </xf>
    <xf numFmtId="1" fontId="7" fillId="37" borderId="12" xfId="0" applyNumberFormat="1" applyFont="1" applyFill="1" applyBorder="1" applyAlignment="1">
      <alignment horizontal="right"/>
    </xf>
    <xf numFmtId="1" fontId="7" fillId="37" borderId="12" xfId="0" applyNumberFormat="1" applyFont="1" applyFill="1" applyBorder="1" applyAlignment="1">
      <alignment horizontal="left"/>
    </xf>
    <xf numFmtId="164" fontId="7" fillId="37" borderId="12" xfId="0" applyNumberFormat="1" applyFont="1" applyFill="1" applyBorder="1" applyAlignment="1">
      <alignment horizontal="right"/>
    </xf>
    <xf numFmtId="2" fontId="7" fillId="0" borderId="14" xfId="0" applyFont="1" applyBorder="1" applyAlignment="1">
      <alignment horizontal="left" wrapText="1"/>
    </xf>
    <xf numFmtId="0" fontId="7" fillId="36" borderId="14" xfId="0" applyNumberFormat="1" applyFont="1" applyFill="1" applyBorder="1" applyAlignment="1">
      <alignment horizontal="center"/>
    </xf>
    <xf numFmtId="1" fontId="7" fillId="37" borderId="12" xfId="0" applyNumberFormat="1" applyFont="1" applyFill="1" applyBorder="1" applyAlignment="1">
      <alignment/>
    </xf>
    <xf numFmtId="2" fontId="7" fillId="0" borderId="14" xfId="0" applyFont="1" applyFill="1" applyBorder="1" applyAlignment="1">
      <alignment horizontal="left" wrapText="1"/>
    </xf>
    <xf numFmtId="0" fontId="7" fillId="0" borderId="14" xfId="0" applyNumberFormat="1" applyFont="1" applyFill="1" applyBorder="1" applyAlignment="1">
      <alignment horizontal="center"/>
    </xf>
    <xf numFmtId="2" fontId="7" fillId="0" borderId="14" xfId="0" applyFont="1" applyFill="1" applyBorder="1" applyAlignment="1">
      <alignment horizontal="right"/>
    </xf>
    <xf numFmtId="2" fontId="7" fillId="38" borderId="14" xfId="0" applyFont="1" applyFill="1" applyBorder="1" applyAlignment="1">
      <alignment horizontal="right"/>
    </xf>
    <xf numFmtId="1" fontId="7" fillId="38" borderId="12" xfId="0" applyNumberFormat="1" applyFont="1" applyFill="1" applyBorder="1" applyAlignment="1">
      <alignment horizontal="right"/>
    </xf>
    <xf numFmtId="1" fontId="7" fillId="38" borderId="12" xfId="0" applyNumberFormat="1" applyFont="1" applyFill="1" applyBorder="1" applyAlignment="1">
      <alignment horizontal="left"/>
    </xf>
    <xf numFmtId="4" fontId="7" fillId="38" borderId="14" xfId="0" applyNumberFormat="1" applyFont="1" applyFill="1" applyBorder="1" applyAlignment="1">
      <alignment horizontal="right"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15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" fontId="7" fillId="0" borderId="15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left"/>
    </xf>
    <xf numFmtId="164" fontId="7" fillId="0" borderId="15" xfId="0" applyNumberFormat="1" applyFont="1" applyFill="1" applyBorder="1" applyAlignment="1">
      <alignment horizontal="right"/>
    </xf>
    <xf numFmtId="1" fontId="7" fillId="38" borderId="15" xfId="0" applyNumberFormat="1" applyFont="1" applyFill="1" applyBorder="1" applyAlignment="1">
      <alignment horizontal="right"/>
    </xf>
    <xf numFmtId="1" fontId="7" fillId="38" borderId="15" xfId="0" applyNumberFormat="1" applyFont="1" applyFill="1" applyBorder="1" applyAlignment="1">
      <alignment horizontal="left"/>
    </xf>
    <xf numFmtId="49" fontId="7" fillId="0" borderId="13" xfId="0" applyNumberFormat="1" applyFont="1" applyBorder="1" applyAlignment="1">
      <alignment horizontal="right"/>
    </xf>
    <xf numFmtId="1" fontId="7" fillId="0" borderId="16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 horizontal="left"/>
    </xf>
    <xf numFmtId="1" fontId="7" fillId="0" borderId="14" xfId="0" applyNumberFormat="1" applyFont="1" applyFill="1" applyBorder="1" applyAlignment="1">
      <alignment horizontal="right"/>
    </xf>
    <xf numFmtId="167" fontId="7" fillId="0" borderId="14" xfId="0" applyNumberFormat="1" applyFont="1" applyFill="1" applyBorder="1" applyAlignment="1">
      <alignment horizontal="right"/>
    </xf>
    <xf numFmtId="164" fontId="7" fillId="33" borderId="14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/>
    </xf>
    <xf numFmtId="1" fontId="8" fillId="0" borderId="18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 horizontal="right"/>
    </xf>
    <xf numFmtId="164" fontId="7" fillId="33" borderId="18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1" fontId="7" fillId="39" borderId="19" xfId="0" applyNumberFormat="1" applyFont="1" applyFill="1" applyBorder="1" applyAlignment="1">
      <alignment/>
    </xf>
    <xf numFmtId="1" fontId="8" fillId="39" borderId="12" xfId="0" applyNumberFormat="1" applyFont="1" applyFill="1" applyBorder="1" applyAlignment="1">
      <alignment/>
    </xf>
    <xf numFmtId="1" fontId="7" fillId="39" borderId="12" xfId="0" applyNumberFormat="1" applyFont="1" applyFill="1" applyBorder="1" applyAlignment="1">
      <alignment horizontal="left"/>
    </xf>
    <xf numFmtId="164" fontId="7" fillId="39" borderId="12" xfId="0" applyNumberFormat="1" applyFont="1" applyFill="1" applyBorder="1" applyAlignment="1">
      <alignment horizontal="right"/>
    </xf>
    <xf numFmtId="1" fontId="7" fillId="0" borderId="19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40" borderId="12" xfId="0" applyNumberFormat="1" applyFont="1" applyFill="1" applyBorder="1" applyAlignment="1">
      <alignment horizontal="right"/>
    </xf>
    <xf numFmtId="1" fontId="7" fillId="40" borderId="12" xfId="0" applyNumberFormat="1" applyFont="1" applyFill="1" applyBorder="1" applyAlignment="1">
      <alignment horizontal="left"/>
    </xf>
    <xf numFmtId="1" fontId="7" fillId="40" borderId="12" xfId="0" applyNumberFormat="1" applyFont="1" applyFill="1" applyBorder="1" applyAlignment="1">
      <alignment horizontal="right"/>
    </xf>
    <xf numFmtId="164" fontId="7" fillId="41" borderId="12" xfId="0" applyNumberFormat="1" applyFont="1" applyFill="1" applyBorder="1" applyAlignment="1">
      <alignment horizontal="right"/>
    </xf>
    <xf numFmtId="164" fontId="7" fillId="40" borderId="12" xfId="0" applyNumberFormat="1" applyFont="1" applyFill="1" applyBorder="1" applyAlignment="1">
      <alignment horizontal="right"/>
    </xf>
    <xf numFmtId="1" fontId="7" fillId="0" borderId="19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" fontId="10" fillId="0" borderId="19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right"/>
    </xf>
    <xf numFmtId="164" fontId="10" fillId="33" borderId="12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7" fillId="37" borderId="19" xfId="0" applyNumberFormat="1" applyFont="1" applyFill="1" applyBorder="1" applyAlignment="1">
      <alignment/>
    </xf>
    <xf numFmtId="1" fontId="8" fillId="37" borderId="1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64" fontId="7" fillId="33" borderId="15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left"/>
    </xf>
    <xf numFmtId="2" fontId="7" fillId="42" borderId="14" xfId="0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2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2" fontId="7" fillId="0" borderId="18" xfId="0" applyFont="1" applyBorder="1" applyAlignment="1">
      <alignment horizontal="right"/>
    </xf>
    <xf numFmtId="49" fontId="7" fillId="0" borderId="20" xfId="0" applyNumberFormat="1" applyFont="1" applyBorder="1" applyAlignment="1">
      <alignment horizontal="right"/>
    </xf>
    <xf numFmtId="2" fontId="7" fillId="0" borderId="21" xfId="0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" fontId="7" fillId="39" borderId="12" xfId="0" applyNumberFormat="1" applyFont="1" applyFill="1" applyBorder="1" applyAlignment="1">
      <alignment horizontal="right"/>
    </xf>
    <xf numFmtId="2" fontId="7" fillId="39" borderId="12" xfId="0" applyFont="1" applyFill="1" applyBorder="1" applyAlignment="1">
      <alignment horizontal="right"/>
    </xf>
    <xf numFmtId="49" fontId="7" fillId="39" borderId="13" xfId="0" applyNumberFormat="1" applyFont="1" applyFill="1" applyBorder="1" applyAlignment="1">
      <alignment horizontal="right"/>
    </xf>
    <xf numFmtId="2" fontId="7" fillId="0" borderId="13" xfId="0" applyFont="1" applyBorder="1" applyAlignment="1">
      <alignment horizontal="right"/>
    </xf>
    <xf numFmtId="2" fontId="7" fillId="0" borderId="22" xfId="0" applyFont="1" applyFill="1" applyBorder="1" applyAlignment="1">
      <alignment horizontal="right"/>
    </xf>
    <xf numFmtId="1" fontId="7" fillId="37" borderId="12" xfId="0" applyNumberFormat="1" applyFont="1" applyFill="1" applyBorder="1" applyAlignment="1">
      <alignment horizontal="right"/>
    </xf>
    <xf numFmtId="49" fontId="7" fillId="0" borderId="23" xfId="0" applyNumberFormat="1" applyFont="1" applyBorder="1" applyAlignment="1">
      <alignment horizontal="right"/>
    </xf>
    <xf numFmtId="2" fontId="7" fillId="0" borderId="22" xfId="0" applyFont="1" applyBorder="1" applyAlignment="1">
      <alignment horizontal="right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right"/>
    </xf>
    <xf numFmtId="2" fontId="7" fillId="0" borderId="14" xfId="0" applyFont="1" applyBorder="1" applyAlignment="1">
      <alignment/>
    </xf>
    <xf numFmtId="2" fontId="7" fillId="0" borderId="12" xfId="0" applyFont="1" applyFill="1" applyBorder="1" applyAlignment="1">
      <alignment horizontal="left"/>
    </xf>
    <xf numFmtId="2" fontId="7" fillId="0" borderId="13" xfId="0" applyFont="1" applyFill="1" applyBorder="1" applyAlignment="1">
      <alignment horizontal="right"/>
    </xf>
    <xf numFmtId="1" fontId="7" fillId="40" borderId="12" xfId="0" applyNumberFormat="1" applyFont="1" applyFill="1" applyBorder="1" applyAlignment="1">
      <alignment horizontal="right"/>
    </xf>
    <xf numFmtId="2" fontId="7" fillId="40" borderId="12" xfId="0" applyFont="1" applyFill="1" applyBorder="1" applyAlignment="1">
      <alignment horizontal="right"/>
    </xf>
    <xf numFmtId="2" fontId="7" fillId="39" borderId="12" xfId="0" applyFont="1" applyFill="1" applyBorder="1" applyAlignment="1">
      <alignment horizontal="left"/>
    </xf>
    <xf numFmtId="1" fontId="10" fillId="0" borderId="12" xfId="0" applyNumberFormat="1" applyFont="1" applyBorder="1" applyAlignment="1">
      <alignment horizontal="right"/>
    </xf>
    <xf numFmtId="2" fontId="10" fillId="0" borderId="12" xfId="0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2" fontId="7" fillId="0" borderId="15" xfId="0" applyFont="1" applyBorder="1" applyAlignment="1">
      <alignment horizontal="right"/>
    </xf>
    <xf numFmtId="0" fontId="7" fillId="0" borderId="22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right"/>
    </xf>
    <xf numFmtId="0" fontId="7" fillId="0" borderId="14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43" borderId="12" xfId="0" applyNumberFormat="1" applyFont="1" applyFill="1" applyBorder="1" applyAlignment="1">
      <alignment horizontal="right"/>
    </xf>
    <xf numFmtId="2" fontId="7" fillId="43" borderId="12" xfId="0" applyFont="1" applyFill="1" applyBorder="1" applyAlignment="1">
      <alignment horizontal="right"/>
    </xf>
    <xf numFmtId="49" fontId="7" fillId="43" borderId="13" xfId="0" applyNumberFormat="1" applyFont="1" applyFill="1" applyBorder="1" applyAlignment="1">
      <alignment horizontal="right"/>
    </xf>
    <xf numFmtId="0" fontId="7" fillId="42" borderId="14" xfId="0" applyNumberFormat="1" applyFont="1" applyFill="1" applyBorder="1" applyAlignment="1">
      <alignment horizontal="center"/>
    </xf>
    <xf numFmtId="4" fontId="7" fillId="42" borderId="14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2" fontId="8" fillId="0" borderId="0" xfId="0" applyFont="1" applyBorder="1" applyAlignment="1">
      <alignment/>
    </xf>
    <xf numFmtId="2" fontId="7" fillId="0" borderId="0" xfId="0" applyFont="1" applyFill="1" applyBorder="1" applyAlignment="1">
      <alignment horizontal="right"/>
    </xf>
    <xf numFmtId="2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2" fontId="8" fillId="0" borderId="0" xfId="0" applyFont="1" applyFill="1" applyBorder="1" applyAlignment="1">
      <alignment/>
    </xf>
    <xf numFmtId="2" fontId="7" fillId="0" borderId="11" xfId="0" applyFont="1" applyFill="1" applyBorder="1" applyAlignment="1">
      <alignment horizontal="right"/>
    </xf>
    <xf numFmtId="2" fontId="7" fillId="0" borderId="12" xfId="0" applyFont="1" applyBorder="1" applyAlignment="1">
      <alignment/>
    </xf>
    <xf numFmtId="1" fontId="7" fillId="43" borderId="12" xfId="0" applyNumberFormat="1" applyFont="1" applyFill="1" applyBorder="1" applyAlignment="1">
      <alignment/>
    </xf>
    <xf numFmtId="1" fontId="8" fillId="43" borderId="12" xfId="0" applyNumberFormat="1" applyFont="1" applyFill="1" applyBorder="1" applyAlignment="1">
      <alignment horizontal="right"/>
    </xf>
    <xf numFmtId="1" fontId="7" fillId="43" borderId="12" xfId="0" applyNumberFormat="1" applyFont="1" applyFill="1" applyBorder="1" applyAlignment="1">
      <alignment horizontal="right"/>
    </xf>
    <xf numFmtId="164" fontId="7" fillId="44" borderId="12" xfId="0" applyNumberFormat="1" applyFont="1" applyFill="1" applyBorder="1" applyAlignment="1">
      <alignment horizontal="right"/>
    </xf>
    <xf numFmtId="164" fontId="7" fillId="45" borderId="12" xfId="0" applyNumberFormat="1" applyFont="1" applyFill="1" applyBorder="1" applyAlignment="1">
      <alignment horizontal="right"/>
    </xf>
    <xf numFmtId="1" fontId="8" fillId="43" borderId="12" xfId="0" applyNumberFormat="1" applyFont="1" applyFill="1" applyBorder="1" applyAlignment="1">
      <alignment/>
    </xf>
    <xf numFmtId="1" fontId="7" fillId="43" borderId="12" xfId="0" applyNumberFormat="1" applyFont="1" applyFill="1" applyBorder="1" applyAlignment="1">
      <alignment horizontal="left"/>
    </xf>
    <xf numFmtId="164" fontId="7" fillId="43" borderId="12" xfId="0" applyNumberFormat="1" applyFont="1" applyFill="1" applyBorder="1" applyAlignment="1">
      <alignment horizontal="right"/>
    </xf>
    <xf numFmtId="1" fontId="8" fillId="43" borderId="12" xfId="0" applyNumberFormat="1" applyFont="1" applyFill="1" applyBorder="1" applyAlignment="1">
      <alignment horizontal="right"/>
    </xf>
    <xf numFmtId="2" fontId="7" fillId="43" borderId="12" xfId="0" applyFont="1" applyFill="1" applyBorder="1" applyAlignment="1">
      <alignment horizontal="left"/>
    </xf>
    <xf numFmtId="1" fontId="7" fillId="45" borderId="12" xfId="0" applyNumberFormat="1" applyFont="1" applyFill="1" applyBorder="1" applyAlignment="1">
      <alignment horizontal="right"/>
    </xf>
    <xf numFmtId="1" fontId="8" fillId="45" borderId="12" xfId="0" applyNumberFormat="1" applyFont="1" applyFill="1" applyBorder="1" applyAlignment="1">
      <alignment horizontal="right"/>
    </xf>
    <xf numFmtId="1" fontId="7" fillId="45" borderId="12" xfId="0" applyNumberFormat="1" applyFont="1" applyFill="1" applyBorder="1" applyAlignment="1">
      <alignment horizontal="left"/>
    </xf>
    <xf numFmtId="1" fontId="7" fillId="45" borderId="12" xfId="0" applyNumberFormat="1" applyFont="1" applyFill="1" applyBorder="1" applyAlignment="1">
      <alignment horizontal="right"/>
    </xf>
    <xf numFmtId="2" fontId="7" fillId="45" borderId="12" xfId="0" applyFont="1" applyFill="1" applyBorder="1" applyAlignment="1">
      <alignment horizontal="right"/>
    </xf>
    <xf numFmtId="49" fontId="7" fillId="45" borderId="13" xfId="0" applyNumberFormat="1" applyFont="1" applyFill="1" applyBorder="1" applyAlignment="1">
      <alignment horizontal="right"/>
    </xf>
    <xf numFmtId="1" fontId="7" fillId="46" borderId="12" xfId="0" applyNumberFormat="1" applyFont="1" applyFill="1" applyBorder="1" applyAlignment="1">
      <alignment horizontal="right"/>
    </xf>
    <xf numFmtId="1" fontId="7" fillId="46" borderId="12" xfId="0" applyNumberFormat="1" applyFont="1" applyFill="1" applyBorder="1" applyAlignment="1">
      <alignment horizontal="left"/>
    </xf>
    <xf numFmtId="164" fontId="7" fillId="46" borderId="12" xfId="0" applyNumberFormat="1" applyFont="1" applyFill="1" applyBorder="1" applyAlignment="1">
      <alignment horizontal="right"/>
    </xf>
    <xf numFmtId="1" fontId="7" fillId="46" borderId="12" xfId="0" applyNumberFormat="1" applyFont="1" applyFill="1" applyBorder="1" applyAlignment="1">
      <alignment horizontal="right"/>
    </xf>
    <xf numFmtId="2" fontId="7" fillId="46" borderId="12" xfId="0" applyFont="1" applyFill="1" applyBorder="1" applyAlignment="1">
      <alignment horizontal="right"/>
    </xf>
    <xf numFmtId="49" fontId="7" fillId="46" borderId="13" xfId="0" applyNumberFormat="1" applyFont="1" applyFill="1" applyBorder="1" applyAlignment="1">
      <alignment horizontal="right"/>
    </xf>
    <xf numFmtId="4" fontId="8" fillId="42" borderId="14" xfId="0" applyNumberFormat="1" applyFont="1" applyFill="1" applyBorder="1" applyAlignment="1">
      <alignment horizontal="right"/>
    </xf>
    <xf numFmtId="4" fontId="8" fillId="34" borderId="22" xfId="0" applyNumberFormat="1" applyFont="1" applyFill="1" applyBorder="1" applyAlignment="1">
      <alignment horizontal="right"/>
    </xf>
    <xf numFmtId="1" fontId="7" fillId="0" borderId="14" xfId="0" applyNumberFormat="1" applyFont="1" applyBorder="1" applyAlignment="1">
      <alignment/>
    </xf>
    <xf numFmtId="2" fontId="7" fillId="33" borderId="14" xfId="0" applyFont="1" applyFill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2" fontId="7" fillId="34" borderId="14" xfId="0" applyFont="1" applyFill="1" applyBorder="1" applyAlignment="1">
      <alignment horizontal="right"/>
    </xf>
    <xf numFmtId="2" fontId="8" fillId="0" borderId="0" xfId="0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2" fontId="8" fillId="0" borderId="0" xfId="0" applyFont="1" applyBorder="1" applyAlignment="1">
      <alignment horizontal="right"/>
    </xf>
    <xf numFmtId="2" fontId="7" fillId="0" borderId="23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1" fontId="8" fillId="42" borderId="12" xfId="0" applyNumberFormat="1" applyFont="1" applyFill="1" applyBorder="1" applyAlignment="1">
      <alignment/>
    </xf>
    <xf numFmtId="2" fontId="7" fillId="42" borderId="12" xfId="0" applyFont="1" applyFill="1" applyBorder="1" applyAlignment="1">
      <alignment/>
    </xf>
    <xf numFmtId="2" fontId="7" fillId="42" borderId="13" xfId="0" applyFont="1" applyFill="1" applyBorder="1" applyAlignment="1">
      <alignment wrapText="1"/>
    </xf>
    <xf numFmtId="2" fontId="8" fillId="42" borderId="14" xfId="0" applyFont="1" applyFill="1" applyBorder="1" applyAlignment="1">
      <alignment/>
    </xf>
    <xf numFmtId="1" fontId="8" fillId="42" borderId="14" xfId="0" applyNumberFormat="1" applyFont="1" applyFill="1" applyBorder="1" applyAlignment="1">
      <alignment horizontal="right"/>
    </xf>
    <xf numFmtId="49" fontId="7" fillId="42" borderId="14" xfId="0" applyNumberFormat="1" applyFont="1" applyFill="1" applyBorder="1" applyAlignment="1">
      <alignment horizontal="right"/>
    </xf>
    <xf numFmtId="2" fontId="8" fillId="0" borderId="0" xfId="0" applyFont="1" applyBorder="1" applyAlignment="1">
      <alignment horizontal="left"/>
    </xf>
    <xf numFmtId="2" fontId="7" fillId="0" borderId="13" xfId="0" applyFont="1" applyBorder="1" applyAlignment="1">
      <alignment/>
    </xf>
    <xf numFmtId="2" fontId="8" fillId="0" borderId="18" xfId="0" applyFont="1" applyBorder="1" applyAlignment="1">
      <alignment/>
    </xf>
    <xf numFmtId="2" fontId="8" fillId="0" borderId="0" xfId="0" applyFont="1" applyFill="1" applyBorder="1" applyAlignment="1">
      <alignment horizontal="right"/>
    </xf>
    <xf numFmtId="2" fontId="7" fillId="0" borderId="0" xfId="0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/>
    </xf>
    <xf numFmtId="2" fontId="7" fillId="0" borderId="12" xfId="0" applyFont="1" applyBorder="1" applyAlignment="1">
      <alignment horizontal="center"/>
    </xf>
    <xf numFmtId="2" fontId="7" fillId="0" borderId="21" xfId="0" applyFont="1" applyBorder="1" applyAlignment="1">
      <alignment horizontal="left"/>
    </xf>
    <xf numFmtId="2" fontId="8" fillId="0" borderId="21" xfId="0" applyFont="1" applyBorder="1" applyAlignment="1">
      <alignment/>
    </xf>
    <xf numFmtId="2" fontId="8" fillId="0" borderId="21" xfId="0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2" fontId="7" fillId="0" borderId="24" xfId="0" applyFont="1" applyBorder="1" applyAlignment="1">
      <alignment/>
    </xf>
    <xf numFmtId="2" fontId="7" fillId="0" borderId="24" xfId="0" applyFont="1" applyBorder="1" applyAlignment="1">
      <alignment horizontal="right"/>
    </xf>
    <xf numFmtId="2" fontId="7" fillId="0" borderId="21" xfId="0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right"/>
    </xf>
    <xf numFmtId="1" fontId="8" fillId="0" borderId="25" xfId="0" applyNumberFormat="1" applyFont="1" applyBorder="1" applyAlignment="1">
      <alignment horizontal="right"/>
    </xf>
    <xf numFmtId="2" fontId="7" fillId="0" borderId="25" xfId="0" applyFont="1" applyBorder="1" applyAlignment="1">
      <alignment horizontal="right"/>
    </xf>
    <xf numFmtId="2" fontId="7" fillId="0" borderId="26" xfId="0" applyFont="1" applyBorder="1" applyAlignment="1">
      <alignment horizontal="right"/>
    </xf>
    <xf numFmtId="2" fontId="7" fillId="0" borderId="22" xfId="0" applyFont="1" applyBorder="1" applyAlignment="1">
      <alignment/>
    </xf>
    <xf numFmtId="2" fontId="8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right"/>
    </xf>
    <xf numFmtId="2" fontId="7" fillId="0" borderId="1" xfId="0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/>
    </xf>
    <xf numFmtId="2" fontId="7" fillId="0" borderId="20" xfId="0" applyFont="1" applyBorder="1" applyAlignment="1">
      <alignment wrapText="1"/>
    </xf>
    <xf numFmtId="49" fontId="7" fillId="0" borderId="21" xfId="0" applyNumberFormat="1" applyFont="1" applyBorder="1" applyAlignment="1">
      <alignment horizontal="right"/>
    </xf>
    <xf numFmtId="1" fontId="7" fillId="0" borderId="27" xfId="0" applyNumberFormat="1" applyFont="1" applyFill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2" fontId="8" fillId="0" borderId="26" xfId="0" applyFont="1" applyBorder="1" applyAlignment="1">
      <alignment horizontal="right"/>
    </xf>
    <xf numFmtId="4" fontId="8" fillId="34" borderId="26" xfId="0" applyNumberFormat="1" applyFont="1" applyFill="1" applyBorder="1" applyAlignment="1">
      <alignment horizontal="right"/>
    </xf>
    <xf numFmtId="2" fontId="7" fillId="0" borderId="15" xfId="0" applyFont="1" applyBorder="1" applyAlignment="1">
      <alignment horizontal="center"/>
    </xf>
    <xf numFmtId="2" fontId="7" fillId="0" borderId="15" xfId="0" applyFont="1" applyBorder="1" applyAlignment="1">
      <alignment/>
    </xf>
    <xf numFmtId="49" fontId="7" fillId="0" borderId="28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43" borderId="12" xfId="0" applyNumberFormat="1" applyFont="1" applyFill="1" applyBorder="1" applyAlignment="1">
      <alignment horizontal="right"/>
    </xf>
    <xf numFmtId="4" fontId="7" fillId="45" borderId="12" xfId="0" applyNumberFormat="1" applyFont="1" applyFill="1" applyBorder="1" applyAlignment="1">
      <alignment horizontal="right"/>
    </xf>
    <xf numFmtId="4" fontId="7" fillId="46" borderId="12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39" borderId="12" xfId="0" applyNumberFormat="1" applyFont="1" applyFill="1" applyBorder="1" applyAlignment="1">
      <alignment/>
    </xf>
    <xf numFmtId="4" fontId="7" fillId="40" borderId="12" xfId="0" applyNumberFormat="1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2" fontId="7" fillId="0" borderId="1" xfId="0" applyFont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7" fillId="0" borderId="1" xfId="0" applyNumberFormat="1" applyFont="1" applyBorder="1" applyAlignment="1">
      <alignment/>
    </xf>
    <xf numFmtId="2" fontId="8" fillId="0" borderId="30" xfId="0" applyFont="1" applyBorder="1" applyAlignment="1">
      <alignment horizontal="left"/>
    </xf>
    <xf numFmtId="2" fontId="8" fillId="0" borderId="30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2" fontId="8" fillId="0" borderId="25" xfId="0" applyFont="1" applyFill="1" applyBorder="1" applyAlignment="1">
      <alignment/>
    </xf>
    <xf numFmtId="1" fontId="8" fillId="0" borderId="25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 horizontal="right"/>
    </xf>
    <xf numFmtId="49" fontId="7" fillId="0" borderId="20" xfId="0" applyNumberFormat="1" applyFont="1" applyFill="1" applyBorder="1" applyAlignment="1">
      <alignment horizontal="right"/>
    </xf>
    <xf numFmtId="1" fontId="7" fillId="0" borderId="27" xfId="0" applyNumberFormat="1" applyFont="1" applyFill="1" applyBorder="1" applyAlignment="1">
      <alignment/>
    </xf>
    <xf numFmtId="2" fontId="8" fillId="47" borderId="0" xfId="0" applyFont="1" applyFill="1" applyBorder="1" applyAlignment="1">
      <alignment/>
    </xf>
    <xf numFmtId="2" fontId="8" fillId="47" borderId="0" xfId="0" applyFont="1" applyFill="1" applyBorder="1" applyAlignment="1">
      <alignment horizontal="right"/>
    </xf>
    <xf numFmtId="2" fontId="8" fillId="42" borderId="0" xfId="0" applyFont="1" applyFill="1" applyBorder="1" applyAlignment="1">
      <alignment/>
    </xf>
    <xf numFmtId="2" fontId="7" fillId="0" borderId="22" xfId="0" applyFont="1" applyBorder="1" applyAlignment="1">
      <alignment horizontal="left"/>
    </xf>
    <xf numFmtId="2" fontId="7" fillId="38" borderId="14" xfId="0" applyFont="1" applyFill="1" applyBorder="1" applyAlignment="1">
      <alignment horizontal="left"/>
    </xf>
    <xf numFmtId="1" fontId="7" fillId="40" borderId="19" xfId="0" applyNumberFormat="1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right"/>
    </xf>
    <xf numFmtId="2" fontId="7" fillId="42" borderId="14" xfId="0" applyFont="1" applyFill="1" applyBorder="1" applyAlignment="1">
      <alignment horizontal="left"/>
    </xf>
    <xf numFmtId="1" fontId="2" fillId="0" borderId="15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1" fontId="7" fillId="0" borderId="3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 horizontal="left"/>
    </xf>
    <xf numFmtId="1" fontId="7" fillId="0" borderId="32" xfId="0" applyNumberFormat="1" applyFont="1" applyFill="1" applyBorder="1" applyAlignment="1">
      <alignment horizontal="right"/>
    </xf>
    <xf numFmtId="164" fontId="7" fillId="33" borderId="32" xfId="0" applyNumberFormat="1" applyFont="1" applyFill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2" fontId="7" fillId="0" borderId="32" xfId="0" applyFont="1" applyBorder="1" applyAlignment="1">
      <alignment horizontal="right"/>
    </xf>
    <xf numFmtId="2" fontId="7" fillId="0" borderId="33" xfId="0" applyFont="1" applyBorder="1" applyAlignment="1">
      <alignment horizontal="right"/>
    </xf>
    <xf numFmtId="2" fontId="7" fillId="0" borderId="34" xfId="0" applyFont="1" applyBorder="1" applyAlignment="1">
      <alignment horizontal="right"/>
    </xf>
    <xf numFmtId="166" fontId="8" fillId="0" borderId="34" xfId="0" applyNumberFormat="1" applyFont="1" applyBorder="1" applyAlignment="1">
      <alignment horizontal="center"/>
    </xf>
    <xf numFmtId="4" fontId="8" fillId="34" borderId="24" xfId="0" applyNumberFormat="1" applyFont="1" applyFill="1" applyBorder="1" applyAlignment="1">
      <alignment horizontal="right"/>
    </xf>
    <xf numFmtId="2" fontId="8" fillId="38" borderId="22" xfId="0" applyFont="1" applyFill="1" applyBorder="1" applyAlignment="1">
      <alignment/>
    </xf>
    <xf numFmtId="4" fontId="7" fillId="38" borderId="22" xfId="0" applyNumberFormat="1" applyFont="1" applyFill="1" applyBorder="1" applyAlignment="1">
      <alignment horizontal="right"/>
    </xf>
    <xf numFmtId="2" fontId="7" fillId="38" borderId="22" xfId="0" applyFont="1" applyFill="1" applyBorder="1" applyAlignment="1">
      <alignment horizontal="right"/>
    </xf>
    <xf numFmtId="0" fontId="7" fillId="38" borderId="22" xfId="0" applyNumberFormat="1" applyFont="1" applyFill="1" applyBorder="1" applyAlignment="1">
      <alignment horizontal="right"/>
    </xf>
    <xf numFmtId="0" fontId="7" fillId="38" borderId="14" xfId="0" applyNumberFormat="1" applyFont="1" applyFill="1" applyBorder="1" applyAlignment="1">
      <alignment/>
    </xf>
    <xf numFmtId="2" fontId="8" fillId="38" borderId="14" xfId="0" applyFont="1" applyFill="1" applyBorder="1" applyAlignment="1">
      <alignment/>
    </xf>
    <xf numFmtId="4" fontId="8" fillId="38" borderId="2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2" fontId="8" fillId="0" borderId="14" xfId="0" applyFont="1" applyFill="1" applyBorder="1" applyAlignment="1">
      <alignment horizontal="right"/>
    </xf>
    <xf numFmtId="2" fontId="7" fillId="0" borderId="21" xfId="0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9" fontId="7" fillId="0" borderId="14" xfId="0" applyNumberFormat="1" applyFont="1" applyFill="1" applyBorder="1" applyAlignment="1">
      <alignment horizontal="right"/>
    </xf>
    <xf numFmtId="2" fontId="7" fillId="0" borderId="14" xfId="0" applyFont="1" applyFill="1" applyBorder="1" applyAlignment="1">
      <alignment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/>
    </xf>
    <xf numFmtId="2" fontId="7" fillId="0" borderId="14" xfId="0" applyFont="1" applyFill="1" applyBorder="1" applyAlignment="1">
      <alignment wrapText="1"/>
    </xf>
    <xf numFmtId="4" fontId="7" fillId="0" borderId="22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2" fontId="7" fillId="0" borderId="21" xfId="0" applyFont="1" applyFill="1" applyBorder="1" applyAlignment="1">
      <alignment horizontal="left"/>
    </xf>
    <xf numFmtId="2" fontId="8" fillId="0" borderId="21" xfId="0" applyFont="1" applyFill="1" applyBorder="1" applyAlignment="1">
      <alignment/>
    </xf>
    <xf numFmtId="0" fontId="7" fillId="0" borderId="36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2" fontId="7" fillId="0" borderId="1" xfId="0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2" fontId="7" fillId="0" borderId="14" xfId="0" applyFont="1" applyFill="1" applyBorder="1" applyAlignment="1">
      <alignment horizontal="center"/>
    </xf>
    <xf numFmtId="2" fontId="8" fillId="0" borderId="14" xfId="0" applyFont="1" applyFill="1" applyBorder="1" applyAlignment="1">
      <alignment/>
    </xf>
    <xf numFmtId="0" fontId="7" fillId="0" borderId="31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/>
    </xf>
    <xf numFmtId="2" fontId="7" fillId="0" borderId="15" xfId="0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2" fontId="7" fillId="0" borderId="23" xfId="0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right"/>
    </xf>
    <xf numFmtId="2" fontId="7" fillId="0" borderId="22" xfId="0" applyFont="1" applyFill="1" applyBorder="1" applyAlignment="1">
      <alignment horizontal="center"/>
    </xf>
    <xf numFmtId="2" fontId="7" fillId="0" borderId="22" xfId="0" applyFont="1" applyFill="1" applyBorder="1" applyAlignment="1">
      <alignment horizontal="left" wrapText="1"/>
    </xf>
    <xf numFmtId="2" fontId="8" fillId="0" borderId="22" xfId="0" applyFont="1" applyFill="1" applyBorder="1" applyAlignment="1">
      <alignment/>
    </xf>
    <xf numFmtId="0" fontId="8" fillId="0" borderId="31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/>
    </xf>
    <xf numFmtId="2" fontId="8" fillId="0" borderId="15" xfId="0" applyFont="1" applyFill="1" applyBorder="1" applyAlignment="1">
      <alignment horizontal="right"/>
    </xf>
    <xf numFmtId="0" fontId="8" fillId="0" borderId="22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/>
    </xf>
    <xf numFmtId="1" fontId="8" fillId="0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/>
    </xf>
    <xf numFmtId="2" fontId="8" fillId="0" borderId="22" xfId="0" applyFont="1" applyFill="1" applyBorder="1" applyAlignment="1">
      <alignment horizontal="right"/>
    </xf>
    <xf numFmtId="1" fontId="8" fillId="0" borderId="22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2" fontId="8" fillId="43" borderId="37" xfId="0" applyFont="1" applyFill="1" applyBorder="1" applyAlignment="1">
      <alignment/>
    </xf>
    <xf numFmtId="167" fontId="8" fillId="42" borderId="37" xfId="0" applyNumberFormat="1" applyFont="1" applyFill="1" applyBorder="1" applyAlignment="1">
      <alignment horizontal="right"/>
    </xf>
    <xf numFmtId="167" fontId="8" fillId="43" borderId="37" xfId="0" applyNumberFormat="1" applyFont="1" applyFill="1" applyBorder="1" applyAlignment="1">
      <alignment horizontal="right"/>
    </xf>
    <xf numFmtId="164" fontId="8" fillId="43" borderId="37" xfId="0" applyNumberFormat="1" applyFont="1" applyFill="1" applyBorder="1" applyAlignment="1">
      <alignment horizontal="right"/>
    </xf>
    <xf numFmtId="4" fontId="8" fillId="43" borderId="37" xfId="0" applyNumberFormat="1" applyFont="1" applyFill="1" applyBorder="1" applyAlignment="1">
      <alignment/>
    </xf>
    <xf numFmtId="1" fontId="8" fillId="43" borderId="37" xfId="0" applyNumberFormat="1" applyFont="1" applyFill="1" applyBorder="1" applyAlignment="1">
      <alignment horizontal="right"/>
    </xf>
    <xf numFmtId="2" fontId="7" fillId="43" borderId="37" xfId="0" applyFont="1" applyFill="1" applyBorder="1" applyAlignment="1">
      <alignment horizontal="right"/>
    </xf>
    <xf numFmtId="2" fontId="7" fillId="42" borderId="37" xfId="0" applyFont="1" applyFill="1" applyBorder="1" applyAlignment="1">
      <alignment horizontal="right"/>
    </xf>
    <xf numFmtId="4" fontId="8" fillId="34" borderId="37" xfId="0" applyNumberFormat="1" applyFont="1" applyFill="1" applyBorder="1" applyAlignment="1">
      <alignment horizontal="right" wrapText="1"/>
    </xf>
    <xf numFmtId="1" fontId="7" fillId="0" borderId="14" xfId="0" applyNumberFormat="1" applyFont="1" applyBorder="1" applyAlignment="1">
      <alignment horizontal="right"/>
    </xf>
    <xf numFmtId="164" fontId="7" fillId="0" borderId="14" xfId="0" applyNumberFormat="1" applyFont="1" applyBorder="1" applyAlignment="1">
      <alignment horizontal="right"/>
    </xf>
    <xf numFmtId="1" fontId="7" fillId="42" borderId="12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2" fontId="8" fillId="0" borderId="24" xfId="0" applyFont="1" applyBorder="1" applyAlignment="1">
      <alignment/>
    </xf>
    <xf numFmtId="2" fontId="8" fillId="0" borderId="24" xfId="0" applyFont="1" applyBorder="1" applyAlignment="1">
      <alignment horizontal="right"/>
    </xf>
    <xf numFmtId="1" fontId="8" fillId="0" borderId="24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0" fontId="7" fillId="0" borderId="24" xfId="0" applyNumberFormat="1" applyFont="1" applyBorder="1" applyAlignment="1">
      <alignment horizontal="center"/>
    </xf>
    <xf numFmtId="2" fontId="8" fillId="0" borderId="33" xfId="0" applyFont="1" applyFill="1" applyBorder="1" applyAlignment="1">
      <alignment/>
    </xf>
    <xf numFmtId="2" fontId="8" fillId="0" borderId="33" xfId="0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1" fontId="8" fillId="0" borderId="33" xfId="0" applyNumberFormat="1" applyFont="1" applyFill="1" applyBorder="1" applyAlignment="1">
      <alignment horizontal="right"/>
    </xf>
    <xf numFmtId="2" fontId="7" fillId="0" borderId="33" xfId="0" applyFont="1" applyFill="1" applyBorder="1" applyAlignment="1">
      <alignment horizontal="right"/>
    </xf>
    <xf numFmtId="49" fontId="7" fillId="0" borderId="33" xfId="0" applyNumberFormat="1" applyFont="1" applyFill="1" applyBorder="1" applyAlignment="1">
      <alignment horizontal="right"/>
    </xf>
    <xf numFmtId="0" fontId="7" fillId="0" borderId="33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right"/>
    </xf>
    <xf numFmtId="164" fontId="7" fillId="34" borderId="14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right"/>
    </xf>
    <xf numFmtId="0" fontId="7" fillId="0" borderId="23" xfId="0" applyNumberFormat="1" applyFont="1" applyFill="1" applyBorder="1" applyAlignment="1">
      <alignment horizontal="right"/>
    </xf>
    <xf numFmtId="165" fontId="7" fillId="0" borderId="12" xfId="60" applyFont="1" applyFill="1" applyBorder="1" applyAlignment="1" applyProtection="1">
      <alignment horizontal="left"/>
      <protection/>
    </xf>
    <xf numFmtId="2" fontId="0" fillId="0" borderId="38" xfId="0" applyFill="1" applyBorder="1" applyAlignment="1">
      <alignment horizontal="right"/>
    </xf>
    <xf numFmtId="2" fontId="0" fillId="0" borderId="33" xfId="0" applyFill="1" applyBorder="1" applyAlignment="1">
      <alignment horizontal="right"/>
    </xf>
    <xf numFmtId="1" fontId="7" fillId="0" borderId="27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right"/>
    </xf>
    <xf numFmtId="1" fontId="10" fillId="0" borderId="19" xfId="0" applyNumberFormat="1" applyFont="1" applyFill="1" applyBorder="1" applyAlignment="1">
      <alignment horizontal="right"/>
    </xf>
    <xf numFmtId="1" fontId="7" fillId="38" borderId="16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1" fontId="8" fillId="38" borderId="14" xfId="0" applyNumberFormat="1" applyFont="1" applyFill="1" applyBorder="1" applyAlignment="1">
      <alignment/>
    </xf>
    <xf numFmtId="1" fontId="7" fillId="38" borderId="14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right"/>
    </xf>
    <xf numFmtId="1" fontId="7" fillId="38" borderId="14" xfId="0" applyNumberFormat="1" applyFont="1" applyFill="1" applyBorder="1" applyAlignment="1">
      <alignment horizontal="right"/>
    </xf>
    <xf numFmtId="164" fontId="7" fillId="34" borderId="15" xfId="0" applyNumberFormat="1" applyFont="1" applyFill="1" applyBorder="1" applyAlignment="1">
      <alignment horizontal="right"/>
    </xf>
    <xf numFmtId="164" fontId="10" fillId="34" borderId="12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 horizontal="right"/>
    </xf>
    <xf numFmtId="2" fontId="10" fillId="0" borderId="12" xfId="0" applyFont="1" applyFill="1" applyBorder="1" applyAlignment="1">
      <alignment horizontal="right"/>
    </xf>
    <xf numFmtId="49" fontId="7" fillId="40" borderId="13" xfId="0" applyNumberFormat="1" applyFont="1" applyFill="1" applyBorder="1" applyAlignment="1">
      <alignment horizontal="right"/>
    </xf>
    <xf numFmtId="49" fontId="10" fillId="0" borderId="13" xfId="0" applyNumberFormat="1" applyFont="1" applyFill="1" applyBorder="1" applyAlignment="1">
      <alignment horizontal="right"/>
    </xf>
    <xf numFmtId="49" fontId="10" fillId="0" borderId="23" xfId="0" applyNumberFormat="1" applyFont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" fontId="7" fillId="0" borderId="13" xfId="0" applyNumberFormat="1" applyFont="1" applyFill="1" applyBorder="1" applyAlignment="1">
      <alignment horizontal="right"/>
    </xf>
    <xf numFmtId="1" fontId="7" fillId="35" borderId="13" xfId="0" applyNumberFormat="1" applyFont="1" applyFill="1" applyBorder="1" applyAlignment="1">
      <alignment horizontal="right"/>
    </xf>
    <xf numFmtId="1" fontId="7" fillId="38" borderId="13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66" fontId="8" fillId="0" borderId="40" xfId="0" applyNumberFormat="1" applyFont="1" applyBorder="1" applyAlignment="1">
      <alignment horizontal="center"/>
    </xf>
    <xf numFmtId="1" fontId="7" fillId="35" borderId="14" xfId="0" applyNumberFormat="1" applyFont="1" applyFill="1" applyBorder="1" applyAlignment="1">
      <alignment horizontal="right"/>
    </xf>
    <xf numFmtId="164" fontId="7" fillId="48" borderId="14" xfId="0" applyNumberFormat="1" applyFont="1" applyFill="1" applyBorder="1" applyAlignment="1">
      <alignment horizontal="right"/>
    </xf>
    <xf numFmtId="164" fontId="7" fillId="35" borderId="14" xfId="0" applyNumberFormat="1" applyFont="1" applyFill="1" applyBorder="1" applyAlignment="1">
      <alignment horizontal="right"/>
    </xf>
    <xf numFmtId="4" fontId="7" fillId="35" borderId="14" xfId="0" applyNumberFormat="1" applyFont="1" applyFill="1" applyBorder="1" applyAlignment="1">
      <alignment/>
    </xf>
    <xf numFmtId="1" fontId="7" fillId="35" borderId="14" xfId="0" applyNumberFormat="1" applyFont="1" applyFill="1" applyBorder="1" applyAlignment="1">
      <alignment horizontal="right"/>
    </xf>
    <xf numFmtId="2" fontId="7" fillId="35" borderId="14" xfId="0" applyFont="1" applyFill="1" applyBorder="1" applyAlignment="1">
      <alignment horizontal="right"/>
    </xf>
    <xf numFmtId="0" fontId="7" fillId="35" borderId="14" xfId="0" applyNumberFormat="1" applyFont="1" applyFill="1" applyBorder="1" applyAlignment="1">
      <alignment horizontal="right"/>
    </xf>
    <xf numFmtId="164" fontId="7" fillId="37" borderId="14" xfId="0" applyNumberFormat="1" applyFont="1" applyFill="1" applyBorder="1" applyAlignment="1">
      <alignment horizontal="right"/>
    </xf>
    <xf numFmtId="0" fontId="7" fillId="46" borderId="14" xfId="0" applyNumberFormat="1" applyFont="1" applyFill="1" applyBorder="1" applyAlignment="1">
      <alignment horizontal="right"/>
    </xf>
    <xf numFmtId="164" fontId="7" fillId="38" borderId="14" xfId="0" applyNumberFormat="1" applyFont="1" applyFill="1" applyBorder="1" applyAlignment="1">
      <alignment horizontal="right"/>
    </xf>
    <xf numFmtId="4" fontId="7" fillId="38" borderId="14" xfId="0" applyNumberFormat="1" applyFont="1" applyFill="1" applyBorder="1" applyAlignment="1">
      <alignment/>
    </xf>
    <xf numFmtId="1" fontId="7" fillId="38" borderId="14" xfId="0" applyNumberFormat="1" applyFont="1" applyFill="1" applyBorder="1" applyAlignment="1">
      <alignment horizontal="right"/>
    </xf>
    <xf numFmtId="0" fontId="7" fillId="38" borderId="14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 horizontal="right"/>
    </xf>
    <xf numFmtId="49" fontId="7" fillId="0" borderId="41" xfId="0" applyNumberFormat="1" applyFont="1" applyBorder="1" applyAlignment="1">
      <alignment horizontal="right"/>
    </xf>
    <xf numFmtId="167" fontId="8" fillId="0" borderId="41" xfId="0" applyNumberFormat="1" applyFont="1" applyBorder="1" applyAlignment="1">
      <alignment horizontal="right"/>
    </xf>
    <xf numFmtId="164" fontId="8" fillId="0" borderId="41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 horizontal="right"/>
    </xf>
    <xf numFmtId="1" fontId="8" fillId="0" borderId="41" xfId="0" applyNumberFormat="1" applyFont="1" applyBorder="1" applyAlignment="1">
      <alignment horizontal="right"/>
    </xf>
    <xf numFmtId="2" fontId="7" fillId="0" borderId="41" xfId="0" applyFont="1" applyBorder="1" applyAlignment="1">
      <alignment horizontal="right"/>
    </xf>
    <xf numFmtId="49" fontId="7" fillId="0" borderId="42" xfId="0" applyNumberFormat="1" applyFont="1" applyBorder="1" applyAlignment="1">
      <alignment horizontal="right"/>
    </xf>
    <xf numFmtId="2" fontId="7" fillId="0" borderId="37" xfId="0" applyFont="1" applyBorder="1" applyAlignment="1">
      <alignment horizontal="right"/>
    </xf>
    <xf numFmtId="4" fontId="8" fillId="34" borderId="37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center"/>
    </xf>
    <xf numFmtId="1" fontId="7" fillId="0" borderId="43" xfId="0" applyNumberFormat="1" applyFont="1" applyFill="1" applyBorder="1" applyAlignment="1">
      <alignment/>
    </xf>
    <xf numFmtId="1" fontId="7" fillId="0" borderId="32" xfId="0" applyNumberFormat="1" applyFont="1" applyBorder="1" applyAlignment="1">
      <alignment/>
    </xf>
    <xf numFmtId="2" fontId="7" fillId="0" borderId="32" xfId="0" applyFont="1" applyBorder="1" applyAlignment="1">
      <alignment/>
    </xf>
    <xf numFmtId="4" fontId="7" fillId="0" borderId="32" xfId="0" applyNumberFormat="1" applyFont="1" applyBorder="1" applyAlignment="1">
      <alignment horizontal="right"/>
    </xf>
    <xf numFmtId="49" fontId="7" fillId="0" borderId="39" xfId="0" applyNumberFormat="1" applyFont="1" applyBorder="1" applyAlignment="1">
      <alignment horizontal="right"/>
    </xf>
    <xf numFmtId="2" fontId="7" fillId="0" borderId="30" xfId="0" applyFont="1" applyFill="1" applyBorder="1" applyAlignment="1">
      <alignment horizontal="left" wrapText="1"/>
    </xf>
    <xf numFmtId="164" fontId="9" fillId="0" borderId="1" xfId="0" applyNumberFormat="1" applyFont="1" applyBorder="1" applyAlignment="1">
      <alignment horizontal="center" vertical="center"/>
    </xf>
    <xf numFmtId="1" fontId="7" fillId="0" borderId="44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 horizontal="right"/>
    </xf>
    <xf numFmtId="164" fontId="7" fillId="33" borderId="33" xfId="0" applyNumberFormat="1" applyFont="1" applyFill="1" applyBorder="1" applyAlignment="1">
      <alignment horizontal="right"/>
    </xf>
    <xf numFmtId="164" fontId="7" fillId="0" borderId="33" xfId="0" applyNumberFormat="1" applyFont="1" applyFill="1" applyBorder="1" applyAlignment="1">
      <alignment horizontal="right"/>
    </xf>
    <xf numFmtId="4" fontId="7" fillId="0" borderId="33" xfId="0" applyNumberFormat="1" applyFont="1" applyBorder="1" applyAlignment="1">
      <alignment/>
    </xf>
    <xf numFmtId="1" fontId="7" fillId="0" borderId="33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2" fontId="7" fillId="0" borderId="24" xfId="0" applyFont="1" applyBorder="1" applyAlignment="1">
      <alignment horizontal="left"/>
    </xf>
    <xf numFmtId="0" fontId="8" fillId="0" borderId="24" xfId="0" applyNumberFormat="1" applyFont="1" applyBorder="1" applyAlignment="1">
      <alignment horizontal="center"/>
    </xf>
    <xf numFmtId="1" fontId="7" fillId="0" borderId="38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" fontId="8" fillId="0" borderId="33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 horizontal="left"/>
    </xf>
    <xf numFmtId="167" fontId="7" fillId="0" borderId="33" xfId="0" applyNumberFormat="1" applyFont="1" applyFill="1" applyBorder="1" applyAlignment="1">
      <alignment horizontal="right"/>
    </xf>
    <xf numFmtId="49" fontId="7" fillId="0" borderId="33" xfId="0" applyNumberFormat="1" applyFont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2" fontId="8" fillId="0" borderId="24" xfId="0" applyFont="1" applyBorder="1" applyAlignment="1">
      <alignment horizontal="center"/>
    </xf>
    <xf numFmtId="2" fontId="7" fillId="33" borderId="24" xfId="0" applyFont="1" applyFill="1" applyBorder="1" applyAlignment="1">
      <alignment horizontal="right"/>
    </xf>
    <xf numFmtId="4" fontId="8" fillId="0" borderId="24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46" xfId="0" applyNumberFormat="1" applyFont="1" applyFill="1" applyBorder="1" applyAlignment="1">
      <alignment/>
    </xf>
    <xf numFmtId="1" fontId="9" fillId="0" borderId="47" xfId="0" applyNumberFormat="1" applyFont="1" applyFill="1" applyBorder="1" applyAlignment="1">
      <alignment/>
    </xf>
    <xf numFmtId="1" fontId="9" fillId="0" borderId="48" xfId="0" applyNumberFormat="1" applyFont="1" applyFill="1" applyBorder="1" applyAlignment="1">
      <alignment/>
    </xf>
    <xf numFmtId="2" fontId="8" fillId="0" borderId="49" xfId="0" applyFont="1" applyFill="1" applyBorder="1" applyAlignment="1">
      <alignment/>
    </xf>
    <xf numFmtId="2" fontId="8" fillId="0" borderId="37" xfId="0" applyFont="1" applyFill="1" applyBorder="1" applyAlignment="1">
      <alignment/>
    </xf>
    <xf numFmtId="2" fontId="8" fillId="0" borderId="37" xfId="0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1" fontId="8" fillId="0" borderId="37" xfId="0" applyNumberFormat="1" applyFont="1" applyFill="1" applyBorder="1" applyAlignment="1">
      <alignment horizontal="right"/>
    </xf>
    <xf numFmtId="2" fontId="7" fillId="0" borderId="37" xfId="0" applyFont="1" applyFill="1" applyBorder="1" applyAlignment="1">
      <alignment horizontal="right"/>
    </xf>
    <xf numFmtId="49" fontId="7" fillId="0" borderId="37" xfId="0" applyNumberFormat="1" applyFont="1" applyFill="1" applyBorder="1" applyAlignment="1">
      <alignment horizontal="right"/>
    </xf>
    <xf numFmtId="0" fontId="7" fillId="0" borderId="37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right" wrapText="1"/>
    </xf>
    <xf numFmtId="1" fontId="7" fillId="49" borderId="19" xfId="0" applyNumberFormat="1" applyFont="1" applyFill="1" applyBorder="1" applyAlignment="1">
      <alignment/>
    </xf>
    <xf numFmtId="1" fontId="8" fillId="49" borderId="12" xfId="0" applyNumberFormat="1" applyFont="1" applyFill="1" applyBorder="1" applyAlignment="1">
      <alignment/>
    </xf>
    <xf numFmtId="1" fontId="7" fillId="49" borderId="12" xfId="0" applyNumberFormat="1" applyFont="1" applyFill="1" applyBorder="1" applyAlignment="1">
      <alignment horizontal="left"/>
    </xf>
    <xf numFmtId="1" fontId="7" fillId="50" borderId="12" xfId="0" applyNumberFormat="1" applyFont="1" applyFill="1" applyBorder="1" applyAlignment="1">
      <alignment horizontal="right"/>
    </xf>
    <xf numFmtId="167" fontId="7" fillId="50" borderId="14" xfId="0" applyNumberFormat="1" applyFont="1" applyFill="1" applyBorder="1" applyAlignment="1">
      <alignment horizontal="right"/>
    </xf>
    <xf numFmtId="164" fontId="7" fillId="50" borderId="12" xfId="0" applyNumberFormat="1" applyFont="1" applyFill="1" applyBorder="1" applyAlignment="1">
      <alignment horizontal="right"/>
    </xf>
    <xf numFmtId="164" fontId="7" fillId="49" borderId="12" xfId="0" applyNumberFormat="1" applyFont="1" applyFill="1" applyBorder="1" applyAlignment="1">
      <alignment horizontal="right"/>
    </xf>
    <xf numFmtId="4" fontId="7" fillId="49" borderId="12" xfId="0" applyNumberFormat="1" applyFont="1" applyFill="1" applyBorder="1" applyAlignment="1">
      <alignment/>
    </xf>
    <xf numFmtId="1" fontId="7" fillId="49" borderId="12" xfId="0" applyNumberFormat="1" applyFont="1" applyFill="1" applyBorder="1" applyAlignment="1">
      <alignment horizontal="right"/>
    </xf>
    <xf numFmtId="2" fontId="7" fillId="49" borderId="12" xfId="0" applyFont="1" applyFill="1" applyBorder="1" applyAlignment="1">
      <alignment horizontal="right"/>
    </xf>
    <xf numFmtId="49" fontId="7" fillId="49" borderId="13" xfId="0" applyNumberFormat="1" applyFont="1" applyFill="1" applyBorder="1" applyAlignment="1">
      <alignment horizontal="right"/>
    </xf>
    <xf numFmtId="0" fontId="7" fillId="50" borderId="14" xfId="0" applyNumberFormat="1" applyFont="1" applyFill="1" applyBorder="1" applyAlignment="1">
      <alignment horizontal="center"/>
    </xf>
    <xf numFmtId="4" fontId="7" fillId="50" borderId="14" xfId="0" applyNumberFormat="1" applyFont="1" applyFill="1" applyBorder="1" applyAlignment="1">
      <alignment horizontal="right"/>
    </xf>
    <xf numFmtId="1" fontId="7" fillId="50" borderId="19" xfId="0" applyNumberFormat="1" applyFont="1" applyFill="1" applyBorder="1" applyAlignment="1">
      <alignment/>
    </xf>
    <xf numFmtId="1" fontId="8" fillId="50" borderId="12" xfId="0" applyNumberFormat="1" applyFont="1" applyFill="1" applyBorder="1" applyAlignment="1">
      <alignment/>
    </xf>
    <xf numFmtId="1" fontId="7" fillId="50" borderId="12" xfId="0" applyNumberFormat="1" applyFont="1" applyFill="1" applyBorder="1" applyAlignment="1">
      <alignment horizontal="left"/>
    </xf>
    <xf numFmtId="164" fontId="7" fillId="51" borderId="12" xfId="0" applyNumberFormat="1" applyFont="1" applyFill="1" applyBorder="1" applyAlignment="1">
      <alignment horizontal="right"/>
    </xf>
    <xf numFmtId="4" fontId="7" fillId="50" borderId="12" xfId="0" applyNumberFormat="1" applyFont="1" applyFill="1" applyBorder="1" applyAlignment="1">
      <alignment/>
    </xf>
    <xf numFmtId="1" fontId="7" fillId="50" borderId="12" xfId="0" applyNumberFormat="1" applyFont="1" applyFill="1" applyBorder="1" applyAlignment="1">
      <alignment horizontal="right"/>
    </xf>
    <xf numFmtId="2" fontId="7" fillId="50" borderId="12" xfId="0" applyFont="1" applyFill="1" applyBorder="1" applyAlignment="1">
      <alignment horizontal="right"/>
    </xf>
    <xf numFmtId="49" fontId="7" fillId="50" borderId="13" xfId="0" applyNumberFormat="1" applyFont="1" applyFill="1" applyBorder="1" applyAlignment="1">
      <alignment horizontal="right"/>
    </xf>
    <xf numFmtId="2" fontId="7" fillId="50" borderId="14" xfId="0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2" fontId="49" fillId="0" borderId="15" xfId="0" applyFont="1" applyFill="1" applyBorder="1" applyAlignment="1">
      <alignment horizontal="right"/>
    </xf>
    <xf numFmtId="4" fontId="8" fillId="34" borderId="50" xfId="0" applyNumberFormat="1" applyFont="1" applyFill="1" applyBorder="1" applyAlignment="1">
      <alignment horizontal="right"/>
    </xf>
    <xf numFmtId="2" fontId="7" fillId="0" borderId="21" xfId="0" applyFont="1" applyBorder="1" applyAlignment="1">
      <alignment horizontal="left" wrapText="1"/>
    </xf>
    <xf numFmtId="2" fontId="9" fillId="0" borderId="12" xfId="0" applyFont="1" applyBorder="1" applyAlignment="1">
      <alignment horizontal="center" vertical="center"/>
    </xf>
    <xf numFmtId="2" fontId="9" fillId="0" borderId="12" xfId="0" applyFont="1" applyBorder="1" applyAlignment="1">
      <alignment horizontal="center" vertical="center" wrapText="1"/>
    </xf>
    <xf numFmtId="2" fontId="7" fillId="0" borderId="0" xfId="0" applyFont="1" applyBorder="1" applyAlignment="1">
      <alignment horizontal="left"/>
    </xf>
    <xf numFmtId="2" fontId="13" fillId="0" borderId="1" xfId="0" applyFont="1" applyBorder="1" applyAlignment="1">
      <alignment horizontal="center" vertical="center"/>
    </xf>
    <xf numFmtId="2" fontId="13" fillId="0" borderId="1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right" wrapText="1"/>
    </xf>
    <xf numFmtId="2" fontId="0" fillId="0" borderId="33" xfId="0" applyFill="1" applyBorder="1" applyAlignment="1">
      <alignment horizontal="right" wrapText="1"/>
    </xf>
    <xf numFmtId="0" fontId="7" fillId="0" borderId="1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0" fontId="7" fillId="0" borderId="21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right" wrapText="1"/>
    </xf>
    <xf numFmtId="0" fontId="7" fillId="0" borderId="14" xfId="0" applyNumberFormat="1" applyFont="1" applyFill="1" applyBorder="1" applyAlignment="1">
      <alignment wrapText="1"/>
    </xf>
    <xf numFmtId="1" fontId="49" fillId="0" borderId="12" xfId="0" applyNumberFormat="1" applyFont="1" applyBorder="1" applyAlignment="1">
      <alignment horizontal="left"/>
    </xf>
    <xf numFmtId="2" fontId="7" fillId="36" borderId="14" xfId="0" applyFont="1" applyFill="1" applyBorder="1" applyAlignment="1">
      <alignment horizontal="left" wrapText="1"/>
    </xf>
    <xf numFmtId="2" fontId="7" fillId="0" borderId="12" xfId="0" applyFont="1" applyBorder="1" applyAlignment="1">
      <alignment wrapText="1"/>
    </xf>
    <xf numFmtId="1" fontId="7" fillId="0" borderId="12" xfId="0" applyNumberFormat="1" applyFont="1" applyFill="1" applyBorder="1" applyAlignment="1">
      <alignment horizontal="right" wrapText="1"/>
    </xf>
    <xf numFmtId="2" fontId="8" fillId="0" borderId="12" xfId="0" applyFont="1" applyBorder="1" applyAlignment="1">
      <alignment horizontal="center" vertical="center"/>
    </xf>
    <xf numFmtId="49" fontId="7" fillId="39" borderId="20" xfId="0" applyNumberFormat="1" applyFont="1" applyFill="1" applyBorder="1" applyAlignment="1">
      <alignment horizontal="right"/>
    </xf>
    <xf numFmtId="2" fontId="7" fillId="0" borderId="51" xfId="0" applyFont="1" applyBorder="1" applyAlignment="1">
      <alignment horizontal="left" wrapText="1"/>
    </xf>
    <xf numFmtId="2" fontId="7" fillId="42" borderId="14" xfId="0" applyFont="1" applyFill="1" applyBorder="1" applyAlignment="1">
      <alignment horizontal="left" wrapText="1"/>
    </xf>
    <xf numFmtId="1" fontId="8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center"/>
    </xf>
    <xf numFmtId="1" fontId="7" fillId="0" borderId="52" xfId="0" applyNumberFormat="1" applyFont="1" applyFill="1" applyBorder="1" applyAlignment="1">
      <alignment/>
    </xf>
    <xf numFmtId="1" fontId="7" fillId="0" borderId="34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left"/>
    </xf>
    <xf numFmtId="164" fontId="7" fillId="0" borderId="34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2" fontId="7" fillId="0" borderId="34" xfId="0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right"/>
    </xf>
    <xf numFmtId="0" fontId="7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right"/>
    </xf>
    <xf numFmtId="2" fontId="11" fillId="0" borderId="30" xfId="0" applyFont="1" applyBorder="1" applyAlignment="1">
      <alignment horizontal="left" wrapText="1"/>
    </xf>
    <xf numFmtId="164" fontId="13" fillId="0" borderId="24" xfId="0" applyNumberFormat="1" applyFont="1" applyBorder="1" applyAlignment="1">
      <alignment horizontal="center"/>
    </xf>
    <xf numFmtId="164" fontId="13" fillId="43" borderId="37" xfId="0" applyNumberFormat="1" applyFont="1" applyFill="1" applyBorder="1" applyAlignment="1">
      <alignment horizontal="right"/>
    </xf>
    <xf numFmtId="2" fontId="7" fillId="0" borderId="53" xfId="0" applyFont="1" applyBorder="1" applyAlignment="1">
      <alignment horizontal="left"/>
    </xf>
    <xf numFmtId="2" fontId="7" fillId="0" borderId="54" xfId="0" applyFont="1" applyBorder="1" applyAlignment="1">
      <alignment horizontal="right"/>
    </xf>
    <xf numFmtId="49" fontId="7" fillId="0" borderId="47" xfId="0" applyNumberFormat="1" applyFont="1" applyBorder="1" applyAlignment="1">
      <alignment horizontal="right"/>
    </xf>
    <xf numFmtId="2" fontId="7" fillId="0" borderId="47" xfId="0" applyFont="1" applyBorder="1" applyAlignment="1">
      <alignment horizontal="right"/>
    </xf>
    <xf numFmtId="49" fontId="7" fillId="43" borderId="24" xfId="0" applyNumberFormat="1" applyFont="1" applyFill="1" applyBorder="1" applyAlignment="1">
      <alignment horizontal="right"/>
    </xf>
    <xf numFmtId="0" fontId="8" fillId="0" borderId="16" xfId="0" applyNumberFormat="1" applyFont="1" applyFill="1" applyBorder="1" applyAlignment="1">
      <alignment horizontal="left"/>
    </xf>
    <xf numFmtId="2" fontId="0" fillId="0" borderId="0" xfId="0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2" fontId="7" fillId="0" borderId="55" xfId="0" applyFont="1" applyBorder="1" applyAlignment="1">
      <alignment horizontal="left"/>
    </xf>
    <xf numFmtId="2" fontId="7" fillId="0" borderId="30" xfId="0" applyFont="1" applyFill="1" applyBorder="1" applyAlignment="1">
      <alignment horizontal="left"/>
    </xf>
    <xf numFmtId="2" fontId="7" fillId="0" borderId="30" xfId="0" applyFont="1" applyBorder="1" applyAlignment="1">
      <alignment horizontal="left"/>
    </xf>
    <xf numFmtId="2" fontId="8" fillId="38" borderId="30" xfId="0" applyFont="1" applyFill="1" applyBorder="1" applyAlignment="1">
      <alignment horizontal="left"/>
    </xf>
    <xf numFmtId="2" fontId="7" fillId="0" borderId="56" xfId="0" applyFont="1" applyBorder="1" applyAlignment="1">
      <alignment horizontal="left"/>
    </xf>
    <xf numFmtId="2" fontId="7" fillId="50" borderId="30" xfId="0" applyFont="1" applyFill="1" applyBorder="1" applyAlignment="1">
      <alignment horizontal="left"/>
    </xf>
    <xf numFmtId="2" fontId="8" fillId="0" borderId="57" xfId="0" applyFont="1" applyBorder="1" applyAlignment="1">
      <alignment horizontal="left"/>
    </xf>
    <xf numFmtId="2" fontId="8" fillId="0" borderId="57" xfId="0" applyFont="1" applyFill="1" applyBorder="1" applyAlignment="1">
      <alignment horizontal="left"/>
    </xf>
    <xf numFmtId="2" fontId="7" fillId="0" borderId="58" xfId="0" applyFont="1" applyFill="1" applyBorder="1" applyAlignment="1">
      <alignment horizontal="left"/>
    </xf>
    <xf numFmtId="2" fontId="7" fillId="0" borderId="57" xfId="0" applyFont="1" applyFill="1" applyBorder="1" applyAlignment="1">
      <alignment horizontal="left"/>
    </xf>
    <xf numFmtId="2" fontId="7" fillId="0" borderId="55" xfId="0" applyFont="1" applyFill="1" applyBorder="1" applyAlignment="1">
      <alignment horizontal="left" wrapText="1"/>
    </xf>
    <xf numFmtId="2" fontId="7" fillId="0" borderId="57" xfId="0" applyFont="1" applyBorder="1" applyAlignment="1">
      <alignment horizontal="left"/>
    </xf>
    <xf numFmtId="2" fontId="7" fillId="0" borderId="56" xfId="0" applyFont="1" applyFill="1" applyBorder="1" applyAlignment="1">
      <alignment horizontal="left"/>
    </xf>
    <xf numFmtId="43" fontId="12" fillId="0" borderId="14" xfId="42" applyFont="1" applyBorder="1" applyAlignment="1">
      <alignment horizontal="right"/>
    </xf>
    <xf numFmtId="1" fontId="7" fillId="52" borderId="15" xfId="0" applyNumberFormat="1" applyFont="1" applyFill="1" applyBorder="1" applyAlignment="1">
      <alignment/>
    </xf>
    <xf numFmtId="1" fontId="8" fillId="52" borderId="15" xfId="0" applyNumberFormat="1" applyFont="1" applyFill="1" applyBorder="1" applyAlignment="1">
      <alignment/>
    </xf>
    <xf numFmtId="2" fontId="7" fillId="52" borderId="15" xfId="0" applyFont="1" applyFill="1" applyBorder="1" applyAlignment="1">
      <alignment/>
    </xf>
    <xf numFmtId="2" fontId="7" fillId="52" borderId="15" xfId="0" applyFont="1" applyFill="1" applyBorder="1" applyAlignment="1">
      <alignment wrapText="1"/>
    </xf>
    <xf numFmtId="1" fontId="7" fillId="52" borderId="15" xfId="0" applyNumberFormat="1" applyFont="1" applyFill="1" applyBorder="1" applyAlignment="1">
      <alignment horizontal="right"/>
    </xf>
    <xf numFmtId="164" fontId="7" fillId="52" borderId="15" xfId="0" applyNumberFormat="1" applyFont="1" applyFill="1" applyBorder="1" applyAlignment="1">
      <alignment horizontal="right"/>
    </xf>
    <xf numFmtId="4" fontId="7" fillId="52" borderId="15" xfId="0" applyNumberFormat="1" applyFont="1" applyFill="1" applyBorder="1" applyAlignment="1">
      <alignment horizontal="center"/>
    </xf>
    <xf numFmtId="4" fontId="7" fillId="52" borderId="15" xfId="0" applyNumberFormat="1" applyFont="1" applyFill="1" applyBorder="1" applyAlignment="1">
      <alignment horizontal="right"/>
    </xf>
    <xf numFmtId="1" fontId="7" fillId="52" borderId="15" xfId="0" applyNumberFormat="1" applyFont="1" applyFill="1" applyBorder="1" applyAlignment="1">
      <alignment horizontal="right"/>
    </xf>
    <xf numFmtId="2" fontId="7" fillId="52" borderId="15" xfId="0" applyFont="1" applyFill="1" applyBorder="1" applyAlignment="1">
      <alignment horizontal="right"/>
    </xf>
    <xf numFmtId="49" fontId="7" fillId="52" borderId="23" xfId="0" applyNumberFormat="1" applyFont="1" applyFill="1" applyBorder="1" applyAlignment="1">
      <alignment horizontal="right"/>
    </xf>
    <xf numFmtId="0" fontId="7" fillId="52" borderId="22" xfId="0" applyNumberFormat="1" applyFont="1" applyFill="1" applyBorder="1" applyAlignment="1">
      <alignment horizontal="center"/>
    </xf>
    <xf numFmtId="4" fontId="7" fillId="52" borderId="22" xfId="0" applyNumberFormat="1" applyFont="1" applyFill="1" applyBorder="1" applyAlignment="1">
      <alignment horizontal="right"/>
    </xf>
    <xf numFmtId="2" fontId="7" fillId="0" borderId="37" xfId="0" applyFont="1" applyBorder="1" applyAlignment="1">
      <alignment/>
    </xf>
    <xf numFmtId="4" fontId="8" fillId="0" borderId="50" xfId="0" applyNumberFormat="1" applyFont="1" applyBorder="1" applyAlignment="1">
      <alignment horizontal="right"/>
    </xf>
    <xf numFmtId="1" fontId="8" fillId="0" borderId="50" xfId="0" applyNumberFormat="1" applyFont="1" applyBorder="1" applyAlignment="1">
      <alignment horizontal="right"/>
    </xf>
    <xf numFmtId="2" fontId="7" fillId="0" borderId="50" xfId="0" applyFont="1" applyBorder="1" applyAlignment="1">
      <alignment horizontal="right"/>
    </xf>
    <xf numFmtId="49" fontId="7" fillId="0" borderId="50" xfId="0" applyNumberFormat="1" applyFont="1" applyBorder="1" applyAlignment="1">
      <alignment horizontal="right"/>
    </xf>
    <xf numFmtId="0" fontId="7" fillId="0" borderId="5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2" fontId="8" fillId="0" borderId="59" xfId="0" applyFont="1" applyBorder="1" applyAlignment="1">
      <alignment/>
    </xf>
    <xf numFmtId="2" fontId="8" fillId="0" borderId="59" xfId="0" applyFont="1" applyBorder="1" applyAlignment="1">
      <alignment horizontal="right"/>
    </xf>
    <xf numFmtId="4" fontId="8" fillId="0" borderId="59" xfId="0" applyNumberFormat="1" applyFont="1" applyBorder="1" applyAlignment="1">
      <alignment horizontal="right"/>
    </xf>
    <xf numFmtId="1" fontId="8" fillId="0" borderId="59" xfId="0" applyNumberFormat="1" applyFont="1" applyBorder="1" applyAlignment="1">
      <alignment horizontal="right"/>
    </xf>
    <xf numFmtId="2" fontId="7" fillId="0" borderId="59" xfId="0" applyFont="1" applyBorder="1" applyAlignment="1">
      <alignment horizontal="right"/>
    </xf>
    <xf numFmtId="49" fontId="7" fillId="0" borderId="60" xfId="0" applyNumberFormat="1" applyFont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2" fontId="8" fillId="0" borderId="14" xfId="0" applyFont="1" applyBorder="1" applyAlignment="1">
      <alignment/>
    </xf>
    <xf numFmtId="4" fontId="8" fillId="0" borderId="14" xfId="0" applyNumberFormat="1" applyFont="1" applyBorder="1" applyAlignment="1">
      <alignment horizontal="right"/>
    </xf>
    <xf numFmtId="2" fontId="7" fillId="0" borderId="33" xfId="0" applyFont="1" applyBorder="1" applyAlignment="1">
      <alignment horizontal="left"/>
    </xf>
    <xf numFmtId="168" fontId="7" fillId="0" borderId="14" xfId="0" applyNumberFormat="1" applyFont="1" applyBorder="1" applyAlignment="1">
      <alignment horizontal="left" wrapText="1"/>
    </xf>
    <xf numFmtId="2" fontId="7" fillId="38" borderId="14" xfId="0" applyFont="1" applyFill="1" applyBorder="1" applyAlignment="1">
      <alignment horizontal="left" wrapText="1"/>
    </xf>
    <xf numFmtId="2" fontId="7" fillId="50" borderId="14" xfId="0" applyFont="1" applyFill="1" applyBorder="1" applyAlignment="1">
      <alignment horizontal="left" wrapText="1"/>
    </xf>
    <xf numFmtId="2" fontId="10" fillId="0" borderId="14" xfId="0" applyFont="1" applyFill="1" applyBorder="1" applyAlignment="1">
      <alignment horizontal="left"/>
    </xf>
    <xf numFmtId="2" fontId="10" fillId="0" borderId="22" xfId="0" applyFont="1" applyBorder="1" applyAlignment="1">
      <alignment horizontal="left"/>
    </xf>
    <xf numFmtId="2" fontId="7" fillId="0" borderId="22" xfId="0" applyFont="1" applyFill="1" applyBorder="1" applyAlignment="1">
      <alignment horizontal="left"/>
    </xf>
    <xf numFmtId="0" fontId="7" fillId="0" borderId="14" xfId="0" applyNumberFormat="1" applyFont="1" applyBorder="1" applyAlignment="1">
      <alignment horizontal="left" wrapText="1"/>
    </xf>
    <xf numFmtId="2" fontId="7" fillId="0" borderId="22" xfId="0" applyFont="1" applyBorder="1" applyAlignment="1">
      <alignment horizontal="left" wrapText="1"/>
    </xf>
    <xf numFmtId="2" fontId="7" fillId="42" borderId="24" xfId="0" applyFont="1" applyFill="1" applyBorder="1" applyAlignment="1">
      <alignment horizontal="left"/>
    </xf>
    <xf numFmtId="2" fontId="7" fillId="0" borderId="47" xfId="0" applyFont="1" applyBorder="1" applyAlignment="1">
      <alignment horizontal="left"/>
    </xf>
    <xf numFmtId="2" fontId="7" fillId="0" borderId="24" xfId="0" applyFont="1" applyFill="1" applyBorder="1" applyAlignment="1">
      <alignment horizontal="left"/>
    </xf>
    <xf numFmtId="2" fontId="7" fillId="0" borderId="26" xfId="0" applyFont="1" applyBorder="1" applyAlignment="1">
      <alignment horizontal="left"/>
    </xf>
    <xf numFmtId="2" fontId="7" fillId="52" borderId="22" xfId="0" applyFont="1" applyFill="1" applyBorder="1" applyAlignment="1">
      <alignment horizontal="left"/>
    </xf>
    <xf numFmtId="2" fontId="7" fillId="0" borderId="37" xfId="0" applyFont="1" applyBorder="1" applyAlignment="1">
      <alignment horizontal="left"/>
    </xf>
    <xf numFmtId="2" fontId="7" fillId="0" borderId="50" xfId="0" applyFont="1" applyBorder="1" applyAlignment="1">
      <alignment horizontal="left"/>
    </xf>
    <xf numFmtId="2" fontId="7" fillId="0" borderId="37" xfId="0" applyFont="1" applyFill="1" applyBorder="1" applyAlignment="1">
      <alignment horizontal="left"/>
    </xf>
    <xf numFmtId="2" fontId="7" fillId="0" borderId="33" xfId="0" applyFont="1" applyFill="1" applyBorder="1" applyAlignment="1">
      <alignment horizontal="left"/>
    </xf>
    <xf numFmtId="2" fontId="7" fillId="38" borderId="22" xfId="0" applyFont="1" applyFill="1" applyBorder="1" applyAlignment="1">
      <alignment horizontal="left"/>
    </xf>
    <xf numFmtId="2" fontId="8" fillId="0" borderId="50" xfId="0" applyFont="1" applyBorder="1" applyAlignment="1">
      <alignment/>
    </xf>
    <xf numFmtId="2" fontId="9" fillId="0" borderId="47" xfId="0" applyFont="1" applyBorder="1" applyAlignment="1">
      <alignment horizontal="left"/>
    </xf>
    <xf numFmtId="2" fontId="8" fillId="0" borderId="47" xfId="0" applyFont="1" applyBorder="1" applyAlignment="1">
      <alignment/>
    </xf>
    <xf numFmtId="2" fontId="8" fillId="0" borderId="47" xfId="0" applyFont="1" applyBorder="1" applyAlignment="1">
      <alignment horizontal="right"/>
    </xf>
    <xf numFmtId="4" fontId="8" fillId="0" borderId="47" xfId="0" applyNumberFormat="1" applyFont="1" applyBorder="1" applyAlignment="1">
      <alignment horizontal="right"/>
    </xf>
    <xf numFmtId="1" fontId="8" fillId="0" borderId="47" xfId="0" applyNumberFormat="1" applyFont="1" applyBorder="1" applyAlignment="1">
      <alignment horizontal="right"/>
    </xf>
    <xf numFmtId="0" fontId="7" fillId="0" borderId="47" xfId="0" applyNumberFormat="1" applyFont="1" applyBorder="1" applyAlignment="1">
      <alignment horizontal="center"/>
    </xf>
    <xf numFmtId="2" fontId="7" fillId="0" borderId="48" xfId="0" applyFont="1" applyBorder="1" applyAlignment="1">
      <alignment horizontal="left" wrapText="1"/>
    </xf>
    <xf numFmtId="2" fontId="8" fillId="0" borderId="22" xfId="0" applyFont="1" applyBorder="1" applyAlignment="1">
      <alignment horizontal="right"/>
    </xf>
    <xf numFmtId="1" fontId="8" fillId="0" borderId="22" xfId="0" applyNumberFormat="1" applyFont="1" applyBorder="1" applyAlignment="1">
      <alignment horizontal="right"/>
    </xf>
    <xf numFmtId="43" fontId="12" fillId="0" borderId="22" xfId="42" applyFont="1" applyBorder="1" applyAlignment="1">
      <alignment horizontal="right" wrapText="1"/>
    </xf>
    <xf numFmtId="2" fontId="8" fillId="0" borderId="61" xfId="0" applyFont="1" applyBorder="1" applyAlignment="1">
      <alignment horizontal="center"/>
    </xf>
    <xf numFmtId="2" fontId="8" fillId="0" borderId="61" xfId="0" applyFont="1" applyBorder="1" applyAlignment="1">
      <alignment/>
    </xf>
    <xf numFmtId="2" fontId="8" fillId="0" borderId="61" xfId="0" applyFont="1" applyBorder="1" applyAlignment="1">
      <alignment horizontal="right"/>
    </xf>
    <xf numFmtId="4" fontId="8" fillId="0" borderId="61" xfId="0" applyNumberFormat="1" applyFont="1" applyBorder="1" applyAlignment="1">
      <alignment horizontal="right"/>
    </xf>
    <xf numFmtId="1" fontId="8" fillId="0" borderId="61" xfId="0" applyNumberFormat="1" applyFont="1" applyBorder="1" applyAlignment="1">
      <alignment horizontal="right"/>
    </xf>
    <xf numFmtId="2" fontId="7" fillId="0" borderId="61" xfId="0" applyFont="1" applyBorder="1" applyAlignment="1">
      <alignment horizontal="right"/>
    </xf>
    <xf numFmtId="49" fontId="7" fillId="0" borderId="61" xfId="0" applyNumberFormat="1" applyFont="1" applyBorder="1" applyAlignment="1">
      <alignment horizontal="right"/>
    </xf>
    <xf numFmtId="2" fontId="7" fillId="0" borderId="61" xfId="0" applyFont="1" applyBorder="1" applyAlignment="1">
      <alignment horizontal="left"/>
    </xf>
    <xf numFmtId="0" fontId="7" fillId="0" borderId="61" xfId="0" applyNumberFormat="1" applyFont="1" applyBorder="1" applyAlignment="1">
      <alignment horizontal="right"/>
    </xf>
    <xf numFmtId="167" fontId="8" fillId="0" borderId="37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/>
    </xf>
    <xf numFmtId="4" fontId="8" fillId="0" borderId="37" xfId="0" applyNumberFormat="1" applyFont="1" applyBorder="1" applyAlignment="1">
      <alignment horizontal="right"/>
    </xf>
    <xf numFmtId="0" fontId="7" fillId="0" borderId="54" xfId="0" applyNumberFormat="1" applyFont="1" applyBorder="1" applyAlignment="1">
      <alignment horizontal="right"/>
    </xf>
    <xf numFmtId="2" fontId="7" fillId="0" borderId="54" xfId="0" applyFont="1" applyBorder="1" applyAlignment="1">
      <alignment horizontal="center"/>
    </xf>
    <xf numFmtId="2" fontId="7" fillId="0" borderId="54" xfId="0" applyFont="1" applyBorder="1" applyAlignment="1">
      <alignment horizontal="left"/>
    </xf>
    <xf numFmtId="2" fontId="8" fillId="0" borderId="54" xfId="0" applyFont="1" applyBorder="1" applyAlignment="1">
      <alignment/>
    </xf>
    <xf numFmtId="4" fontId="8" fillId="0" borderId="54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/>
    </xf>
    <xf numFmtId="1" fontId="7" fillId="0" borderId="23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164" fontId="7" fillId="33" borderId="22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right"/>
    </xf>
    <xf numFmtId="1" fontId="7" fillId="0" borderId="18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right"/>
    </xf>
    <xf numFmtId="164" fontId="7" fillId="33" borderId="21" xfId="0" applyNumberFormat="1" applyFont="1" applyFill="1" applyBorder="1" applyAlignment="1">
      <alignment horizontal="right"/>
    </xf>
    <xf numFmtId="2" fontId="7" fillId="0" borderId="58" xfId="0" applyFont="1" applyBorder="1" applyAlignment="1">
      <alignment horizontal="left" vertical="center" wrapText="1"/>
    </xf>
    <xf numFmtId="2" fontId="10" fillId="0" borderId="30" xfId="0" applyFont="1" applyFill="1" applyBorder="1" applyAlignment="1">
      <alignment horizontal="left" vertical="center" wrapText="1"/>
    </xf>
    <xf numFmtId="2" fontId="10" fillId="0" borderId="30" xfId="0" applyFont="1" applyBorder="1" applyAlignment="1">
      <alignment horizontal="left" vertical="center" wrapText="1"/>
    </xf>
    <xf numFmtId="2" fontId="7" fillId="0" borderId="53" xfId="0" applyFont="1" applyBorder="1" applyAlignment="1">
      <alignment horizontal="left" vertical="center" wrapText="1"/>
    </xf>
    <xf numFmtId="2" fontId="7" fillId="0" borderId="30" xfId="0" applyFont="1" applyFill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2" fontId="7" fillId="0" borderId="62" xfId="0" applyFont="1" applyBorder="1" applyAlignment="1">
      <alignment horizontal="left" vertical="center" wrapText="1"/>
    </xf>
    <xf numFmtId="2" fontId="7" fillId="0" borderId="53" xfId="0" applyFont="1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4" fontId="8" fillId="0" borderId="47" xfId="0" applyNumberFormat="1" applyFont="1" applyFill="1" applyBorder="1" applyAlignment="1">
      <alignment horizontal="right"/>
    </xf>
    <xf numFmtId="2" fontId="7" fillId="0" borderId="63" xfId="0" applyFont="1" applyBorder="1" applyAlignment="1">
      <alignment horizontal="left" vertical="center" wrapText="1"/>
    </xf>
    <xf numFmtId="2" fontId="7" fillId="38" borderId="57" xfId="0" applyFont="1" applyFill="1" applyBorder="1" applyAlignment="1">
      <alignment horizontal="left" vertical="center" wrapText="1"/>
    </xf>
    <xf numFmtId="1" fontId="7" fillId="53" borderId="12" xfId="0" applyNumberFormat="1" applyFont="1" applyFill="1" applyBorder="1" applyAlignment="1">
      <alignment/>
    </xf>
    <xf numFmtId="1" fontId="7" fillId="53" borderId="12" xfId="0" applyNumberFormat="1" applyFont="1" applyFill="1" applyBorder="1" applyAlignment="1">
      <alignment horizontal="left"/>
    </xf>
    <xf numFmtId="1" fontId="7" fillId="53" borderId="12" xfId="0" applyNumberFormat="1" applyFont="1" applyFill="1" applyBorder="1" applyAlignment="1">
      <alignment horizontal="right"/>
    </xf>
    <xf numFmtId="1" fontId="7" fillId="53" borderId="13" xfId="0" applyNumberFormat="1" applyFont="1" applyFill="1" applyBorder="1" applyAlignment="1">
      <alignment horizontal="right"/>
    </xf>
    <xf numFmtId="1" fontId="7" fillId="53" borderId="14" xfId="0" applyNumberFormat="1" applyFont="1" applyFill="1" applyBorder="1" applyAlignment="1">
      <alignment horizontal="right"/>
    </xf>
    <xf numFmtId="164" fontId="7" fillId="54" borderId="14" xfId="0" applyNumberFormat="1" applyFont="1" applyFill="1" applyBorder="1" applyAlignment="1">
      <alignment horizontal="right"/>
    </xf>
    <xf numFmtId="164" fontId="7" fillId="53" borderId="14" xfId="0" applyNumberFormat="1" applyFont="1" applyFill="1" applyBorder="1" applyAlignment="1">
      <alignment horizontal="right"/>
    </xf>
    <xf numFmtId="4" fontId="7" fillId="53" borderId="14" xfId="0" applyNumberFormat="1" applyFont="1" applyFill="1" applyBorder="1" applyAlignment="1">
      <alignment/>
    </xf>
    <xf numFmtId="1" fontId="7" fillId="53" borderId="14" xfId="0" applyNumberFormat="1" applyFont="1" applyFill="1" applyBorder="1" applyAlignment="1">
      <alignment horizontal="right"/>
    </xf>
    <xf numFmtId="2" fontId="7" fillId="53" borderId="14" xfId="0" applyFont="1" applyFill="1" applyBorder="1" applyAlignment="1">
      <alignment horizontal="right"/>
    </xf>
    <xf numFmtId="0" fontId="7" fillId="53" borderId="14" xfId="0" applyNumberFormat="1" applyFont="1" applyFill="1" applyBorder="1" applyAlignment="1">
      <alignment horizontal="right"/>
    </xf>
    <xf numFmtId="2" fontId="7" fillId="55" borderId="14" xfId="0" applyFont="1" applyFill="1" applyBorder="1" applyAlignment="1">
      <alignment horizontal="left" wrapText="1"/>
    </xf>
    <xf numFmtId="0" fontId="8" fillId="55" borderId="14" xfId="0" applyNumberFormat="1" applyFont="1" applyFill="1" applyBorder="1" applyAlignment="1">
      <alignment horizontal="center"/>
    </xf>
    <xf numFmtId="4" fontId="7" fillId="55" borderId="14" xfId="0" applyNumberFormat="1" applyFont="1" applyFill="1" applyBorder="1" applyAlignment="1">
      <alignment horizontal="right"/>
    </xf>
    <xf numFmtId="2" fontId="7" fillId="0" borderId="64" xfId="0" applyFont="1" applyBorder="1" applyAlignment="1">
      <alignment horizontal="left" wrapText="1"/>
    </xf>
    <xf numFmtId="2" fontId="7" fillId="0" borderId="0" xfId="0" applyFont="1" applyBorder="1" applyAlignment="1">
      <alignment horizontal="left" wrapText="1"/>
    </xf>
    <xf numFmtId="2" fontId="8" fillId="0" borderId="64" xfId="0" applyFont="1" applyFill="1" applyBorder="1" applyAlignment="1">
      <alignment horizontal="left" wrapText="1"/>
    </xf>
    <xf numFmtId="2" fontId="8" fillId="0" borderId="0" xfId="0" applyFont="1" applyFill="1" applyBorder="1" applyAlignment="1">
      <alignment horizontal="left" wrapText="1"/>
    </xf>
    <xf numFmtId="2" fontId="8" fillId="0" borderId="65" xfId="0" applyFont="1" applyFill="1" applyBorder="1" applyAlignment="1">
      <alignment horizontal="center"/>
    </xf>
    <xf numFmtId="2" fontId="8" fillId="0" borderId="25" xfId="0" applyFont="1" applyFill="1" applyBorder="1" applyAlignment="1">
      <alignment horizontal="center"/>
    </xf>
    <xf numFmtId="2" fontId="9" fillId="0" borderId="46" xfId="0" applyFont="1" applyBorder="1" applyAlignment="1">
      <alignment horizontal="center"/>
    </xf>
    <xf numFmtId="2" fontId="9" fillId="0" borderId="47" xfId="0" applyFont="1" applyBorder="1" applyAlignment="1">
      <alignment horizontal="center"/>
    </xf>
    <xf numFmtId="2" fontId="9" fillId="0" borderId="14" xfId="0" applyFont="1" applyBorder="1" applyAlignment="1">
      <alignment horizontal="center"/>
    </xf>
    <xf numFmtId="2" fontId="8" fillId="0" borderId="22" xfId="0" applyFont="1" applyBorder="1" applyAlignment="1">
      <alignment horizontal="center"/>
    </xf>
    <xf numFmtId="2" fontId="9" fillId="0" borderId="66" xfId="0" applyFont="1" applyBorder="1" applyAlignment="1">
      <alignment horizontal="center"/>
    </xf>
    <xf numFmtId="2" fontId="9" fillId="0" borderId="67" xfId="0" applyFont="1" applyBorder="1" applyAlignment="1">
      <alignment horizontal="center"/>
    </xf>
    <xf numFmtId="2" fontId="9" fillId="0" borderId="68" xfId="0" applyFont="1" applyBorder="1" applyAlignment="1">
      <alignment horizontal="center"/>
    </xf>
    <xf numFmtId="2" fontId="8" fillId="0" borderId="46" xfId="0" applyFont="1" applyBorder="1" applyAlignment="1">
      <alignment horizontal="center"/>
    </xf>
    <xf numFmtId="2" fontId="8" fillId="0" borderId="47" xfId="0" applyFont="1" applyBorder="1" applyAlignment="1">
      <alignment horizontal="center"/>
    </xf>
    <xf numFmtId="2" fontId="8" fillId="0" borderId="49" xfId="0" applyFont="1" applyBorder="1" applyAlignment="1">
      <alignment horizontal="center"/>
    </xf>
    <xf numFmtId="2" fontId="8" fillId="50" borderId="0" xfId="0" applyFont="1" applyFill="1" applyBorder="1" applyAlignment="1">
      <alignment horizontal="left" wrapText="1"/>
    </xf>
    <xf numFmtId="2" fontId="7" fillId="0" borderId="0" xfId="0" applyFont="1" applyBorder="1" applyAlignment="1">
      <alignment horizontal="left"/>
    </xf>
    <xf numFmtId="2" fontId="8" fillId="0" borderId="69" xfId="0" applyFont="1" applyBorder="1" applyAlignment="1">
      <alignment horizontal="center"/>
    </xf>
    <xf numFmtId="2" fontId="8" fillId="0" borderId="59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 vertical="center" wrapText="1"/>
    </xf>
    <xf numFmtId="2" fontId="8" fillId="0" borderId="52" xfId="0" applyFont="1" applyBorder="1" applyAlignment="1">
      <alignment horizontal="center"/>
    </xf>
    <xf numFmtId="2" fontId="8" fillId="0" borderId="34" xfId="0" applyFont="1" applyBorder="1" applyAlignment="1">
      <alignment horizontal="center"/>
    </xf>
    <xf numFmtId="2" fontId="8" fillId="0" borderId="70" xfId="0" applyFont="1" applyFill="1" applyBorder="1" applyAlignment="1">
      <alignment horizontal="center"/>
    </xf>
    <xf numFmtId="2" fontId="8" fillId="0" borderId="71" xfId="0" applyFont="1" applyFill="1" applyBorder="1" applyAlignment="1">
      <alignment horizontal="center"/>
    </xf>
    <xf numFmtId="2" fontId="8" fillId="0" borderId="47" xfId="0" applyFont="1" applyFill="1" applyBorder="1" applyAlignment="1">
      <alignment horizontal="center"/>
    </xf>
    <xf numFmtId="2" fontId="8" fillId="0" borderId="72" xfId="0" applyFont="1" applyFill="1" applyBorder="1" applyAlignment="1">
      <alignment horizontal="center"/>
    </xf>
    <xf numFmtId="2" fontId="9" fillId="0" borderId="73" xfId="0" applyFont="1" applyBorder="1" applyAlignment="1">
      <alignment horizontal="center"/>
    </xf>
    <xf numFmtId="2" fontId="9" fillId="0" borderId="74" xfId="0" applyFont="1" applyBorder="1" applyAlignment="1">
      <alignment horizontal="center"/>
    </xf>
    <xf numFmtId="2" fontId="9" fillId="0" borderId="75" xfId="0" applyFont="1" applyBorder="1" applyAlignment="1">
      <alignment horizontal="center"/>
    </xf>
    <xf numFmtId="2" fontId="9" fillId="0" borderId="70" xfId="0" applyFont="1" applyFill="1" applyBorder="1" applyAlignment="1">
      <alignment horizontal="center"/>
    </xf>
    <xf numFmtId="2" fontId="9" fillId="0" borderId="71" xfId="0" applyFont="1" applyFill="1" applyBorder="1" applyAlignment="1">
      <alignment horizontal="center"/>
    </xf>
    <xf numFmtId="2" fontId="9" fillId="0" borderId="72" xfId="0" applyFont="1" applyFill="1" applyBorder="1" applyAlignment="1">
      <alignment horizontal="center"/>
    </xf>
    <xf numFmtId="2" fontId="8" fillId="42" borderId="46" xfId="0" applyFont="1" applyFill="1" applyBorder="1" applyAlignment="1">
      <alignment horizontal="left"/>
    </xf>
    <xf numFmtId="2" fontId="8" fillId="42" borderId="47" xfId="0" applyFont="1" applyFill="1" applyBorder="1" applyAlignment="1">
      <alignment horizontal="left"/>
    </xf>
    <xf numFmtId="2" fontId="8" fillId="42" borderId="49" xfId="0" applyFont="1" applyFill="1" applyBorder="1" applyAlignment="1">
      <alignment horizontal="left"/>
    </xf>
    <xf numFmtId="2" fontId="9" fillId="0" borderId="70" xfId="0" applyFont="1" applyBorder="1" applyAlignment="1">
      <alignment horizontal="center"/>
    </xf>
    <xf numFmtId="2" fontId="9" fillId="0" borderId="71" xfId="0" applyFont="1" applyBorder="1" applyAlignment="1">
      <alignment horizontal="center"/>
    </xf>
    <xf numFmtId="2" fontId="9" fillId="0" borderId="72" xfId="0" applyFont="1" applyBorder="1" applyAlignment="1">
      <alignment horizontal="center"/>
    </xf>
    <xf numFmtId="2" fontId="9" fillId="0" borderId="21" xfId="0" applyFont="1" applyBorder="1" applyAlignment="1">
      <alignment horizontal="center" vertical="center" wrapText="1"/>
    </xf>
    <xf numFmtId="2" fontId="9" fillId="0" borderId="0" xfId="0" applyFont="1" applyBorder="1" applyAlignment="1">
      <alignment horizontal="center"/>
    </xf>
    <xf numFmtId="2" fontId="9" fillId="0" borderId="12" xfId="0" applyFont="1" applyBorder="1" applyAlignment="1">
      <alignment horizontal="center" vertical="center"/>
    </xf>
    <xf numFmtId="2" fontId="9" fillId="0" borderId="12" xfId="0" applyFont="1" applyBorder="1" applyAlignment="1">
      <alignment horizontal="center" vertical="center" wrapText="1"/>
    </xf>
    <xf numFmtId="2" fontId="8" fillId="0" borderId="1" xfId="0" applyFont="1" applyBorder="1" applyAlignment="1">
      <alignment horizontal="center" vertical="center" wrapText="1"/>
    </xf>
    <xf numFmtId="2" fontId="8" fillId="0" borderId="76" xfId="0" applyFont="1" applyBorder="1" applyAlignment="1">
      <alignment horizontal="center" vertical="center" wrapText="1"/>
    </xf>
    <xf numFmtId="2" fontId="8" fillId="0" borderId="21" xfId="0" applyFont="1" applyBorder="1" applyAlignment="1">
      <alignment horizontal="center" vertical="center" wrapText="1"/>
    </xf>
    <xf numFmtId="1" fontId="9" fillId="0" borderId="77" xfId="0" applyNumberFormat="1" applyFont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2" fontId="9" fillId="0" borderId="78" xfId="0" applyFont="1" applyBorder="1" applyAlignment="1">
      <alignment horizontal="center"/>
    </xf>
    <xf numFmtId="2" fontId="9" fillId="0" borderId="50" xfId="0" applyFont="1" applyBorder="1" applyAlignment="1">
      <alignment horizontal="center"/>
    </xf>
    <xf numFmtId="0" fontId="8" fillId="35" borderId="0" xfId="0" applyNumberFormat="1" applyFont="1" applyFill="1" applyBorder="1" applyAlignment="1">
      <alignment horizontal="left"/>
    </xf>
    <xf numFmtId="49" fontId="8" fillId="0" borderId="61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1" fontId="9" fillId="0" borderId="46" xfId="0" applyNumberFormat="1" applyFont="1" applyBorder="1" applyAlignment="1">
      <alignment horizontal="center"/>
    </xf>
    <xf numFmtId="1" fontId="9" fillId="0" borderId="47" xfId="0" applyNumberFormat="1" applyFont="1" applyBorder="1" applyAlignment="1">
      <alignment horizontal="center"/>
    </xf>
    <xf numFmtId="1" fontId="9" fillId="0" borderId="48" xfId="0" applyNumberFormat="1" applyFont="1" applyBorder="1" applyAlignment="1">
      <alignment horizontal="center"/>
    </xf>
    <xf numFmtId="2" fontId="8" fillId="0" borderId="79" xfId="0" applyFont="1" applyBorder="1" applyAlignment="1">
      <alignment horizontal="center" wrapText="1"/>
    </xf>
    <xf numFmtId="2" fontId="8" fillId="0" borderId="80" xfId="0" applyFont="1" applyBorder="1" applyAlignment="1">
      <alignment horizontal="center" wrapText="1"/>
    </xf>
    <xf numFmtId="2" fontId="8" fillId="0" borderId="81" xfId="0" applyFont="1" applyBorder="1" applyAlignment="1">
      <alignment horizontal="center" wrapText="1"/>
    </xf>
    <xf numFmtId="2" fontId="9" fillId="0" borderId="82" xfId="0" applyFont="1" applyBorder="1" applyAlignment="1">
      <alignment horizontal="left"/>
    </xf>
    <xf numFmtId="2" fontId="9" fillId="0" borderId="24" xfId="0" applyFont="1" applyBorder="1" applyAlignment="1">
      <alignment horizontal="left"/>
    </xf>
    <xf numFmtId="1" fontId="7" fillId="0" borderId="83" xfId="0" applyNumberFormat="1" applyFont="1" applyFill="1" applyBorder="1" applyAlignment="1">
      <alignment/>
    </xf>
    <xf numFmtId="1" fontId="7" fillId="0" borderId="84" xfId="0" applyNumberFormat="1" applyFont="1" applyFill="1" applyBorder="1" applyAlignment="1">
      <alignment/>
    </xf>
    <xf numFmtId="2" fontId="8" fillId="0" borderId="82" xfId="0" applyFont="1" applyFill="1" applyBorder="1" applyAlignment="1">
      <alignment horizontal="center"/>
    </xf>
    <xf numFmtId="2" fontId="9" fillId="0" borderId="46" xfId="0" applyFont="1" applyFill="1" applyBorder="1" applyAlignment="1">
      <alignment horizontal="left"/>
    </xf>
    <xf numFmtId="1" fontId="7" fillId="0" borderId="85" xfId="0" applyNumberFormat="1" applyFont="1" applyFill="1" applyBorder="1" applyAlignment="1">
      <alignment horizontal="right"/>
    </xf>
    <xf numFmtId="1" fontId="7" fillId="0" borderId="86" xfId="0" applyNumberFormat="1" applyFont="1" applyFill="1" applyBorder="1" applyAlignment="1">
      <alignment horizontal="right"/>
    </xf>
    <xf numFmtId="49" fontId="7" fillId="0" borderId="29" xfId="0" applyNumberFormat="1" applyFont="1" applyFill="1" applyBorder="1" applyAlignment="1">
      <alignment horizontal="right"/>
    </xf>
    <xf numFmtId="49" fontId="7" fillId="0" borderId="83" xfId="0" applyNumberFormat="1" applyFont="1" applyFill="1" applyBorder="1" applyAlignment="1">
      <alignment horizontal="right"/>
    </xf>
    <xf numFmtId="2" fontId="0" fillId="0" borderId="1" xfId="0" applyFill="1" applyAlignment="1">
      <alignment horizontal="right"/>
    </xf>
    <xf numFmtId="2" fontId="9" fillId="0" borderId="43" xfId="0" applyFont="1" applyFill="1" applyBorder="1" applyAlignment="1">
      <alignment horizontal="center" vertical="center"/>
    </xf>
    <xf numFmtId="2" fontId="9" fillId="0" borderId="32" xfId="0" applyFont="1" applyBorder="1" applyAlignment="1">
      <alignment horizontal="center" vertical="center" wrapText="1"/>
    </xf>
    <xf numFmtId="2" fontId="8" fillId="0" borderId="59" xfId="0" applyFont="1" applyBorder="1" applyAlignment="1">
      <alignment horizontal="center" vertical="center" wrapText="1"/>
    </xf>
    <xf numFmtId="2" fontId="9" fillId="0" borderId="32" xfId="0" applyFont="1" applyBorder="1" applyAlignment="1">
      <alignment horizontal="center" vertical="center"/>
    </xf>
    <xf numFmtId="2" fontId="8" fillId="0" borderId="39" xfId="0" applyFont="1" applyBorder="1" applyAlignment="1">
      <alignment horizontal="center" vertical="center" wrapText="1"/>
    </xf>
    <xf numFmtId="2" fontId="0" fillId="0" borderId="87" xfId="0" applyBorder="1" applyAlignment="1">
      <alignment horizontal="right" wrapText="1"/>
    </xf>
    <xf numFmtId="2" fontId="0" fillId="0" borderId="88" xfId="0" applyBorder="1" applyAlignment="1">
      <alignment horizontal="right" wrapText="1"/>
    </xf>
    <xf numFmtId="164" fontId="9" fillId="0" borderId="32" xfId="0" applyNumberFormat="1" applyFont="1" applyBorder="1" applyAlignment="1">
      <alignment horizontal="center" vertical="center" wrapText="1"/>
    </xf>
    <xf numFmtId="164" fontId="9" fillId="0" borderId="59" xfId="0" applyNumberFormat="1" applyFont="1" applyBorder="1" applyAlignment="1">
      <alignment horizontal="center" vertical="center"/>
    </xf>
    <xf numFmtId="2" fontId="13" fillId="0" borderId="59" xfId="0" applyFont="1" applyBorder="1" applyAlignment="1">
      <alignment horizontal="center" vertical="center"/>
    </xf>
    <xf numFmtId="2" fontId="8" fillId="0" borderId="89" xfId="0" applyFont="1" applyBorder="1" applyAlignment="1">
      <alignment horizontal="center" vertical="center" wrapText="1"/>
    </xf>
    <xf numFmtId="2" fontId="9" fillId="0" borderId="50" xfId="0" applyFont="1" applyBorder="1" applyAlignment="1">
      <alignment horizontal="center" vertical="center" wrapText="1"/>
    </xf>
    <xf numFmtId="2" fontId="8" fillId="0" borderId="50" xfId="0" applyFont="1" applyBorder="1" applyAlignment="1">
      <alignment horizontal="center" vertical="center" wrapText="1"/>
    </xf>
    <xf numFmtId="2" fontId="9" fillId="0" borderId="63" xfId="0" applyFont="1" applyBorder="1" applyAlignment="1">
      <alignment horizontal="center" vertical="center"/>
    </xf>
    <xf numFmtId="2" fontId="9" fillId="0" borderId="29" xfId="0" applyFont="1" applyFill="1" applyBorder="1" applyAlignment="1">
      <alignment horizontal="center" vertical="center"/>
    </xf>
    <xf numFmtId="2" fontId="9" fillId="0" borderId="56" xfId="0" applyFont="1" applyBorder="1" applyAlignment="1">
      <alignment horizontal="center" vertical="center"/>
    </xf>
    <xf numFmtId="1" fontId="2" fillId="0" borderId="83" xfId="0" applyNumberFormat="1" applyFont="1" applyFill="1" applyBorder="1" applyAlignment="1">
      <alignment horizontal="center"/>
    </xf>
    <xf numFmtId="49" fontId="2" fillId="0" borderId="57" xfId="0" applyNumberFormat="1" applyFont="1" applyBorder="1" applyAlignment="1">
      <alignment horizontal="left"/>
    </xf>
    <xf numFmtId="2" fontId="2" fillId="0" borderId="85" xfId="0" applyFont="1" applyFill="1" applyBorder="1" applyAlignment="1">
      <alignment/>
    </xf>
    <xf numFmtId="2" fontId="0" fillId="0" borderId="90" xfId="0" applyBorder="1" applyAlignment="1">
      <alignment horizontal="left"/>
    </xf>
    <xf numFmtId="2" fontId="8" fillId="0" borderId="85" xfId="0" applyFont="1" applyFill="1" applyBorder="1" applyAlignment="1">
      <alignment horizontal="center"/>
    </xf>
    <xf numFmtId="2" fontId="7" fillId="0" borderId="90" xfId="0" applyFont="1" applyBorder="1" applyAlignment="1">
      <alignment horizontal="left"/>
    </xf>
    <xf numFmtId="2" fontId="7" fillId="0" borderId="85" xfId="0" applyFont="1" applyFill="1" applyBorder="1" applyAlignment="1">
      <alignment horizontal="right"/>
    </xf>
    <xf numFmtId="2" fontId="8" fillId="0" borderId="85" xfId="0" applyFont="1" applyFill="1" applyBorder="1" applyAlignment="1">
      <alignment/>
    </xf>
    <xf numFmtId="1" fontId="8" fillId="0" borderId="85" xfId="0" applyNumberFormat="1" applyFont="1" applyFill="1" applyBorder="1" applyAlignment="1">
      <alignment horizontal="center"/>
    </xf>
    <xf numFmtId="2" fontId="9" fillId="0" borderId="27" xfId="0" applyFont="1" applyBorder="1" applyAlignment="1">
      <alignment horizontal="center"/>
    </xf>
    <xf numFmtId="2" fontId="7" fillId="0" borderId="90" xfId="0" applyFont="1" applyBorder="1" applyAlignment="1">
      <alignment horizontal="left" wrapText="1"/>
    </xf>
    <xf numFmtId="1" fontId="9" fillId="0" borderId="85" xfId="0" applyNumberFormat="1" applyFont="1" applyFill="1" applyBorder="1" applyAlignment="1">
      <alignment/>
    </xf>
    <xf numFmtId="2" fontId="7" fillId="0" borderId="90" xfId="0" applyFont="1" applyFill="1" applyBorder="1" applyAlignment="1">
      <alignment horizontal="left" wrapText="1"/>
    </xf>
    <xf numFmtId="2" fontId="9" fillId="0" borderId="48" xfId="0" applyFont="1" applyBorder="1" applyAlignment="1">
      <alignment horizontal="center"/>
    </xf>
    <xf numFmtId="2" fontId="8" fillId="0" borderId="44" xfId="0" applyFont="1" applyBorder="1" applyAlignment="1">
      <alignment horizontal="center"/>
    </xf>
    <xf numFmtId="2" fontId="7" fillId="42" borderId="57" xfId="0" applyFont="1" applyFill="1" applyBorder="1" applyAlignment="1">
      <alignment horizontal="left" vertical="center" wrapText="1"/>
    </xf>
    <xf numFmtId="2" fontId="8" fillId="0" borderId="91" xfId="0" applyFont="1" applyFill="1" applyBorder="1" applyAlignment="1">
      <alignment horizontal="center"/>
    </xf>
    <xf numFmtId="2" fontId="7" fillId="0" borderId="92" xfId="0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right"/>
    </xf>
    <xf numFmtId="49" fontId="8" fillId="0" borderId="91" xfId="0" applyNumberFormat="1" applyFont="1" applyFill="1" applyBorder="1" applyAlignment="1">
      <alignment horizontal="center"/>
    </xf>
    <xf numFmtId="49" fontId="7" fillId="0" borderId="93" xfId="0" applyNumberFormat="1" applyFont="1" applyFill="1" applyBorder="1" applyAlignment="1">
      <alignment horizontal="right"/>
    </xf>
    <xf numFmtId="2" fontId="7" fillId="0" borderId="94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62"/>
  <sheetViews>
    <sheetView tabSelected="1" zoomScale="75" zoomScaleNormal="75" zoomScalePageLayoutView="0" workbookViewId="0" topLeftCell="A1">
      <pane xSplit="5" ySplit="5" topLeftCell="P6" activePane="bottomRight" state="frozen"/>
      <selection pane="topLeft" activeCell="A1" sqref="A1"/>
      <selection pane="topRight" activeCell="E1" sqref="E1"/>
      <selection pane="bottomLeft" activeCell="A353" sqref="A353"/>
      <selection pane="bottomRight" activeCell="Y10" sqref="Y10"/>
    </sheetView>
  </sheetViews>
  <sheetFormatPr defaultColWidth="9.140625" defaultRowHeight="12.75"/>
  <cols>
    <col min="1" max="1" width="5.00390625" style="737" customWidth="1"/>
    <col min="2" max="2" width="11.8515625" style="0" customWidth="1"/>
    <col min="3" max="3" width="8.00390625" style="0" customWidth="1"/>
    <col min="4" max="4" width="12.28125" style="0" customWidth="1"/>
    <col min="5" max="5" width="28.00390625" style="0" customWidth="1"/>
    <col min="6" max="6" width="19.140625" style="0" customWidth="1"/>
    <col min="7" max="7" width="10.7109375" style="0" hidden="1" customWidth="1"/>
    <col min="8" max="8" width="10.57421875" style="0" hidden="1" customWidth="1"/>
    <col min="9" max="9" width="10.00390625" style="0" hidden="1" customWidth="1"/>
    <col min="10" max="10" width="16.7109375" style="0" customWidth="1"/>
    <col min="11" max="11" width="17.57421875" style="0" hidden="1" customWidth="1"/>
    <col min="12" max="12" width="14.8515625" style="0" hidden="1" customWidth="1"/>
    <col min="13" max="13" width="19.140625" style="0" customWidth="1"/>
    <col min="14" max="14" width="17.140625" style="0" hidden="1" customWidth="1"/>
    <col min="15" max="15" width="17.8515625" style="0" hidden="1" customWidth="1"/>
    <col min="16" max="16" width="8.00390625" style="1" customWidth="1"/>
    <col min="17" max="17" width="9.57421875" style="2" customWidth="1"/>
    <col min="18" max="18" width="8.421875" style="2" customWidth="1"/>
    <col min="19" max="19" width="12.8515625" style="2" customWidth="1"/>
    <col min="20" max="20" width="25.7109375" style="538" customWidth="1"/>
    <col min="21" max="21" width="13.57421875" style="2" customWidth="1"/>
    <col min="22" max="22" width="18.421875" style="2" customWidth="1"/>
    <col min="23" max="23" width="21.00390625" style="538" customWidth="1"/>
    <col min="24" max="24" width="9.140625" style="2" customWidth="1"/>
    <col min="25" max="16384" width="9.140625" style="2" customWidth="1"/>
  </cols>
  <sheetData>
    <row r="1" spans="1:19" ht="27.75" customHeight="1">
      <c r="A1" s="708" t="s">
        <v>365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</row>
    <row r="2" spans="1:16" ht="17.25" customHeight="1" thickBo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3" ht="31.5" customHeight="1">
      <c r="A3" s="738" t="s">
        <v>0</v>
      </c>
      <c r="B3" s="739" t="s">
        <v>1</v>
      </c>
      <c r="C3" s="740" t="s">
        <v>212</v>
      </c>
      <c r="D3" s="741" t="s">
        <v>2</v>
      </c>
      <c r="E3" s="741"/>
      <c r="F3" s="741" t="s">
        <v>3</v>
      </c>
      <c r="G3" s="741" t="s">
        <v>4</v>
      </c>
      <c r="H3" s="741"/>
      <c r="I3" s="741"/>
      <c r="J3" s="742" t="s">
        <v>341</v>
      </c>
      <c r="K3" s="743"/>
      <c r="L3" s="744"/>
      <c r="M3" s="745" t="s">
        <v>5</v>
      </c>
      <c r="N3" s="745" t="s">
        <v>6</v>
      </c>
      <c r="O3" s="745" t="s">
        <v>7</v>
      </c>
      <c r="P3" s="746" t="s">
        <v>8</v>
      </c>
      <c r="Q3" s="747" t="s">
        <v>9</v>
      </c>
      <c r="R3" s="747" t="s">
        <v>10</v>
      </c>
      <c r="S3" s="748" t="s">
        <v>198</v>
      </c>
      <c r="T3" s="749" t="s">
        <v>197</v>
      </c>
      <c r="U3" s="750" t="s">
        <v>208</v>
      </c>
      <c r="V3" s="749" t="s">
        <v>209</v>
      </c>
      <c r="W3" s="751" t="s">
        <v>210</v>
      </c>
    </row>
    <row r="4" spans="1:23" ht="27" customHeight="1">
      <c r="A4" s="752"/>
      <c r="B4" s="710"/>
      <c r="C4" s="711"/>
      <c r="D4" s="709"/>
      <c r="E4" s="709"/>
      <c r="F4" s="709"/>
      <c r="G4" s="496" t="s">
        <v>11</v>
      </c>
      <c r="H4" s="496" t="s">
        <v>12</v>
      </c>
      <c r="I4" s="496" t="s">
        <v>13</v>
      </c>
      <c r="J4" s="512" t="s">
        <v>14</v>
      </c>
      <c r="K4" s="497" t="s">
        <v>15</v>
      </c>
      <c r="L4" s="497" t="s">
        <v>16</v>
      </c>
      <c r="M4" s="688"/>
      <c r="N4" s="688"/>
      <c r="O4" s="688"/>
      <c r="P4" s="430" t="s">
        <v>17</v>
      </c>
      <c r="Q4" s="499" t="s">
        <v>18</v>
      </c>
      <c r="R4" s="500" t="s">
        <v>332</v>
      </c>
      <c r="S4" s="712"/>
      <c r="T4" s="707"/>
      <c r="U4" s="713"/>
      <c r="V4" s="707"/>
      <c r="W4" s="753"/>
    </row>
    <row r="5" spans="1:23" ht="13.5" thickBot="1">
      <c r="A5" s="754">
        <v>1</v>
      </c>
      <c r="B5" s="268">
        <v>2</v>
      </c>
      <c r="C5" s="269">
        <v>3</v>
      </c>
      <c r="D5" s="269"/>
      <c r="E5" s="270">
        <v>4</v>
      </c>
      <c r="F5" s="268">
        <v>5</v>
      </c>
      <c r="G5" s="268">
        <v>6</v>
      </c>
      <c r="H5" s="268">
        <v>7</v>
      </c>
      <c r="I5" s="268">
        <v>8</v>
      </c>
      <c r="J5" s="268">
        <v>9</v>
      </c>
      <c r="K5" s="268">
        <v>10</v>
      </c>
      <c r="L5" s="268">
        <v>11</v>
      </c>
      <c r="M5" s="268">
        <v>12</v>
      </c>
      <c r="N5" s="268">
        <v>13</v>
      </c>
      <c r="O5" s="268">
        <v>14</v>
      </c>
      <c r="P5" s="268">
        <v>14</v>
      </c>
      <c r="Q5" s="268">
        <v>15</v>
      </c>
      <c r="R5" s="268">
        <v>16</v>
      </c>
      <c r="S5" s="269">
        <v>15</v>
      </c>
      <c r="T5" s="539" t="s">
        <v>304</v>
      </c>
      <c r="U5" s="271" t="s">
        <v>303</v>
      </c>
      <c r="V5" s="272">
        <v>18</v>
      </c>
      <c r="W5" s="755">
        <v>19</v>
      </c>
    </row>
    <row r="6" spans="1:23" ht="18.75" thickBot="1">
      <c r="A6" s="695" t="s">
        <v>19</v>
      </c>
      <c r="B6" s="696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7"/>
    </row>
    <row r="7" spans="1:23" ht="21.75" customHeight="1">
      <c r="A7" s="424">
        <v>1</v>
      </c>
      <c r="B7" s="273">
        <v>1027</v>
      </c>
      <c r="C7" s="273"/>
      <c r="D7" s="274" t="s">
        <v>20</v>
      </c>
      <c r="E7" s="274" t="s">
        <v>25</v>
      </c>
      <c r="F7" s="275">
        <v>24</v>
      </c>
      <c r="G7" s="275">
        <v>5</v>
      </c>
      <c r="H7" s="393">
        <v>5</v>
      </c>
      <c r="I7" s="432">
        <v>0</v>
      </c>
      <c r="J7" s="433">
        <f aca="true" t="shared" si="0" ref="J7:J35">SUM(K7:L7)</f>
        <v>388.88</v>
      </c>
      <c r="K7" s="434">
        <f>386.33+2.55</f>
        <v>388.88</v>
      </c>
      <c r="L7" s="434"/>
      <c r="M7" s="435">
        <v>207795.53</v>
      </c>
      <c r="N7" s="435">
        <v>84764.22</v>
      </c>
      <c r="O7" s="435">
        <f aca="true" t="shared" si="1" ref="O7:O35">M7-N7</f>
        <v>123031.31</v>
      </c>
      <c r="P7" s="436">
        <v>1935</v>
      </c>
      <c r="Q7" s="279" t="s">
        <v>22</v>
      </c>
      <c r="R7" s="279" t="s">
        <v>22</v>
      </c>
      <c r="S7" s="437"/>
      <c r="T7" s="584"/>
      <c r="U7" s="438">
        <v>3370</v>
      </c>
      <c r="V7" s="439">
        <f>U7*J7</f>
        <v>1310525.6</v>
      </c>
      <c r="W7" s="540"/>
    </row>
    <row r="8" spans="1:23" ht="30.75">
      <c r="A8" s="248">
        <f>A7+1</f>
        <v>2</v>
      </c>
      <c r="B8" s="11">
        <v>1041</v>
      </c>
      <c r="C8" s="11"/>
      <c r="D8" s="23" t="s">
        <v>20</v>
      </c>
      <c r="E8" s="23" t="s">
        <v>35</v>
      </c>
      <c r="F8" s="24" t="s">
        <v>36</v>
      </c>
      <c r="G8" s="24">
        <f aca="true" t="shared" si="2" ref="G8:G16">SUM(H8:I8)</f>
        <v>10</v>
      </c>
      <c r="H8" s="394">
        <v>10</v>
      </c>
      <c r="I8" s="345">
        <v>0</v>
      </c>
      <c r="J8" s="65">
        <f t="shared" si="0"/>
        <v>556.64</v>
      </c>
      <c r="K8" s="346">
        <v>556.64</v>
      </c>
      <c r="L8" s="346"/>
      <c r="M8" s="240">
        <v>497499.63</v>
      </c>
      <c r="N8" s="240">
        <v>243454.87</v>
      </c>
      <c r="O8" s="240">
        <f t="shared" si="1"/>
        <v>254044.76</v>
      </c>
      <c r="P8" s="105">
        <v>1906</v>
      </c>
      <c r="Q8" s="20" t="s">
        <v>22</v>
      </c>
      <c r="R8" s="20" t="s">
        <v>22</v>
      </c>
      <c r="S8" s="137" t="s">
        <v>279</v>
      </c>
      <c r="T8" s="585" t="s">
        <v>280</v>
      </c>
      <c r="U8" s="21">
        <v>3370</v>
      </c>
      <c r="V8" s="22">
        <f>U8*J8</f>
        <v>1875876.8</v>
      </c>
      <c r="W8" s="250"/>
    </row>
    <row r="9" spans="1:23" ht="21.75" customHeight="1">
      <c r="A9" s="248">
        <f aca="true" t="shared" si="3" ref="A9:A72">A8+1</f>
        <v>3</v>
      </c>
      <c r="B9" s="11">
        <v>1063</v>
      </c>
      <c r="C9" s="11"/>
      <c r="D9" s="23" t="s">
        <v>20</v>
      </c>
      <c r="E9" s="508" t="s">
        <v>43</v>
      </c>
      <c r="F9" s="24" t="s">
        <v>45</v>
      </c>
      <c r="G9" s="24">
        <f t="shared" si="2"/>
        <v>16</v>
      </c>
      <c r="H9" s="394">
        <f>24-8</f>
        <v>16</v>
      </c>
      <c r="I9" s="345">
        <v>0</v>
      </c>
      <c r="J9" s="65">
        <f t="shared" si="0"/>
        <v>664.9</v>
      </c>
      <c r="K9" s="346">
        <f>694.77-29.87</f>
        <v>664.9</v>
      </c>
      <c r="L9" s="346"/>
      <c r="M9" s="240">
        <v>2180339.34</v>
      </c>
      <c r="N9" s="240">
        <v>381024.19</v>
      </c>
      <c r="O9" s="240">
        <f t="shared" si="1"/>
        <v>1799315.15</v>
      </c>
      <c r="P9" s="105">
        <v>1980</v>
      </c>
      <c r="Q9" s="20"/>
      <c r="R9" s="20"/>
      <c r="S9" s="137"/>
      <c r="T9" s="40"/>
      <c r="U9" s="21">
        <v>3370</v>
      </c>
      <c r="V9" s="22">
        <f>U9*J9</f>
        <v>2240713</v>
      </c>
      <c r="W9" s="250"/>
    </row>
    <row r="10" spans="1:23" ht="21.75" customHeight="1">
      <c r="A10" s="248">
        <f t="shared" si="3"/>
        <v>4</v>
      </c>
      <c r="B10" s="11">
        <v>1078</v>
      </c>
      <c r="C10" s="11"/>
      <c r="D10" s="23" t="s">
        <v>20</v>
      </c>
      <c r="E10" s="23" t="s">
        <v>48</v>
      </c>
      <c r="F10" s="24">
        <v>18</v>
      </c>
      <c r="G10" s="24">
        <f t="shared" si="2"/>
        <v>6</v>
      </c>
      <c r="H10" s="394">
        <v>6</v>
      </c>
      <c r="I10" s="345">
        <v>0</v>
      </c>
      <c r="J10" s="65">
        <f t="shared" si="0"/>
        <v>375.19</v>
      </c>
      <c r="K10" s="346">
        <v>375.19</v>
      </c>
      <c r="L10" s="346"/>
      <c r="M10" s="240">
        <v>182616.98</v>
      </c>
      <c r="N10" s="240">
        <v>84154.73</v>
      </c>
      <c r="O10" s="240">
        <f t="shared" si="1"/>
        <v>98462.25000000001</v>
      </c>
      <c r="P10" s="105">
        <v>1935</v>
      </c>
      <c r="Q10" s="20" t="s">
        <v>22</v>
      </c>
      <c r="R10" s="20" t="s">
        <v>22</v>
      </c>
      <c r="S10" s="137">
        <v>2008</v>
      </c>
      <c r="T10" s="40" t="s">
        <v>221</v>
      </c>
      <c r="U10" s="21">
        <v>3370</v>
      </c>
      <c r="V10" s="22">
        <f>U10*J10</f>
        <v>1264390.3</v>
      </c>
      <c r="W10" s="250"/>
    </row>
    <row r="11" spans="1:23" ht="30.75">
      <c r="A11" s="248">
        <f t="shared" si="3"/>
        <v>5</v>
      </c>
      <c r="B11" s="12">
        <v>1082</v>
      </c>
      <c r="C11" s="12"/>
      <c r="D11" s="13" t="s">
        <v>20</v>
      </c>
      <c r="E11" s="13" t="s">
        <v>47</v>
      </c>
      <c r="F11" s="14">
        <v>10</v>
      </c>
      <c r="G11" s="14">
        <f t="shared" si="2"/>
        <v>5</v>
      </c>
      <c r="H11" s="395">
        <v>5</v>
      </c>
      <c r="I11" s="63">
        <v>0</v>
      </c>
      <c r="J11" s="365">
        <f t="shared" si="0"/>
        <v>381.6</v>
      </c>
      <c r="K11" s="66">
        <v>381.6</v>
      </c>
      <c r="L11" s="66"/>
      <c r="M11" s="199">
        <v>272965.1</v>
      </c>
      <c r="N11" s="199">
        <v>87926.45</v>
      </c>
      <c r="O11" s="199">
        <f t="shared" si="1"/>
        <v>185038.64999999997</v>
      </c>
      <c r="P11" s="296">
        <v>1935</v>
      </c>
      <c r="Q11" s="45" t="s">
        <v>22</v>
      </c>
      <c r="R11" s="45" t="s">
        <v>22</v>
      </c>
      <c r="S11" s="328" t="s">
        <v>279</v>
      </c>
      <c r="T11" s="43" t="s">
        <v>281</v>
      </c>
      <c r="U11" s="21">
        <v>3370</v>
      </c>
      <c r="V11" s="22">
        <f>U11*J11</f>
        <v>1285992</v>
      </c>
      <c r="W11" s="250"/>
    </row>
    <row r="12" spans="1:23" ht="23.25" customHeight="1">
      <c r="A12" s="248">
        <f t="shared" si="3"/>
        <v>6</v>
      </c>
      <c r="B12" s="654">
        <v>1102</v>
      </c>
      <c r="C12" s="654"/>
      <c r="D12" s="655" t="s">
        <v>20</v>
      </c>
      <c r="E12" s="655" t="s">
        <v>52</v>
      </c>
      <c r="F12" s="656">
        <v>3</v>
      </c>
      <c r="G12" s="656">
        <f t="shared" si="2"/>
        <v>5</v>
      </c>
      <c r="H12" s="657">
        <v>5</v>
      </c>
      <c r="I12" s="658">
        <v>0</v>
      </c>
      <c r="J12" s="659">
        <f t="shared" si="0"/>
        <v>374.23</v>
      </c>
      <c r="K12" s="660">
        <v>374.23</v>
      </c>
      <c r="L12" s="660"/>
      <c r="M12" s="661">
        <v>208819.61</v>
      </c>
      <c r="N12" s="661">
        <v>111448.26</v>
      </c>
      <c r="O12" s="661">
        <f t="shared" si="1"/>
        <v>97371.34999999999</v>
      </c>
      <c r="P12" s="662">
        <v>1925</v>
      </c>
      <c r="Q12" s="663" t="s">
        <v>22</v>
      </c>
      <c r="R12" s="663" t="s">
        <v>22</v>
      </c>
      <c r="S12" s="664">
        <v>2008</v>
      </c>
      <c r="T12" s="665" t="s">
        <v>202</v>
      </c>
      <c r="U12" s="666"/>
      <c r="V12" s="667"/>
      <c r="W12" s="250" t="s">
        <v>211</v>
      </c>
    </row>
    <row r="13" spans="1:23" s="3" customFormat="1" ht="21.75" customHeight="1">
      <c r="A13" s="248">
        <f t="shared" si="3"/>
        <v>7</v>
      </c>
      <c r="B13" s="12">
        <v>1115</v>
      </c>
      <c r="C13" s="12"/>
      <c r="D13" s="13" t="s">
        <v>20</v>
      </c>
      <c r="E13" s="13" t="s">
        <v>24</v>
      </c>
      <c r="F13" s="14">
        <v>9</v>
      </c>
      <c r="G13" s="14">
        <f t="shared" si="2"/>
        <v>151</v>
      </c>
      <c r="H13" s="395">
        <f>116+1-1</f>
        <v>116</v>
      </c>
      <c r="I13" s="63">
        <v>35</v>
      </c>
      <c r="J13" s="66">
        <f t="shared" si="0"/>
        <v>6500.15</v>
      </c>
      <c r="K13" s="66">
        <v>5045.24</v>
      </c>
      <c r="L13" s="66">
        <v>1454.91</v>
      </c>
      <c r="M13" s="199">
        <v>4968920.96</v>
      </c>
      <c r="N13" s="199">
        <v>2804298.25</v>
      </c>
      <c r="O13" s="199">
        <f t="shared" si="1"/>
        <v>2164622.71</v>
      </c>
      <c r="P13" s="296">
        <v>1979</v>
      </c>
      <c r="Q13" s="45"/>
      <c r="R13" s="45"/>
      <c r="S13" s="328"/>
      <c r="T13" s="43"/>
      <c r="U13" s="44">
        <v>3370</v>
      </c>
      <c r="V13" s="32">
        <f>U13*J13</f>
        <v>21905505.5</v>
      </c>
      <c r="W13" s="541"/>
    </row>
    <row r="14" spans="1:23" s="3" customFormat="1" ht="30.75" customHeight="1">
      <c r="A14" s="248">
        <f t="shared" si="3"/>
        <v>8</v>
      </c>
      <c r="B14" s="12">
        <v>1116</v>
      </c>
      <c r="C14" s="12"/>
      <c r="D14" s="13" t="s">
        <v>20</v>
      </c>
      <c r="E14" s="13" t="s">
        <v>24</v>
      </c>
      <c r="F14" s="14">
        <v>11</v>
      </c>
      <c r="G14" s="14">
        <f t="shared" si="2"/>
        <v>142</v>
      </c>
      <c r="H14" s="395">
        <v>115</v>
      </c>
      <c r="I14" s="63">
        <v>27</v>
      </c>
      <c r="J14" s="66">
        <f t="shared" si="0"/>
        <v>2380.09</v>
      </c>
      <c r="K14" s="66">
        <v>1530.17</v>
      </c>
      <c r="L14" s="66">
        <v>849.92</v>
      </c>
      <c r="M14" s="199">
        <v>3126190.41</v>
      </c>
      <c r="N14" s="199">
        <v>1799441.58</v>
      </c>
      <c r="O14" s="199">
        <f t="shared" si="1"/>
        <v>1326748.83</v>
      </c>
      <c r="P14" s="296">
        <v>1979</v>
      </c>
      <c r="Q14" s="45"/>
      <c r="R14" s="45"/>
      <c r="S14" s="328"/>
      <c r="T14" s="43"/>
      <c r="U14" s="44">
        <v>3370</v>
      </c>
      <c r="V14" s="32">
        <f>U14*J14</f>
        <v>8020903.300000001</v>
      </c>
      <c r="W14" s="541"/>
    </row>
    <row r="15" spans="1:23" ht="31.5" customHeight="1">
      <c r="A15" s="248">
        <f t="shared" si="3"/>
        <v>9</v>
      </c>
      <c r="B15" s="14">
        <v>2003</v>
      </c>
      <c r="C15" s="14"/>
      <c r="D15" s="13" t="s">
        <v>20</v>
      </c>
      <c r="E15" s="13" t="s">
        <v>57</v>
      </c>
      <c r="F15" s="14">
        <v>97</v>
      </c>
      <c r="G15" s="14">
        <f t="shared" si="2"/>
        <v>5</v>
      </c>
      <c r="H15" s="395">
        <v>5</v>
      </c>
      <c r="I15" s="63">
        <v>0</v>
      </c>
      <c r="J15" s="365">
        <f t="shared" si="0"/>
        <v>206.09</v>
      </c>
      <c r="K15" s="66">
        <v>206.09</v>
      </c>
      <c r="L15" s="66"/>
      <c r="M15" s="199">
        <v>93684.52</v>
      </c>
      <c r="N15" s="199">
        <v>56930.69</v>
      </c>
      <c r="O15" s="199">
        <f t="shared" si="1"/>
        <v>36753.83</v>
      </c>
      <c r="P15" s="296">
        <v>1900</v>
      </c>
      <c r="Q15" s="45" t="s">
        <v>22</v>
      </c>
      <c r="R15" s="45" t="s">
        <v>22</v>
      </c>
      <c r="S15" s="328"/>
      <c r="T15" s="43"/>
      <c r="U15" s="21">
        <v>3370</v>
      </c>
      <c r="V15" s="32">
        <f>U15*J15</f>
        <v>694523.3</v>
      </c>
      <c r="W15" s="251"/>
    </row>
    <row r="16" spans="1:23" ht="21.75" customHeight="1">
      <c r="A16" s="248">
        <f t="shared" si="3"/>
        <v>10</v>
      </c>
      <c r="B16" s="24">
        <v>2006</v>
      </c>
      <c r="C16" s="24"/>
      <c r="D16" s="23" t="s">
        <v>78</v>
      </c>
      <c r="E16" s="23" t="s">
        <v>79</v>
      </c>
      <c r="F16" s="24">
        <v>13</v>
      </c>
      <c r="G16" s="24">
        <f t="shared" si="2"/>
        <v>1</v>
      </c>
      <c r="H16" s="394">
        <v>1</v>
      </c>
      <c r="I16" s="345">
        <v>0</v>
      </c>
      <c r="J16" s="65">
        <f t="shared" si="0"/>
        <v>71.63</v>
      </c>
      <c r="K16" s="346">
        <v>71.63</v>
      </c>
      <c r="L16" s="346"/>
      <c r="M16" s="240">
        <v>54634.94</v>
      </c>
      <c r="N16" s="240">
        <v>44386.44</v>
      </c>
      <c r="O16" s="240">
        <f t="shared" si="1"/>
        <v>10248.5</v>
      </c>
      <c r="P16" s="105">
        <v>1960</v>
      </c>
      <c r="Q16" s="20" t="s">
        <v>22</v>
      </c>
      <c r="R16" s="20" t="s">
        <v>22</v>
      </c>
      <c r="S16" s="137"/>
      <c r="T16" s="40"/>
      <c r="U16" s="21">
        <v>3370</v>
      </c>
      <c r="V16" s="32">
        <f aca="true" t="shared" si="4" ref="V16:V30">U16*J16</f>
        <v>241393.09999999998</v>
      </c>
      <c r="W16" s="250"/>
    </row>
    <row r="17" spans="1:23" ht="30" customHeight="1">
      <c r="A17" s="248">
        <f t="shared" si="3"/>
        <v>11</v>
      </c>
      <c r="B17" s="11">
        <v>3001</v>
      </c>
      <c r="C17" s="11"/>
      <c r="D17" s="23" t="s">
        <v>20</v>
      </c>
      <c r="E17" s="23" t="s">
        <v>21</v>
      </c>
      <c r="F17" s="24">
        <v>1</v>
      </c>
      <c r="G17" s="24">
        <v>4</v>
      </c>
      <c r="H17" s="394">
        <v>4</v>
      </c>
      <c r="I17" s="345">
        <v>0</v>
      </c>
      <c r="J17" s="65">
        <f t="shared" si="0"/>
        <v>203.31</v>
      </c>
      <c r="K17" s="346">
        <v>203.31</v>
      </c>
      <c r="L17" s="346"/>
      <c r="M17" s="240">
        <v>65810.5</v>
      </c>
      <c r="N17" s="240">
        <v>65810.5</v>
      </c>
      <c r="O17" s="240">
        <f t="shared" si="1"/>
        <v>0</v>
      </c>
      <c r="P17" s="105">
        <v>1905</v>
      </c>
      <c r="Q17" s="20" t="s">
        <v>22</v>
      </c>
      <c r="R17" s="20" t="s">
        <v>22</v>
      </c>
      <c r="S17" s="137"/>
      <c r="T17" s="40"/>
      <c r="U17" s="21">
        <v>3370</v>
      </c>
      <c r="V17" s="32">
        <f t="shared" si="4"/>
        <v>685154.7</v>
      </c>
      <c r="W17" s="542"/>
    </row>
    <row r="18" spans="1:23" ht="21.75" customHeight="1">
      <c r="A18" s="248">
        <f t="shared" si="3"/>
        <v>12</v>
      </c>
      <c r="B18" s="11">
        <v>3003</v>
      </c>
      <c r="C18" s="11"/>
      <c r="D18" s="23" t="s">
        <v>20</v>
      </c>
      <c r="E18" s="23" t="s">
        <v>21</v>
      </c>
      <c r="F18" s="24">
        <v>11</v>
      </c>
      <c r="G18" s="24">
        <f aca="true" t="shared" si="5" ref="G18:G47">SUM(H18:I18)</f>
        <v>2</v>
      </c>
      <c r="H18" s="394">
        <v>2</v>
      </c>
      <c r="I18" s="345">
        <v>0</v>
      </c>
      <c r="J18" s="65">
        <f t="shared" si="0"/>
        <v>138.4</v>
      </c>
      <c r="K18" s="346">
        <v>138.4</v>
      </c>
      <c r="L18" s="346"/>
      <c r="M18" s="240">
        <v>66367.77</v>
      </c>
      <c r="N18" s="240">
        <v>50977.96</v>
      </c>
      <c r="O18" s="240">
        <f t="shared" si="1"/>
        <v>15389.810000000005</v>
      </c>
      <c r="P18" s="105">
        <v>1910</v>
      </c>
      <c r="Q18" s="20" t="s">
        <v>22</v>
      </c>
      <c r="R18" s="20" t="s">
        <v>22</v>
      </c>
      <c r="S18" s="137"/>
      <c r="T18" s="40"/>
      <c r="U18" s="21">
        <v>3370</v>
      </c>
      <c r="V18" s="32">
        <f t="shared" si="4"/>
        <v>466408</v>
      </c>
      <c r="W18" s="542"/>
    </row>
    <row r="19" spans="1:23" ht="21.75" customHeight="1">
      <c r="A19" s="248">
        <f t="shared" si="3"/>
        <v>13</v>
      </c>
      <c r="B19" s="11">
        <v>3006</v>
      </c>
      <c r="C19" s="11"/>
      <c r="D19" s="23" t="s">
        <v>20</v>
      </c>
      <c r="E19" s="23" t="s">
        <v>21</v>
      </c>
      <c r="F19" s="24" t="s">
        <v>23</v>
      </c>
      <c r="G19" s="24">
        <f t="shared" si="5"/>
        <v>1</v>
      </c>
      <c r="H19" s="394">
        <v>1</v>
      </c>
      <c r="I19" s="345">
        <v>0</v>
      </c>
      <c r="J19" s="65">
        <f t="shared" si="0"/>
        <v>48.87</v>
      </c>
      <c r="K19" s="346">
        <v>48.87</v>
      </c>
      <c r="L19" s="346"/>
      <c r="M19" s="240">
        <v>73119.72</v>
      </c>
      <c r="N19" s="240">
        <v>59367.25</v>
      </c>
      <c r="O19" s="240">
        <f t="shared" si="1"/>
        <v>13752.470000000001</v>
      </c>
      <c r="P19" s="105">
        <v>1910</v>
      </c>
      <c r="Q19" s="20" t="s">
        <v>22</v>
      </c>
      <c r="R19" s="20" t="s">
        <v>22</v>
      </c>
      <c r="S19" s="137"/>
      <c r="T19" s="40"/>
      <c r="U19" s="21">
        <v>3370</v>
      </c>
      <c r="V19" s="32">
        <f t="shared" si="4"/>
        <v>164691.9</v>
      </c>
      <c r="W19" s="542"/>
    </row>
    <row r="20" spans="1:23" ht="21.75" customHeight="1">
      <c r="A20" s="248">
        <f t="shared" si="3"/>
        <v>14</v>
      </c>
      <c r="B20" s="11">
        <v>3008</v>
      </c>
      <c r="C20" s="11"/>
      <c r="D20" s="23" t="s">
        <v>20</v>
      </c>
      <c r="E20" s="23" t="s">
        <v>21</v>
      </c>
      <c r="F20" s="24">
        <v>8</v>
      </c>
      <c r="G20" s="24">
        <f t="shared" si="5"/>
        <v>6</v>
      </c>
      <c r="H20" s="394">
        <v>6</v>
      </c>
      <c r="I20" s="345">
        <v>0</v>
      </c>
      <c r="J20" s="65">
        <f t="shared" si="0"/>
        <v>228.46</v>
      </c>
      <c r="K20" s="346">
        <v>228.46</v>
      </c>
      <c r="L20" s="346"/>
      <c r="M20" s="240">
        <v>93090.26</v>
      </c>
      <c r="N20" s="240">
        <v>32758.57</v>
      </c>
      <c r="O20" s="240">
        <f t="shared" si="1"/>
        <v>60331.689999999995</v>
      </c>
      <c r="P20" s="105">
        <v>1910</v>
      </c>
      <c r="Q20" s="20" t="s">
        <v>22</v>
      </c>
      <c r="R20" s="20" t="s">
        <v>22</v>
      </c>
      <c r="S20" s="137">
        <v>1998</v>
      </c>
      <c r="T20" s="40"/>
      <c r="U20" s="21">
        <v>3370</v>
      </c>
      <c r="V20" s="32">
        <f t="shared" si="4"/>
        <v>769910.2000000001</v>
      </c>
      <c r="W20" s="542"/>
    </row>
    <row r="21" spans="1:23" ht="21.75" customHeight="1">
      <c r="A21" s="248">
        <f t="shared" si="3"/>
        <v>15</v>
      </c>
      <c r="B21" s="11">
        <v>3009</v>
      </c>
      <c r="C21" s="11"/>
      <c r="D21" s="23" t="s">
        <v>20</v>
      </c>
      <c r="E21" s="23" t="s">
        <v>21</v>
      </c>
      <c r="F21" s="24">
        <v>6</v>
      </c>
      <c r="G21" s="24">
        <f t="shared" si="5"/>
        <v>4</v>
      </c>
      <c r="H21" s="394">
        <v>4</v>
      </c>
      <c r="I21" s="345">
        <v>0</v>
      </c>
      <c r="J21" s="65">
        <f t="shared" si="0"/>
        <v>224.3</v>
      </c>
      <c r="K21" s="346">
        <v>224.3</v>
      </c>
      <c r="L21" s="346"/>
      <c r="M21" s="240">
        <v>65250.65</v>
      </c>
      <c r="N21" s="240">
        <v>64020.14</v>
      </c>
      <c r="O21" s="240">
        <f t="shared" si="1"/>
        <v>1230.510000000002</v>
      </c>
      <c r="P21" s="105">
        <v>1910</v>
      </c>
      <c r="Q21" s="20" t="s">
        <v>22</v>
      </c>
      <c r="R21" s="20" t="s">
        <v>22</v>
      </c>
      <c r="S21" s="137"/>
      <c r="T21" s="40"/>
      <c r="U21" s="21">
        <v>3370</v>
      </c>
      <c r="V21" s="32">
        <f t="shared" si="4"/>
        <v>755891</v>
      </c>
      <c r="W21" s="542"/>
    </row>
    <row r="22" spans="1:23" ht="21.75" customHeight="1">
      <c r="A22" s="248">
        <f t="shared" si="3"/>
        <v>16</v>
      </c>
      <c r="B22" s="11">
        <v>3010</v>
      </c>
      <c r="C22" s="11"/>
      <c r="D22" s="23" t="s">
        <v>20</v>
      </c>
      <c r="E22" s="23" t="s">
        <v>21</v>
      </c>
      <c r="F22" s="24">
        <v>25</v>
      </c>
      <c r="G22" s="24">
        <f t="shared" si="5"/>
        <v>4</v>
      </c>
      <c r="H22" s="394">
        <v>4</v>
      </c>
      <c r="I22" s="345">
        <v>0</v>
      </c>
      <c r="J22" s="65">
        <f t="shared" si="0"/>
        <v>296.95</v>
      </c>
      <c r="K22" s="346">
        <v>296.95</v>
      </c>
      <c r="L22" s="346"/>
      <c r="M22" s="240">
        <v>161207.49</v>
      </c>
      <c r="N22" s="240">
        <v>44327.87</v>
      </c>
      <c r="O22" s="240">
        <f t="shared" si="1"/>
        <v>116879.62</v>
      </c>
      <c r="P22" s="105">
        <v>1928</v>
      </c>
      <c r="Q22" s="20" t="s">
        <v>22</v>
      </c>
      <c r="R22" s="20" t="s">
        <v>22</v>
      </c>
      <c r="S22" s="137"/>
      <c r="T22" s="40"/>
      <c r="U22" s="21">
        <v>3370</v>
      </c>
      <c r="V22" s="32">
        <f t="shared" si="4"/>
        <v>1000721.5</v>
      </c>
      <c r="W22" s="542"/>
    </row>
    <row r="23" spans="1:23" ht="45.75">
      <c r="A23" s="248">
        <f t="shared" si="3"/>
        <v>17</v>
      </c>
      <c r="B23" s="24">
        <v>3013</v>
      </c>
      <c r="C23" s="24"/>
      <c r="D23" s="23" t="s">
        <v>58</v>
      </c>
      <c r="E23" s="23" t="s">
        <v>59</v>
      </c>
      <c r="F23" s="24">
        <v>1</v>
      </c>
      <c r="G23" s="24">
        <f t="shared" si="5"/>
        <v>4</v>
      </c>
      <c r="H23" s="394">
        <v>4</v>
      </c>
      <c r="I23" s="345">
        <v>0</v>
      </c>
      <c r="J23" s="65">
        <f t="shared" si="0"/>
        <v>171.62</v>
      </c>
      <c r="K23" s="346">
        <v>171.62</v>
      </c>
      <c r="L23" s="346"/>
      <c r="M23" s="240">
        <v>70554.66</v>
      </c>
      <c r="N23" s="240">
        <v>29714.49</v>
      </c>
      <c r="O23" s="240">
        <f t="shared" si="1"/>
        <v>40840.17</v>
      </c>
      <c r="P23" s="105">
        <v>1900</v>
      </c>
      <c r="Q23" s="20" t="s">
        <v>22</v>
      </c>
      <c r="R23" s="20" t="s">
        <v>22</v>
      </c>
      <c r="S23" s="137" t="s">
        <v>224</v>
      </c>
      <c r="T23" s="40" t="s">
        <v>282</v>
      </c>
      <c r="U23" s="21">
        <v>3370</v>
      </c>
      <c r="V23" s="32">
        <f t="shared" si="4"/>
        <v>578359.4</v>
      </c>
      <c r="W23" s="250"/>
    </row>
    <row r="24" spans="1:23" ht="30.75">
      <c r="A24" s="248">
        <f t="shared" si="3"/>
        <v>18</v>
      </c>
      <c r="B24" s="24">
        <v>3014</v>
      </c>
      <c r="C24" s="24"/>
      <c r="D24" s="23" t="s">
        <v>58</v>
      </c>
      <c r="E24" s="23" t="s">
        <v>59</v>
      </c>
      <c r="F24" s="24">
        <v>2</v>
      </c>
      <c r="G24" s="24">
        <f t="shared" si="5"/>
        <v>4</v>
      </c>
      <c r="H24" s="394">
        <v>4</v>
      </c>
      <c r="I24" s="345">
        <v>0</v>
      </c>
      <c r="J24" s="65">
        <f t="shared" si="0"/>
        <v>168.81</v>
      </c>
      <c r="K24" s="346">
        <v>168.81</v>
      </c>
      <c r="L24" s="346"/>
      <c r="M24" s="240">
        <v>75823.22</v>
      </c>
      <c r="N24" s="240">
        <v>28726.13</v>
      </c>
      <c r="O24" s="240">
        <f t="shared" si="1"/>
        <v>47097.09</v>
      </c>
      <c r="P24" s="105">
        <v>1900</v>
      </c>
      <c r="Q24" s="20" t="s">
        <v>22</v>
      </c>
      <c r="R24" s="20" t="s">
        <v>22</v>
      </c>
      <c r="S24" s="137" t="s">
        <v>279</v>
      </c>
      <c r="T24" s="40" t="s">
        <v>283</v>
      </c>
      <c r="U24" s="21">
        <v>3370</v>
      </c>
      <c r="V24" s="32">
        <f t="shared" si="4"/>
        <v>568889.7</v>
      </c>
      <c r="W24" s="250"/>
    </row>
    <row r="25" spans="1:23" ht="21.75" customHeight="1">
      <c r="A25" s="248">
        <f t="shared" si="3"/>
        <v>19</v>
      </c>
      <c r="B25" s="24">
        <v>3015</v>
      </c>
      <c r="C25" s="24"/>
      <c r="D25" s="23" t="s">
        <v>58</v>
      </c>
      <c r="E25" s="23" t="s">
        <v>59</v>
      </c>
      <c r="F25" s="24">
        <v>3</v>
      </c>
      <c r="G25" s="24">
        <f t="shared" si="5"/>
        <v>3</v>
      </c>
      <c r="H25" s="394">
        <v>3</v>
      </c>
      <c r="I25" s="345">
        <v>0</v>
      </c>
      <c r="J25" s="65">
        <f t="shared" si="0"/>
        <v>107.37</v>
      </c>
      <c r="K25" s="346">
        <v>107.37</v>
      </c>
      <c r="L25" s="346"/>
      <c r="M25" s="240">
        <v>35151.9</v>
      </c>
      <c r="N25" s="240">
        <v>19349.5</v>
      </c>
      <c r="O25" s="240">
        <f t="shared" si="1"/>
        <v>15802.400000000001</v>
      </c>
      <c r="P25" s="105">
        <v>1900</v>
      </c>
      <c r="Q25" s="20" t="s">
        <v>22</v>
      </c>
      <c r="R25" s="20" t="s">
        <v>22</v>
      </c>
      <c r="S25" s="137">
        <v>2007</v>
      </c>
      <c r="T25" s="40" t="s">
        <v>220</v>
      </c>
      <c r="U25" s="21">
        <v>3370</v>
      </c>
      <c r="V25" s="32">
        <f t="shared" si="4"/>
        <v>361836.9</v>
      </c>
      <c r="W25" s="250"/>
    </row>
    <row r="26" spans="1:23" ht="21.75" customHeight="1">
      <c r="A26" s="248">
        <f t="shared" si="3"/>
        <v>20</v>
      </c>
      <c r="B26" s="24">
        <v>3019</v>
      </c>
      <c r="C26" s="24"/>
      <c r="D26" s="23" t="s">
        <v>58</v>
      </c>
      <c r="E26" s="23" t="s">
        <v>60</v>
      </c>
      <c r="F26" s="24">
        <v>2</v>
      </c>
      <c r="G26" s="24">
        <f t="shared" si="5"/>
        <v>2</v>
      </c>
      <c r="H26" s="394">
        <v>2</v>
      </c>
      <c r="I26" s="345">
        <v>0</v>
      </c>
      <c r="J26" s="65">
        <f t="shared" si="0"/>
        <v>116.63</v>
      </c>
      <c r="K26" s="346">
        <v>116.63</v>
      </c>
      <c r="L26" s="346"/>
      <c r="M26" s="240">
        <v>34172.49</v>
      </c>
      <c r="N26" s="240">
        <v>19529.86</v>
      </c>
      <c r="O26" s="240">
        <f t="shared" si="1"/>
        <v>14642.629999999997</v>
      </c>
      <c r="P26" s="105">
        <v>1902</v>
      </c>
      <c r="Q26" s="20" t="s">
        <v>22</v>
      </c>
      <c r="R26" s="20" t="s">
        <v>22</v>
      </c>
      <c r="S26" s="137">
        <v>2007</v>
      </c>
      <c r="T26" s="40" t="s">
        <v>220</v>
      </c>
      <c r="U26" s="21">
        <v>3370</v>
      </c>
      <c r="V26" s="32">
        <f t="shared" si="4"/>
        <v>393043.1</v>
      </c>
      <c r="W26" s="250"/>
    </row>
    <row r="27" spans="1:23" ht="21.75" customHeight="1">
      <c r="A27" s="248">
        <f t="shared" si="3"/>
        <v>21</v>
      </c>
      <c r="B27" s="24">
        <v>3020</v>
      </c>
      <c r="C27" s="24"/>
      <c r="D27" s="23" t="s">
        <v>58</v>
      </c>
      <c r="E27" s="23" t="s">
        <v>60</v>
      </c>
      <c r="F27" s="24">
        <v>3</v>
      </c>
      <c r="G27" s="24">
        <f t="shared" si="5"/>
        <v>3</v>
      </c>
      <c r="H27" s="394">
        <v>3</v>
      </c>
      <c r="I27" s="345">
        <v>0</v>
      </c>
      <c r="J27" s="65">
        <f t="shared" si="0"/>
        <v>106.05</v>
      </c>
      <c r="K27" s="346">
        <v>106.05</v>
      </c>
      <c r="L27" s="346"/>
      <c r="M27" s="240">
        <v>114440.91</v>
      </c>
      <c r="N27" s="240">
        <v>59101.13</v>
      </c>
      <c r="O27" s="240">
        <f t="shared" si="1"/>
        <v>55339.780000000006</v>
      </c>
      <c r="P27" s="105">
        <v>1902</v>
      </c>
      <c r="Q27" s="20" t="s">
        <v>22</v>
      </c>
      <c r="R27" s="20" t="s">
        <v>22</v>
      </c>
      <c r="S27" s="137">
        <v>2007</v>
      </c>
      <c r="T27" s="40" t="s">
        <v>220</v>
      </c>
      <c r="U27" s="21">
        <v>3370</v>
      </c>
      <c r="V27" s="32">
        <f t="shared" si="4"/>
        <v>357388.5</v>
      </c>
      <c r="W27" s="250"/>
    </row>
    <row r="28" spans="1:23" ht="21.75" customHeight="1">
      <c r="A28" s="248">
        <f t="shared" si="3"/>
        <v>22</v>
      </c>
      <c r="B28" s="24">
        <v>3024</v>
      </c>
      <c r="C28" s="24"/>
      <c r="D28" s="23" t="s">
        <v>58</v>
      </c>
      <c r="E28" s="23" t="s">
        <v>61</v>
      </c>
      <c r="F28" s="24">
        <v>2</v>
      </c>
      <c r="G28" s="24">
        <f t="shared" si="5"/>
        <v>7</v>
      </c>
      <c r="H28" s="394">
        <v>7</v>
      </c>
      <c r="I28" s="345">
        <v>0</v>
      </c>
      <c r="J28" s="65">
        <f t="shared" si="0"/>
        <v>361.85</v>
      </c>
      <c r="K28" s="346">
        <v>361.85</v>
      </c>
      <c r="L28" s="346"/>
      <c r="M28" s="240">
        <v>173285.95</v>
      </c>
      <c r="N28" s="240">
        <v>57926.46</v>
      </c>
      <c r="O28" s="240">
        <f t="shared" si="1"/>
        <v>115359.49000000002</v>
      </c>
      <c r="P28" s="105">
        <v>1900</v>
      </c>
      <c r="Q28" s="20" t="s">
        <v>22</v>
      </c>
      <c r="R28" s="20" t="s">
        <v>22</v>
      </c>
      <c r="S28" s="137" t="s">
        <v>199</v>
      </c>
      <c r="T28" s="40" t="s">
        <v>205</v>
      </c>
      <c r="U28" s="21">
        <v>3370</v>
      </c>
      <c r="V28" s="32">
        <f t="shared" si="4"/>
        <v>1219434.5</v>
      </c>
      <c r="W28" s="250"/>
    </row>
    <row r="29" spans="1:23" ht="21.75" customHeight="1">
      <c r="A29" s="248">
        <f t="shared" si="3"/>
        <v>23</v>
      </c>
      <c r="B29" s="24">
        <v>3025</v>
      </c>
      <c r="C29" s="24"/>
      <c r="D29" s="23" t="s">
        <v>58</v>
      </c>
      <c r="E29" s="23" t="s">
        <v>61</v>
      </c>
      <c r="F29" s="24">
        <v>5</v>
      </c>
      <c r="G29" s="24">
        <f t="shared" si="5"/>
        <v>3</v>
      </c>
      <c r="H29" s="394">
        <v>3</v>
      </c>
      <c r="I29" s="345">
        <v>0</v>
      </c>
      <c r="J29" s="65">
        <f t="shared" si="0"/>
        <v>147.29</v>
      </c>
      <c r="K29" s="346">
        <v>147.29</v>
      </c>
      <c r="L29" s="346"/>
      <c r="M29" s="240">
        <v>62186.99</v>
      </c>
      <c r="N29" s="240">
        <v>28870.61</v>
      </c>
      <c r="O29" s="240">
        <f t="shared" si="1"/>
        <v>33316.38</v>
      </c>
      <c r="P29" s="105">
        <v>1900</v>
      </c>
      <c r="Q29" s="20" t="s">
        <v>22</v>
      </c>
      <c r="R29" s="20" t="s">
        <v>22</v>
      </c>
      <c r="S29" s="137" t="s">
        <v>199</v>
      </c>
      <c r="T29" s="40" t="s">
        <v>205</v>
      </c>
      <c r="U29" s="21">
        <v>3370</v>
      </c>
      <c r="V29" s="32">
        <f t="shared" si="4"/>
        <v>496367.3</v>
      </c>
      <c r="W29" s="250"/>
    </row>
    <row r="30" spans="1:23" ht="21.75" customHeight="1">
      <c r="A30" s="248">
        <f t="shared" si="3"/>
        <v>24</v>
      </c>
      <c r="B30" s="12">
        <v>3026</v>
      </c>
      <c r="C30" s="12"/>
      <c r="D30" s="13" t="s">
        <v>20</v>
      </c>
      <c r="E30" s="13" t="s">
        <v>29</v>
      </c>
      <c r="F30" s="14">
        <v>10</v>
      </c>
      <c r="G30" s="14">
        <f t="shared" si="5"/>
        <v>2</v>
      </c>
      <c r="H30" s="395">
        <v>2</v>
      </c>
      <c r="I30" s="63">
        <v>0</v>
      </c>
      <c r="J30" s="65">
        <f t="shared" si="0"/>
        <v>116.69</v>
      </c>
      <c r="K30" s="66">
        <v>116.69</v>
      </c>
      <c r="L30" s="66"/>
      <c r="M30" s="199">
        <v>53222.26</v>
      </c>
      <c r="N30" s="199">
        <v>25317.36</v>
      </c>
      <c r="O30" s="199">
        <f t="shared" si="1"/>
        <v>27904.9</v>
      </c>
      <c r="P30" s="296">
        <v>1910</v>
      </c>
      <c r="Q30" s="45" t="s">
        <v>22</v>
      </c>
      <c r="R30" s="45" t="s">
        <v>22</v>
      </c>
      <c r="S30" s="328"/>
      <c r="T30" s="40"/>
      <c r="U30" s="21">
        <v>3370</v>
      </c>
      <c r="V30" s="32">
        <f t="shared" si="4"/>
        <v>393245.3</v>
      </c>
      <c r="W30" s="250"/>
    </row>
    <row r="31" spans="1:23" ht="24" customHeight="1">
      <c r="A31" s="248">
        <f t="shared" si="3"/>
        <v>25</v>
      </c>
      <c r="B31" s="33">
        <v>3027</v>
      </c>
      <c r="C31" s="33"/>
      <c r="D31" s="34" t="s">
        <v>20</v>
      </c>
      <c r="E31" s="34" t="s">
        <v>333</v>
      </c>
      <c r="F31" s="35">
        <v>3</v>
      </c>
      <c r="G31" s="35">
        <f t="shared" si="5"/>
        <v>4</v>
      </c>
      <c r="H31" s="396">
        <v>4</v>
      </c>
      <c r="I31" s="400">
        <v>0</v>
      </c>
      <c r="J31" s="401">
        <f t="shared" si="0"/>
        <v>204.87</v>
      </c>
      <c r="K31" s="402">
        <v>204.87</v>
      </c>
      <c r="L31" s="402"/>
      <c r="M31" s="403">
        <v>42871.69</v>
      </c>
      <c r="N31" s="403">
        <v>42871.69</v>
      </c>
      <c r="O31" s="403">
        <f t="shared" si="1"/>
        <v>0</v>
      </c>
      <c r="P31" s="404">
        <v>1910</v>
      </c>
      <c r="Q31" s="405" t="s">
        <v>22</v>
      </c>
      <c r="R31" s="405" t="s">
        <v>22</v>
      </c>
      <c r="S31" s="406"/>
      <c r="T31" s="509"/>
      <c r="U31" s="41"/>
      <c r="V31" s="36"/>
      <c r="W31" s="250" t="s">
        <v>211</v>
      </c>
    </row>
    <row r="32" spans="1:23" ht="21.75" customHeight="1">
      <c r="A32" s="248">
        <f t="shared" si="3"/>
        <v>26</v>
      </c>
      <c r="B32" s="11">
        <v>3031</v>
      </c>
      <c r="C32" s="11"/>
      <c r="D32" s="23" t="s">
        <v>20</v>
      </c>
      <c r="E32" s="23" t="s">
        <v>28</v>
      </c>
      <c r="F32" s="24">
        <v>27</v>
      </c>
      <c r="G32" s="24">
        <f t="shared" si="5"/>
        <v>4</v>
      </c>
      <c r="H32" s="394">
        <v>4</v>
      </c>
      <c r="I32" s="345">
        <v>0</v>
      </c>
      <c r="J32" s="65">
        <f t="shared" si="0"/>
        <v>166.74</v>
      </c>
      <c r="K32" s="346">
        <v>166.74</v>
      </c>
      <c r="L32" s="346"/>
      <c r="M32" s="240">
        <v>45880.41</v>
      </c>
      <c r="N32" s="240">
        <v>32752.02</v>
      </c>
      <c r="O32" s="240">
        <f t="shared" si="1"/>
        <v>13128.390000000003</v>
      </c>
      <c r="P32" s="105">
        <v>1911</v>
      </c>
      <c r="Q32" s="20" t="s">
        <v>22</v>
      </c>
      <c r="R32" s="20" t="s">
        <v>22</v>
      </c>
      <c r="S32" s="137">
        <v>2007</v>
      </c>
      <c r="T32" s="40" t="s">
        <v>220</v>
      </c>
      <c r="U32" s="21">
        <v>3370</v>
      </c>
      <c r="V32" s="22">
        <f>U32*J32</f>
        <v>561913.8</v>
      </c>
      <c r="W32" s="250"/>
    </row>
    <row r="33" spans="1:23" ht="21.75" customHeight="1">
      <c r="A33" s="248">
        <f t="shared" si="3"/>
        <v>27</v>
      </c>
      <c r="B33" s="11">
        <v>3032</v>
      </c>
      <c r="C33" s="11"/>
      <c r="D33" s="23" t="s">
        <v>20</v>
      </c>
      <c r="E33" s="23" t="s">
        <v>27</v>
      </c>
      <c r="F33" s="24">
        <v>8</v>
      </c>
      <c r="G33" s="24">
        <f t="shared" si="5"/>
        <v>4</v>
      </c>
      <c r="H33" s="394">
        <v>4</v>
      </c>
      <c r="I33" s="345">
        <v>0</v>
      </c>
      <c r="J33" s="65">
        <f t="shared" si="0"/>
        <v>155.18</v>
      </c>
      <c r="K33" s="346">
        <v>155.18</v>
      </c>
      <c r="L33" s="346"/>
      <c r="M33" s="240">
        <v>81267.38</v>
      </c>
      <c r="N33" s="240">
        <v>6942.48</v>
      </c>
      <c r="O33" s="240">
        <f t="shared" si="1"/>
        <v>74324.90000000001</v>
      </c>
      <c r="P33" s="105">
        <v>1896</v>
      </c>
      <c r="Q33" s="20" t="s">
        <v>22</v>
      </c>
      <c r="R33" s="20" t="s">
        <v>22</v>
      </c>
      <c r="S33" s="137">
        <v>2008</v>
      </c>
      <c r="T33" s="40" t="s">
        <v>202</v>
      </c>
      <c r="U33" s="21">
        <v>3370</v>
      </c>
      <c r="V33" s="22">
        <f aca="true" t="shared" si="6" ref="V33:V40">U33*J33</f>
        <v>522956.60000000003</v>
      </c>
      <c r="W33" s="542"/>
    </row>
    <row r="34" spans="1:23" ht="30.75">
      <c r="A34" s="248">
        <f t="shared" si="3"/>
        <v>28</v>
      </c>
      <c r="B34" s="11">
        <v>3035</v>
      </c>
      <c r="C34" s="11"/>
      <c r="D34" s="23" t="s">
        <v>20</v>
      </c>
      <c r="E34" s="23" t="s">
        <v>33</v>
      </c>
      <c r="F34" s="24">
        <v>4</v>
      </c>
      <c r="G34" s="24">
        <f t="shared" si="5"/>
        <v>3</v>
      </c>
      <c r="H34" s="394">
        <v>3</v>
      </c>
      <c r="I34" s="345">
        <v>0</v>
      </c>
      <c r="J34" s="65">
        <f t="shared" si="0"/>
        <v>128.15</v>
      </c>
      <c r="K34" s="346">
        <v>128.15</v>
      </c>
      <c r="L34" s="346"/>
      <c r="M34" s="240">
        <v>36269.73</v>
      </c>
      <c r="N34" s="240">
        <v>27282.51</v>
      </c>
      <c r="O34" s="240">
        <f t="shared" si="1"/>
        <v>8987.220000000005</v>
      </c>
      <c r="P34" s="105">
        <v>1922</v>
      </c>
      <c r="Q34" s="20" t="s">
        <v>22</v>
      </c>
      <c r="R34" s="20" t="s">
        <v>22</v>
      </c>
      <c r="S34" s="137">
        <v>2008</v>
      </c>
      <c r="T34" s="40" t="s">
        <v>284</v>
      </c>
      <c r="U34" s="21">
        <v>3370</v>
      </c>
      <c r="V34" s="22">
        <f t="shared" si="6"/>
        <v>431865.5</v>
      </c>
      <c r="W34" s="250"/>
    </row>
    <row r="35" spans="1:23" ht="21.75" customHeight="1">
      <c r="A35" s="248">
        <f t="shared" si="3"/>
        <v>29</v>
      </c>
      <c r="B35" s="11">
        <v>3037</v>
      </c>
      <c r="C35" s="11"/>
      <c r="D35" s="23" t="s">
        <v>20</v>
      </c>
      <c r="E35" s="23" t="s">
        <v>33</v>
      </c>
      <c r="F35" s="24">
        <v>7</v>
      </c>
      <c r="G35" s="24">
        <f t="shared" si="5"/>
        <v>5</v>
      </c>
      <c r="H35" s="394">
        <v>3</v>
      </c>
      <c r="I35" s="345">
        <v>2</v>
      </c>
      <c r="J35" s="65">
        <f t="shared" si="0"/>
        <v>303.03999999999996</v>
      </c>
      <c r="K35" s="346">
        <v>189.23</v>
      </c>
      <c r="L35" s="346">
        <v>113.81</v>
      </c>
      <c r="M35" s="240">
        <v>99389.99</v>
      </c>
      <c r="N35" s="240">
        <v>61360.42</v>
      </c>
      <c r="O35" s="240">
        <f t="shared" si="1"/>
        <v>38029.57000000001</v>
      </c>
      <c r="P35" s="105">
        <v>1912</v>
      </c>
      <c r="Q35" s="20" t="s">
        <v>22</v>
      </c>
      <c r="R35" s="20" t="s">
        <v>22</v>
      </c>
      <c r="S35" s="137">
        <v>2008</v>
      </c>
      <c r="T35" s="40" t="s">
        <v>221</v>
      </c>
      <c r="U35" s="21">
        <v>3370</v>
      </c>
      <c r="V35" s="22">
        <f t="shared" si="6"/>
        <v>1021244.7999999999</v>
      </c>
      <c r="W35" s="250"/>
    </row>
    <row r="36" spans="1:23" ht="21.75" customHeight="1">
      <c r="A36" s="248">
        <f t="shared" si="3"/>
        <v>30</v>
      </c>
      <c r="B36" s="11">
        <v>3044</v>
      </c>
      <c r="C36" s="11"/>
      <c r="D36" s="23" t="s">
        <v>20</v>
      </c>
      <c r="E36" s="23" t="s">
        <v>33</v>
      </c>
      <c r="F36" s="24">
        <v>24</v>
      </c>
      <c r="G36" s="24">
        <f t="shared" si="5"/>
        <v>5</v>
      </c>
      <c r="H36" s="394">
        <v>5</v>
      </c>
      <c r="I36" s="345">
        <v>0</v>
      </c>
      <c r="J36" s="65">
        <f aca="true" t="shared" si="7" ref="J36:J66">SUM(K36:L36)</f>
        <v>223.55</v>
      </c>
      <c r="K36" s="346">
        <v>223.55</v>
      </c>
      <c r="L36" s="346"/>
      <c r="M36" s="240">
        <v>72839</v>
      </c>
      <c r="N36" s="240">
        <v>70001.38</v>
      </c>
      <c r="O36" s="240">
        <f aca="true" t="shared" si="8" ref="O36:O66">M36-N36</f>
        <v>2837.6199999999953</v>
      </c>
      <c r="P36" s="105">
        <v>1910</v>
      </c>
      <c r="Q36" s="20" t="s">
        <v>22</v>
      </c>
      <c r="R36" s="20" t="s">
        <v>22</v>
      </c>
      <c r="S36" s="137"/>
      <c r="T36" s="40"/>
      <c r="U36" s="21">
        <v>3370</v>
      </c>
      <c r="V36" s="22">
        <f t="shared" si="6"/>
        <v>753363.5</v>
      </c>
      <c r="W36" s="250"/>
    </row>
    <row r="37" spans="1:23" ht="21.75" customHeight="1">
      <c r="A37" s="248">
        <f t="shared" si="3"/>
        <v>31</v>
      </c>
      <c r="B37" s="11">
        <v>3045</v>
      </c>
      <c r="C37" s="11"/>
      <c r="D37" s="23" t="s">
        <v>20</v>
      </c>
      <c r="E37" s="23" t="s">
        <v>33</v>
      </c>
      <c r="F37" s="24">
        <v>5</v>
      </c>
      <c r="G37" s="24">
        <f t="shared" si="5"/>
        <v>2</v>
      </c>
      <c r="H37" s="394">
        <v>1</v>
      </c>
      <c r="I37" s="345">
        <v>1</v>
      </c>
      <c r="J37" s="65">
        <f t="shared" si="7"/>
        <v>106.72</v>
      </c>
      <c r="K37" s="346">
        <v>54.87</v>
      </c>
      <c r="L37" s="346">
        <v>51.85</v>
      </c>
      <c r="M37" s="240">
        <v>47535.83</v>
      </c>
      <c r="N37" s="240">
        <v>47448.13</v>
      </c>
      <c r="O37" s="240">
        <f t="shared" si="8"/>
        <v>87.70000000000437</v>
      </c>
      <c r="P37" s="105">
        <v>1912</v>
      </c>
      <c r="Q37" s="20" t="s">
        <v>22</v>
      </c>
      <c r="R37" s="20" t="s">
        <v>22</v>
      </c>
      <c r="S37" s="137"/>
      <c r="T37" s="40"/>
      <c r="U37" s="21">
        <v>3370</v>
      </c>
      <c r="V37" s="22">
        <f t="shared" si="6"/>
        <v>359646.4</v>
      </c>
      <c r="W37" s="250"/>
    </row>
    <row r="38" spans="1:23" ht="21.75" customHeight="1">
      <c r="A38" s="248">
        <f t="shared" si="3"/>
        <v>32</v>
      </c>
      <c r="B38" s="11">
        <v>3046</v>
      </c>
      <c r="C38" s="11"/>
      <c r="D38" s="23" t="s">
        <v>20</v>
      </c>
      <c r="E38" s="23" t="s">
        <v>32</v>
      </c>
      <c r="F38" s="24">
        <v>1</v>
      </c>
      <c r="G38" s="24">
        <f t="shared" si="5"/>
        <v>4</v>
      </c>
      <c r="H38" s="394">
        <v>4</v>
      </c>
      <c r="I38" s="345">
        <v>0</v>
      </c>
      <c r="J38" s="65">
        <f t="shared" si="7"/>
        <v>139.81</v>
      </c>
      <c r="K38" s="346">
        <v>139.81</v>
      </c>
      <c r="L38" s="346"/>
      <c r="M38" s="240">
        <v>26399.29</v>
      </c>
      <c r="N38" s="240">
        <v>26399.29</v>
      </c>
      <c r="O38" s="240">
        <f t="shared" si="8"/>
        <v>0</v>
      </c>
      <c r="P38" s="105">
        <v>1920</v>
      </c>
      <c r="Q38" s="20" t="s">
        <v>22</v>
      </c>
      <c r="R38" s="20" t="s">
        <v>22</v>
      </c>
      <c r="S38" s="137"/>
      <c r="T38" s="40"/>
      <c r="U38" s="21">
        <v>3370</v>
      </c>
      <c r="V38" s="22">
        <f t="shared" si="6"/>
        <v>471159.7</v>
      </c>
      <c r="W38" s="250"/>
    </row>
    <row r="39" spans="1:23" ht="21.75" customHeight="1">
      <c r="A39" s="248">
        <f t="shared" si="3"/>
        <v>33</v>
      </c>
      <c r="B39" s="11">
        <v>3047</v>
      </c>
      <c r="C39" s="11"/>
      <c r="D39" s="23" t="s">
        <v>20</v>
      </c>
      <c r="E39" s="23" t="s">
        <v>32</v>
      </c>
      <c r="F39" s="24">
        <v>6</v>
      </c>
      <c r="G39" s="24">
        <f t="shared" si="5"/>
        <v>2</v>
      </c>
      <c r="H39" s="394">
        <v>2</v>
      </c>
      <c r="I39" s="345">
        <v>0</v>
      </c>
      <c r="J39" s="65">
        <f t="shared" si="7"/>
        <v>124.5</v>
      </c>
      <c r="K39" s="346">
        <v>124.5</v>
      </c>
      <c r="L39" s="346"/>
      <c r="M39" s="240">
        <v>81639.58</v>
      </c>
      <c r="N39" s="240">
        <v>38593.6</v>
      </c>
      <c r="O39" s="240">
        <f t="shared" si="8"/>
        <v>43045.98</v>
      </c>
      <c r="P39" s="105">
        <v>192</v>
      </c>
      <c r="Q39" s="20" t="s">
        <v>22</v>
      </c>
      <c r="R39" s="20" t="s">
        <v>22</v>
      </c>
      <c r="S39" s="137"/>
      <c r="T39" s="40"/>
      <c r="U39" s="21">
        <v>3370</v>
      </c>
      <c r="V39" s="22">
        <f t="shared" si="6"/>
        <v>419565</v>
      </c>
      <c r="W39" s="250"/>
    </row>
    <row r="40" spans="1:23" ht="21.75" customHeight="1">
      <c r="A40" s="248">
        <f t="shared" si="3"/>
        <v>34</v>
      </c>
      <c r="B40" s="11">
        <v>3048</v>
      </c>
      <c r="C40" s="11"/>
      <c r="D40" s="23" t="s">
        <v>20</v>
      </c>
      <c r="E40" s="23" t="s">
        <v>34</v>
      </c>
      <c r="F40" s="24">
        <v>13</v>
      </c>
      <c r="G40" s="24">
        <f t="shared" si="5"/>
        <v>5</v>
      </c>
      <c r="H40" s="394">
        <v>5</v>
      </c>
      <c r="I40" s="345">
        <v>0</v>
      </c>
      <c r="J40" s="65">
        <f t="shared" si="7"/>
        <v>292.02</v>
      </c>
      <c r="K40" s="346">
        <v>292.02</v>
      </c>
      <c r="L40" s="346"/>
      <c r="M40" s="240">
        <v>44347.25</v>
      </c>
      <c r="N40" s="240">
        <v>37266.7</v>
      </c>
      <c r="O40" s="240">
        <f t="shared" si="8"/>
        <v>7080.550000000003</v>
      </c>
      <c r="P40" s="105">
        <v>1930</v>
      </c>
      <c r="Q40" s="20" t="s">
        <v>22</v>
      </c>
      <c r="R40" s="20" t="s">
        <v>22</v>
      </c>
      <c r="S40" s="137"/>
      <c r="T40" s="40"/>
      <c r="U40" s="21">
        <v>3370</v>
      </c>
      <c r="V40" s="22">
        <f t="shared" si="6"/>
        <v>984107.3999999999</v>
      </c>
      <c r="W40" s="250"/>
    </row>
    <row r="41" spans="1:23" s="3" customFormat="1" ht="30.75">
      <c r="A41" s="248">
        <f t="shared" si="3"/>
        <v>35</v>
      </c>
      <c r="B41" s="12">
        <v>3061</v>
      </c>
      <c r="C41" s="12"/>
      <c r="D41" s="13" t="s">
        <v>20</v>
      </c>
      <c r="E41" s="13" t="s">
        <v>37</v>
      </c>
      <c r="F41" s="14">
        <v>7</v>
      </c>
      <c r="G41" s="14">
        <f t="shared" si="5"/>
        <v>3</v>
      </c>
      <c r="H41" s="395">
        <v>3</v>
      </c>
      <c r="I41" s="63">
        <v>0</v>
      </c>
      <c r="J41" s="66">
        <f t="shared" si="7"/>
        <v>215.98</v>
      </c>
      <c r="K41" s="66">
        <f>219.92-3.94</f>
        <v>215.98</v>
      </c>
      <c r="L41" s="66"/>
      <c r="M41" s="199">
        <v>160475.22</v>
      </c>
      <c r="N41" s="199">
        <v>70990.23</v>
      </c>
      <c r="O41" s="199">
        <f t="shared" si="8"/>
        <v>89484.99</v>
      </c>
      <c r="P41" s="296">
        <v>1901</v>
      </c>
      <c r="Q41" s="45" t="s">
        <v>22</v>
      </c>
      <c r="R41" s="45" t="s">
        <v>22</v>
      </c>
      <c r="S41" s="328">
        <v>2008</v>
      </c>
      <c r="T41" s="43" t="s">
        <v>280</v>
      </c>
      <c r="U41" s="44">
        <v>3370</v>
      </c>
      <c r="V41" s="32">
        <f>U41*J41</f>
        <v>727852.6</v>
      </c>
      <c r="W41" s="251"/>
    </row>
    <row r="42" spans="1:23" ht="21.75" customHeight="1">
      <c r="A42" s="248">
        <f t="shared" si="3"/>
        <v>36</v>
      </c>
      <c r="B42" s="11">
        <v>3063</v>
      </c>
      <c r="C42" s="11"/>
      <c r="D42" s="23" t="s">
        <v>20</v>
      </c>
      <c r="E42" s="23" t="s">
        <v>37</v>
      </c>
      <c r="F42" s="24">
        <v>13</v>
      </c>
      <c r="G42" s="24">
        <f t="shared" si="5"/>
        <v>6</v>
      </c>
      <c r="H42" s="394">
        <v>6</v>
      </c>
      <c r="I42" s="345">
        <v>0</v>
      </c>
      <c r="J42" s="65">
        <f t="shared" si="7"/>
        <v>235.82</v>
      </c>
      <c r="K42" s="346">
        <v>235.82</v>
      </c>
      <c r="L42" s="346"/>
      <c r="M42" s="240">
        <v>78289.17</v>
      </c>
      <c r="N42" s="240">
        <v>70564.73</v>
      </c>
      <c r="O42" s="240">
        <f t="shared" si="8"/>
        <v>7724.440000000002</v>
      </c>
      <c r="P42" s="105">
        <v>1900</v>
      </c>
      <c r="Q42" s="20" t="s">
        <v>22</v>
      </c>
      <c r="R42" s="20" t="s">
        <v>22</v>
      </c>
      <c r="S42" s="137"/>
      <c r="T42" s="40"/>
      <c r="U42" s="21">
        <v>3370</v>
      </c>
      <c r="V42" s="22">
        <f>U42*J42</f>
        <v>794713.4</v>
      </c>
      <c r="W42" s="250"/>
    </row>
    <row r="43" spans="1:23" ht="21.75" customHeight="1">
      <c r="A43" s="248">
        <f t="shared" si="3"/>
        <v>37</v>
      </c>
      <c r="B43" s="11">
        <v>3065</v>
      </c>
      <c r="C43" s="11"/>
      <c r="D43" s="23" t="s">
        <v>20</v>
      </c>
      <c r="E43" s="23" t="s">
        <v>37</v>
      </c>
      <c r="F43" s="24">
        <v>16</v>
      </c>
      <c r="G43" s="24">
        <f t="shared" si="5"/>
        <v>4</v>
      </c>
      <c r="H43" s="394">
        <v>4</v>
      </c>
      <c r="I43" s="345">
        <v>0</v>
      </c>
      <c r="J43" s="65">
        <f t="shared" si="7"/>
        <v>266.49</v>
      </c>
      <c r="K43" s="346">
        <v>266.49</v>
      </c>
      <c r="L43" s="346"/>
      <c r="M43" s="240">
        <v>152644.23</v>
      </c>
      <c r="N43" s="240">
        <v>58924.3</v>
      </c>
      <c r="O43" s="240">
        <f t="shared" si="8"/>
        <v>93719.93000000001</v>
      </c>
      <c r="P43" s="105">
        <v>1900</v>
      </c>
      <c r="Q43" s="20" t="s">
        <v>22</v>
      </c>
      <c r="R43" s="20" t="s">
        <v>22</v>
      </c>
      <c r="S43" s="137">
        <v>1998</v>
      </c>
      <c r="T43" s="40"/>
      <c r="U43" s="21">
        <v>3370</v>
      </c>
      <c r="V43" s="22">
        <f>U43*J43</f>
        <v>898071.3</v>
      </c>
      <c r="W43" s="250"/>
    </row>
    <row r="44" spans="1:23" ht="22.5" customHeight="1">
      <c r="A44" s="248">
        <f t="shared" si="3"/>
        <v>38</v>
      </c>
      <c r="B44" s="33">
        <v>3066</v>
      </c>
      <c r="C44" s="33"/>
      <c r="D44" s="34" t="s">
        <v>20</v>
      </c>
      <c r="E44" s="34" t="s">
        <v>334</v>
      </c>
      <c r="F44" s="35">
        <v>28</v>
      </c>
      <c r="G44" s="35">
        <f t="shared" si="5"/>
        <v>5</v>
      </c>
      <c r="H44" s="396">
        <v>5</v>
      </c>
      <c r="I44" s="400">
        <v>0</v>
      </c>
      <c r="J44" s="401">
        <f t="shared" si="7"/>
        <v>341.28</v>
      </c>
      <c r="K44" s="402">
        <v>341.28</v>
      </c>
      <c r="L44" s="402"/>
      <c r="M44" s="403">
        <v>94955.99</v>
      </c>
      <c r="N44" s="403">
        <v>92563.59</v>
      </c>
      <c r="O44" s="403">
        <f t="shared" si="8"/>
        <v>2392.4000000000087</v>
      </c>
      <c r="P44" s="404">
        <v>1902</v>
      </c>
      <c r="Q44" s="405" t="s">
        <v>22</v>
      </c>
      <c r="R44" s="405" t="s">
        <v>22</v>
      </c>
      <c r="S44" s="406"/>
      <c r="T44" s="509"/>
      <c r="U44" s="41"/>
      <c r="V44" s="36"/>
      <c r="W44" s="250" t="s">
        <v>211</v>
      </c>
    </row>
    <row r="45" spans="1:23" ht="21.75" customHeight="1">
      <c r="A45" s="248">
        <f t="shared" si="3"/>
        <v>39</v>
      </c>
      <c r="B45" s="11">
        <v>3067</v>
      </c>
      <c r="C45" s="11"/>
      <c r="D45" s="23" t="s">
        <v>20</v>
      </c>
      <c r="E45" s="23" t="s">
        <v>37</v>
      </c>
      <c r="F45" s="24">
        <v>30</v>
      </c>
      <c r="G45" s="24">
        <f t="shared" si="5"/>
        <v>6</v>
      </c>
      <c r="H45" s="394">
        <v>6</v>
      </c>
      <c r="I45" s="345">
        <v>0</v>
      </c>
      <c r="J45" s="65">
        <f t="shared" si="7"/>
        <v>228.64</v>
      </c>
      <c r="K45" s="346">
        <v>228.64</v>
      </c>
      <c r="L45" s="346"/>
      <c r="M45" s="240">
        <v>90985.12</v>
      </c>
      <c r="N45" s="240">
        <v>17094.73</v>
      </c>
      <c r="O45" s="240">
        <f t="shared" si="8"/>
        <v>73890.39</v>
      </c>
      <c r="P45" s="105">
        <v>1902</v>
      </c>
      <c r="Q45" s="20" t="s">
        <v>22</v>
      </c>
      <c r="R45" s="20" t="s">
        <v>22</v>
      </c>
      <c r="S45" s="137">
        <v>2008</v>
      </c>
      <c r="T45" s="40" t="s">
        <v>202</v>
      </c>
      <c r="U45" s="21">
        <v>3370</v>
      </c>
      <c r="V45" s="22">
        <f>U45*J45</f>
        <v>770516.7999999999</v>
      </c>
      <c r="W45" s="250"/>
    </row>
    <row r="46" spans="1:23" ht="21.75" customHeight="1">
      <c r="A46" s="248">
        <f t="shared" si="3"/>
        <v>40</v>
      </c>
      <c r="B46" s="11">
        <v>3068</v>
      </c>
      <c r="C46" s="11"/>
      <c r="D46" s="23" t="s">
        <v>20</v>
      </c>
      <c r="E46" s="23" t="s">
        <v>37</v>
      </c>
      <c r="F46" s="24">
        <v>32</v>
      </c>
      <c r="G46" s="24">
        <f t="shared" si="5"/>
        <v>6</v>
      </c>
      <c r="H46" s="394">
        <v>6</v>
      </c>
      <c r="I46" s="345">
        <v>0</v>
      </c>
      <c r="J46" s="65">
        <f t="shared" si="7"/>
        <v>405.15</v>
      </c>
      <c r="K46" s="346">
        <v>405.15</v>
      </c>
      <c r="L46" s="346"/>
      <c r="M46" s="240">
        <v>192731.72</v>
      </c>
      <c r="N46" s="240">
        <v>86006.88</v>
      </c>
      <c r="O46" s="240">
        <f t="shared" si="8"/>
        <v>106724.84</v>
      </c>
      <c r="P46" s="105">
        <v>1905</v>
      </c>
      <c r="Q46" s="20" t="s">
        <v>22</v>
      </c>
      <c r="R46" s="20" t="s">
        <v>22</v>
      </c>
      <c r="S46" s="137">
        <v>2008</v>
      </c>
      <c r="T46" s="40" t="s">
        <v>202</v>
      </c>
      <c r="U46" s="21">
        <v>3370</v>
      </c>
      <c r="V46" s="22">
        <f aca="true" t="shared" si="9" ref="V46:V69">U46*J46</f>
        <v>1365355.5</v>
      </c>
      <c r="W46" s="250"/>
    </row>
    <row r="47" spans="1:23" ht="21.75" customHeight="1">
      <c r="A47" s="248">
        <f t="shared" si="3"/>
        <v>41</v>
      </c>
      <c r="B47" s="11">
        <v>3070</v>
      </c>
      <c r="C47" s="11"/>
      <c r="D47" s="23" t="s">
        <v>20</v>
      </c>
      <c r="E47" s="23" t="s">
        <v>37</v>
      </c>
      <c r="F47" s="24">
        <v>41</v>
      </c>
      <c r="G47" s="24">
        <f t="shared" si="5"/>
        <v>4</v>
      </c>
      <c r="H47" s="394">
        <v>4</v>
      </c>
      <c r="I47" s="345">
        <v>0</v>
      </c>
      <c r="J47" s="65">
        <f t="shared" si="7"/>
        <v>161.67</v>
      </c>
      <c r="K47" s="346">
        <v>161.67</v>
      </c>
      <c r="L47" s="346"/>
      <c r="M47" s="240">
        <v>97027.12</v>
      </c>
      <c r="N47" s="240">
        <v>45137.37</v>
      </c>
      <c r="O47" s="240">
        <f t="shared" si="8"/>
        <v>51889.74999999999</v>
      </c>
      <c r="P47" s="105">
        <v>1905</v>
      </c>
      <c r="Q47" s="20" t="s">
        <v>22</v>
      </c>
      <c r="R47" s="20" t="s">
        <v>22</v>
      </c>
      <c r="S47" s="137">
        <v>2007</v>
      </c>
      <c r="T47" s="40" t="s">
        <v>202</v>
      </c>
      <c r="U47" s="21">
        <v>3370</v>
      </c>
      <c r="V47" s="22">
        <f t="shared" si="9"/>
        <v>544827.8999999999</v>
      </c>
      <c r="W47" s="250"/>
    </row>
    <row r="48" spans="1:23" ht="21.75" customHeight="1">
      <c r="A48" s="248">
        <f t="shared" si="3"/>
        <v>42</v>
      </c>
      <c r="B48" s="11">
        <v>3071</v>
      </c>
      <c r="C48" s="11"/>
      <c r="D48" s="23" t="s">
        <v>20</v>
      </c>
      <c r="E48" s="23" t="s">
        <v>37</v>
      </c>
      <c r="F48" s="24">
        <v>47</v>
      </c>
      <c r="G48" s="24">
        <f aca="true" t="shared" si="10" ref="G48:G77">SUM(H48:I48)</f>
        <v>4</v>
      </c>
      <c r="H48" s="394">
        <v>4</v>
      </c>
      <c r="I48" s="345">
        <v>0</v>
      </c>
      <c r="J48" s="65">
        <f t="shared" si="7"/>
        <v>218.9</v>
      </c>
      <c r="K48" s="346">
        <v>218.9</v>
      </c>
      <c r="L48" s="346"/>
      <c r="M48" s="240">
        <v>45703.9</v>
      </c>
      <c r="N48" s="240">
        <v>15357.89</v>
      </c>
      <c r="O48" s="240">
        <f t="shared" si="8"/>
        <v>30346.010000000002</v>
      </c>
      <c r="P48" s="105">
        <v>1905</v>
      </c>
      <c r="Q48" s="20" t="s">
        <v>22</v>
      </c>
      <c r="R48" s="20" t="s">
        <v>22</v>
      </c>
      <c r="S48" s="137">
        <v>1993</v>
      </c>
      <c r="T48" s="40"/>
      <c r="U48" s="21">
        <v>3370</v>
      </c>
      <c r="V48" s="22">
        <f t="shared" si="9"/>
        <v>737693</v>
      </c>
      <c r="W48" s="250"/>
    </row>
    <row r="49" spans="1:23" ht="21.75" customHeight="1">
      <c r="A49" s="248">
        <f t="shared" si="3"/>
        <v>43</v>
      </c>
      <c r="B49" s="11">
        <v>3072</v>
      </c>
      <c r="C49" s="11"/>
      <c r="D49" s="23" t="s">
        <v>20</v>
      </c>
      <c r="E49" s="23" t="s">
        <v>37</v>
      </c>
      <c r="F49" s="24" t="s">
        <v>38</v>
      </c>
      <c r="G49" s="24">
        <f t="shared" si="10"/>
        <v>7</v>
      </c>
      <c r="H49" s="394">
        <v>7</v>
      </c>
      <c r="I49" s="345">
        <v>0</v>
      </c>
      <c r="J49" s="65">
        <f t="shared" si="7"/>
        <v>269.73</v>
      </c>
      <c r="K49" s="346">
        <v>269.73</v>
      </c>
      <c r="L49" s="346"/>
      <c r="M49" s="240">
        <v>53042.24</v>
      </c>
      <c r="N49" s="240">
        <v>23803.74</v>
      </c>
      <c r="O49" s="240">
        <f t="shared" si="8"/>
        <v>29238.499999999996</v>
      </c>
      <c r="P49" s="105">
        <v>1901</v>
      </c>
      <c r="Q49" s="20" t="s">
        <v>22</v>
      </c>
      <c r="R49" s="20" t="s">
        <v>22</v>
      </c>
      <c r="S49" s="137">
        <v>2008</v>
      </c>
      <c r="T49" s="40" t="s">
        <v>202</v>
      </c>
      <c r="U49" s="21">
        <v>3370</v>
      </c>
      <c r="V49" s="22">
        <f t="shared" si="9"/>
        <v>908990.1000000001</v>
      </c>
      <c r="W49" s="250"/>
    </row>
    <row r="50" spans="1:23" ht="30.75">
      <c r="A50" s="248">
        <f t="shared" si="3"/>
        <v>44</v>
      </c>
      <c r="B50" s="24">
        <v>3074</v>
      </c>
      <c r="C50" s="24"/>
      <c r="D50" s="23" t="s">
        <v>58</v>
      </c>
      <c r="E50" s="23" t="s">
        <v>62</v>
      </c>
      <c r="F50" s="24">
        <v>3</v>
      </c>
      <c r="G50" s="24">
        <f t="shared" si="10"/>
        <v>5</v>
      </c>
      <c r="H50" s="394">
        <v>5</v>
      </c>
      <c r="I50" s="345">
        <v>0</v>
      </c>
      <c r="J50" s="65">
        <f t="shared" si="7"/>
        <v>227.74</v>
      </c>
      <c r="K50" s="346">
        <v>227.74</v>
      </c>
      <c r="L50" s="346"/>
      <c r="M50" s="240">
        <v>54053.53</v>
      </c>
      <c r="N50" s="240">
        <v>25615.14</v>
      </c>
      <c r="O50" s="240">
        <f t="shared" si="8"/>
        <v>28438.39</v>
      </c>
      <c r="P50" s="105">
        <v>1912</v>
      </c>
      <c r="Q50" s="20" t="s">
        <v>22</v>
      </c>
      <c r="R50" s="20" t="s">
        <v>22</v>
      </c>
      <c r="S50" s="137">
        <v>2008</v>
      </c>
      <c r="T50" s="40" t="s">
        <v>284</v>
      </c>
      <c r="U50" s="21">
        <v>3370</v>
      </c>
      <c r="V50" s="22">
        <f t="shared" si="9"/>
        <v>767483.8</v>
      </c>
      <c r="W50" s="250"/>
    </row>
    <row r="51" spans="1:23" ht="30.75">
      <c r="A51" s="248">
        <f t="shared" si="3"/>
        <v>45</v>
      </c>
      <c r="B51" s="24">
        <v>3075</v>
      </c>
      <c r="C51" s="24"/>
      <c r="D51" s="23" t="s">
        <v>58</v>
      </c>
      <c r="E51" s="23" t="s">
        <v>62</v>
      </c>
      <c r="F51" s="24">
        <v>4</v>
      </c>
      <c r="G51" s="24">
        <f t="shared" si="10"/>
        <v>3</v>
      </c>
      <c r="H51" s="394">
        <v>3</v>
      </c>
      <c r="I51" s="345">
        <v>0</v>
      </c>
      <c r="J51" s="65">
        <f t="shared" si="7"/>
        <v>98.43</v>
      </c>
      <c r="K51" s="346">
        <v>98.43</v>
      </c>
      <c r="L51" s="346"/>
      <c r="M51" s="240">
        <v>51583.24</v>
      </c>
      <c r="N51" s="240">
        <v>20687.71</v>
      </c>
      <c r="O51" s="240">
        <f t="shared" si="8"/>
        <v>30895.53</v>
      </c>
      <c r="P51" s="105">
        <v>1912</v>
      </c>
      <c r="Q51" s="20" t="s">
        <v>22</v>
      </c>
      <c r="R51" s="20" t="s">
        <v>22</v>
      </c>
      <c r="S51" s="137">
        <v>2008</v>
      </c>
      <c r="T51" s="40" t="s">
        <v>284</v>
      </c>
      <c r="U51" s="21">
        <v>3370</v>
      </c>
      <c r="V51" s="22">
        <f t="shared" si="9"/>
        <v>331709.10000000003</v>
      </c>
      <c r="W51" s="250"/>
    </row>
    <row r="52" spans="1:23" ht="21.75" customHeight="1">
      <c r="A52" s="248">
        <f t="shared" si="3"/>
        <v>46</v>
      </c>
      <c r="B52" s="11">
        <v>3079</v>
      </c>
      <c r="C52" s="11"/>
      <c r="D52" s="23" t="s">
        <v>20</v>
      </c>
      <c r="E52" s="23" t="s">
        <v>39</v>
      </c>
      <c r="F52" s="24">
        <v>19</v>
      </c>
      <c r="G52" s="24">
        <f t="shared" si="10"/>
        <v>3</v>
      </c>
      <c r="H52" s="394">
        <v>3</v>
      </c>
      <c r="I52" s="345">
        <v>0</v>
      </c>
      <c r="J52" s="65">
        <f t="shared" si="7"/>
        <v>176.94</v>
      </c>
      <c r="K52" s="346">
        <v>176.94</v>
      </c>
      <c r="L52" s="346"/>
      <c r="M52" s="240">
        <v>109885.26</v>
      </c>
      <c r="N52" s="240">
        <v>22403.55</v>
      </c>
      <c r="O52" s="240">
        <f t="shared" si="8"/>
        <v>87481.70999999999</v>
      </c>
      <c r="P52" s="105">
        <v>1928</v>
      </c>
      <c r="Q52" s="20" t="s">
        <v>22</v>
      </c>
      <c r="R52" s="20" t="s">
        <v>22</v>
      </c>
      <c r="S52" s="137"/>
      <c r="T52" s="40"/>
      <c r="U52" s="21">
        <v>3370</v>
      </c>
      <c r="V52" s="22">
        <f t="shared" si="9"/>
        <v>596287.8</v>
      </c>
      <c r="W52" s="250"/>
    </row>
    <row r="53" spans="1:23" ht="21.75" customHeight="1">
      <c r="A53" s="248">
        <f t="shared" si="3"/>
        <v>47</v>
      </c>
      <c r="B53" s="11">
        <v>3081</v>
      </c>
      <c r="C53" s="11"/>
      <c r="D53" s="23" t="s">
        <v>20</v>
      </c>
      <c r="E53" s="23" t="s">
        <v>40</v>
      </c>
      <c r="F53" s="24">
        <v>1</v>
      </c>
      <c r="G53" s="24">
        <f t="shared" si="10"/>
        <v>5</v>
      </c>
      <c r="H53" s="394">
        <v>5</v>
      </c>
      <c r="I53" s="345">
        <v>0</v>
      </c>
      <c r="J53" s="65">
        <f t="shared" si="7"/>
        <v>171.68</v>
      </c>
      <c r="K53" s="346">
        <v>171.68</v>
      </c>
      <c r="L53" s="346"/>
      <c r="M53" s="240">
        <v>29363.67</v>
      </c>
      <c r="N53" s="240">
        <v>22553.94</v>
      </c>
      <c r="O53" s="240">
        <f t="shared" si="8"/>
        <v>6809.73</v>
      </c>
      <c r="P53" s="105">
        <v>1910</v>
      </c>
      <c r="Q53" s="20" t="s">
        <v>22</v>
      </c>
      <c r="R53" s="20" t="s">
        <v>22</v>
      </c>
      <c r="S53" s="137"/>
      <c r="T53" s="40"/>
      <c r="U53" s="21">
        <v>3370</v>
      </c>
      <c r="V53" s="22">
        <f t="shared" si="9"/>
        <v>578561.6</v>
      </c>
      <c r="W53" s="250"/>
    </row>
    <row r="54" spans="1:23" ht="21.75" customHeight="1">
      <c r="A54" s="248">
        <f t="shared" si="3"/>
        <v>48</v>
      </c>
      <c r="B54" s="11">
        <v>3087</v>
      </c>
      <c r="C54" s="11"/>
      <c r="D54" s="23" t="s">
        <v>20</v>
      </c>
      <c r="E54" s="23" t="s">
        <v>41</v>
      </c>
      <c r="F54" s="24">
        <v>43</v>
      </c>
      <c r="G54" s="24">
        <f t="shared" si="10"/>
        <v>3</v>
      </c>
      <c r="H54" s="394">
        <v>3</v>
      </c>
      <c r="I54" s="345">
        <v>0</v>
      </c>
      <c r="J54" s="65">
        <f t="shared" si="7"/>
        <v>141.39</v>
      </c>
      <c r="K54" s="346">
        <v>141.39</v>
      </c>
      <c r="L54" s="346"/>
      <c r="M54" s="240">
        <v>80936.9</v>
      </c>
      <c r="N54" s="240">
        <v>16309.74</v>
      </c>
      <c r="O54" s="240">
        <f t="shared" si="8"/>
        <v>64627.159999999996</v>
      </c>
      <c r="P54" s="105">
        <v>1972</v>
      </c>
      <c r="Q54" s="20"/>
      <c r="R54" s="20"/>
      <c r="S54" s="137">
        <v>2008</v>
      </c>
      <c r="T54" s="40" t="s">
        <v>202</v>
      </c>
      <c r="U54" s="21">
        <v>3370</v>
      </c>
      <c r="V54" s="22">
        <f t="shared" si="9"/>
        <v>476484.29999999993</v>
      </c>
      <c r="W54" s="250"/>
    </row>
    <row r="55" spans="1:23" ht="21.75" customHeight="1">
      <c r="A55" s="248">
        <f t="shared" si="3"/>
        <v>49</v>
      </c>
      <c r="B55" s="11">
        <v>3088</v>
      </c>
      <c r="C55" s="11"/>
      <c r="D55" s="23" t="s">
        <v>20</v>
      </c>
      <c r="E55" s="23" t="s">
        <v>41</v>
      </c>
      <c r="F55" s="24" t="s">
        <v>42</v>
      </c>
      <c r="G55" s="24">
        <f t="shared" si="10"/>
        <v>6</v>
      </c>
      <c r="H55" s="394">
        <v>5</v>
      </c>
      <c r="I55" s="345">
        <v>1</v>
      </c>
      <c r="J55" s="65">
        <f t="shared" si="7"/>
        <v>282.81</v>
      </c>
      <c r="K55" s="346">
        <v>235.68</v>
      </c>
      <c r="L55" s="346">
        <v>47.13</v>
      </c>
      <c r="M55" s="240">
        <v>54365.77</v>
      </c>
      <c r="N55" s="240">
        <v>16305.73</v>
      </c>
      <c r="O55" s="240">
        <f t="shared" si="8"/>
        <v>38060.03999999999</v>
      </c>
      <c r="P55" s="105">
        <v>1972</v>
      </c>
      <c r="Q55" s="20"/>
      <c r="R55" s="20"/>
      <c r="S55" s="137"/>
      <c r="T55" s="40"/>
      <c r="U55" s="21">
        <v>3370</v>
      </c>
      <c r="V55" s="22">
        <f t="shared" si="9"/>
        <v>953069.7</v>
      </c>
      <c r="W55" s="250"/>
    </row>
    <row r="56" spans="1:23" ht="21.75" customHeight="1">
      <c r="A56" s="248">
        <f t="shared" si="3"/>
        <v>50</v>
      </c>
      <c r="B56" s="42">
        <v>3090</v>
      </c>
      <c r="C56" s="42"/>
      <c r="D56" s="38" t="s">
        <v>20</v>
      </c>
      <c r="E56" s="38" t="s">
        <v>49</v>
      </c>
      <c r="F56" s="37">
        <v>2</v>
      </c>
      <c r="G56" s="24">
        <f t="shared" si="10"/>
        <v>5</v>
      </c>
      <c r="H56" s="394">
        <v>5</v>
      </c>
      <c r="I56" s="345">
        <v>0</v>
      </c>
      <c r="J56" s="65">
        <f t="shared" si="7"/>
        <v>227.69</v>
      </c>
      <c r="K56" s="407">
        <v>227.69</v>
      </c>
      <c r="L56" s="407"/>
      <c r="M56" s="240">
        <v>65436.07</v>
      </c>
      <c r="N56" s="240">
        <v>45607.44</v>
      </c>
      <c r="O56" s="240">
        <f t="shared" si="8"/>
        <v>19828.629999999997</v>
      </c>
      <c r="P56" s="105">
        <v>1905</v>
      </c>
      <c r="Q56" s="20" t="s">
        <v>22</v>
      </c>
      <c r="R56" s="20" t="s">
        <v>22</v>
      </c>
      <c r="S56" s="137"/>
      <c r="T56" s="40"/>
      <c r="U56" s="21">
        <v>3370</v>
      </c>
      <c r="V56" s="22">
        <f t="shared" si="9"/>
        <v>767315.3</v>
      </c>
      <c r="W56" s="250"/>
    </row>
    <row r="57" spans="1:23" ht="21.75" customHeight="1">
      <c r="A57" s="248">
        <f t="shared" si="3"/>
        <v>51</v>
      </c>
      <c r="B57" s="42">
        <v>3091</v>
      </c>
      <c r="C57" s="42"/>
      <c r="D57" s="38" t="s">
        <v>20</v>
      </c>
      <c r="E57" s="38" t="s">
        <v>49</v>
      </c>
      <c r="F57" s="37">
        <v>5</v>
      </c>
      <c r="G57" s="24">
        <f t="shared" si="10"/>
        <v>5</v>
      </c>
      <c r="H57" s="394">
        <v>5</v>
      </c>
      <c r="I57" s="345">
        <v>0</v>
      </c>
      <c r="J57" s="65">
        <f t="shared" si="7"/>
        <v>317.53</v>
      </c>
      <c r="K57" s="407">
        <v>317.53</v>
      </c>
      <c r="L57" s="407"/>
      <c r="M57" s="240">
        <v>181707.56</v>
      </c>
      <c r="N57" s="240">
        <v>71540.76</v>
      </c>
      <c r="O57" s="240">
        <f t="shared" si="8"/>
        <v>110166.8</v>
      </c>
      <c r="P57" s="105">
        <v>1890</v>
      </c>
      <c r="Q57" s="20" t="s">
        <v>22</v>
      </c>
      <c r="R57" s="20" t="s">
        <v>22</v>
      </c>
      <c r="S57" s="137">
        <v>2007</v>
      </c>
      <c r="T57" s="40" t="s">
        <v>216</v>
      </c>
      <c r="U57" s="21">
        <v>3370</v>
      </c>
      <c r="V57" s="22">
        <f t="shared" si="9"/>
        <v>1070076.0999999999</v>
      </c>
      <c r="W57" s="250"/>
    </row>
    <row r="58" spans="1:23" ht="21.75" customHeight="1">
      <c r="A58" s="248">
        <f t="shared" si="3"/>
        <v>52</v>
      </c>
      <c r="B58" s="42">
        <v>3101</v>
      </c>
      <c r="C58" s="42"/>
      <c r="D58" s="38" t="s">
        <v>20</v>
      </c>
      <c r="E58" s="38" t="s">
        <v>49</v>
      </c>
      <c r="F58" s="37">
        <v>4</v>
      </c>
      <c r="G58" s="24">
        <f t="shared" si="10"/>
        <v>8</v>
      </c>
      <c r="H58" s="394">
        <v>8</v>
      </c>
      <c r="I58" s="345">
        <v>0</v>
      </c>
      <c r="J58" s="65">
        <f t="shared" si="7"/>
        <v>320.95</v>
      </c>
      <c r="K58" s="407">
        <v>320.95</v>
      </c>
      <c r="L58" s="407"/>
      <c r="M58" s="240">
        <v>48211.92</v>
      </c>
      <c r="N58" s="240">
        <v>16691.45</v>
      </c>
      <c r="O58" s="240">
        <f t="shared" si="8"/>
        <v>31520.469999999998</v>
      </c>
      <c r="P58" s="105">
        <v>1925</v>
      </c>
      <c r="Q58" s="20" t="s">
        <v>22</v>
      </c>
      <c r="R58" s="20" t="s">
        <v>22</v>
      </c>
      <c r="S58" s="137"/>
      <c r="T58" s="40"/>
      <c r="U58" s="21">
        <v>3370</v>
      </c>
      <c r="V58" s="22">
        <f t="shared" si="9"/>
        <v>1081601.5</v>
      </c>
      <c r="W58" s="250"/>
    </row>
    <row r="59" spans="1:23" ht="21.75" customHeight="1">
      <c r="A59" s="248">
        <f t="shared" si="3"/>
        <v>53</v>
      </c>
      <c r="B59" s="11">
        <v>3103</v>
      </c>
      <c r="C59" s="11"/>
      <c r="D59" s="23" t="s">
        <v>20</v>
      </c>
      <c r="E59" s="23" t="s">
        <v>51</v>
      </c>
      <c r="F59" s="24">
        <v>5</v>
      </c>
      <c r="G59" s="24">
        <f t="shared" si="10"/>
        <v>4</v>
      </c>
      <c r="H59" s="394">
        <v>4</v>
      </c>
      <c r="I59" s="345">
        <v>0</v>
      </c>
      <c r="J59" s="65">
        <f t="shared" si="7"/>
        <v>220.22</v>
      </c>
      <c r="K59" s="346">
        <v>220.22</v>
      </c>
      <c r="L59" s="346"/>
      <c r="M59" s="240">
        <v>121611.53</v>
      </c>
      <c r="N59" s="240">
        <v>37399.75</v>
      </c>
      <c r="O59" s="240">
        <f t="shared" si="8"/>
        <v>84211.78</v>
      </c>
      <c r="P59" s="105">
        <v>1930</v>
      </c>
      <c r="Q59" s="20" t="s">
        <v>22</v>
      </c>
      <c r="R59" s="20" t="s">
        <v>22</v>
      </c>
      <c r="S59" s="137">
        <v>2008</v>
      </c>
      <c r="T59" s="40" t="s">
        <v>202</v>
      </c>
      <c r="U59" s="21">
        <v>3370</v>
      </c>
      <c r="V59" s="22">
        <f t="shared" si="9"/>
        <v>742141.4</v>
      </c>
      <c r="W59" s="250"/>
    </row>
    <row r="60" spans="1:23" ht="21.75" customHeight="1">
      <c r="A60" s="248">
        <f t="shared" si="3"/>
        <v>54</v>
      </c>
      <c r="B60" s="11">
        <v>3104</v>
      </c>
      <c r="C60" s="11"/>
      <c r="D60" s="23" t="s">
        <v>20</v>
      </c>
      <c r="E60" s="23" t="s">
        <v>51</v>
      </c>
      <c r="F60" s="24">
        <v>7</v>
      </c>
      <c r="G60" s="24">
        <f t="shared" si="10"/>
        <v>4</v>
      </c>
      <c r="H60" s="394">
        <v>4</v>
      </c>
      <c r="I60" s="345">
        <v>0</v>
      </c>
      <c r="J60" s="65">
        <f t="shared" si="7"/>
        <v>167.07</v>
      </c>
      <c r="K60" s="346">
        <v>167.07</v>
      </c>
      <c r="L60" s="346"/>
      <c r="M60" s="240">
        <v>52744.11</v>
      </c>
      <c r="N60" s="240">
        <v>25280.94</v>
      </c>
      <c r="O60" s="240">
        <f t="shared" si="8"/>
        <v>27463.170000000002</v>
      </c>
      <c r="P60" s="105">
        <v>1930</v>
      </c>
      <c r="Q60" s="20" t="s">
        <v>22</v>
      </c>
      <c r="R60" s="20" t="s">
        <v>22</v>
      </c>
      <c r="S60" s="137"/>
      <c r="T60" s="40"/>
      <c r="U60" s="21">
        <v>3370</v>
      </c>
      <c r="V60" s="22">
        <f t="shared" si="9"/>
        <v>563025.9</v>
      </c>
      <c r="W60" s="250"/>
    </row>
    <row r="61" spans="1:23" ht="21.75" customHeight="1">
      <c r="A61" s="248">
        <f t="shared" si="3"/>
        <v>55</v>
      </c>
      <c r="B61" s="11">
        <v>3106</v>
      </c>
      <c r="C61" s="11"/>
      <c r="D61" s="23" t="s">
        <v>20</v>
      </c>
      <c r="E61" s="23" t="s">
        <v>51</v>
      </c>
      <c r="F61" s="24">
        <v>3</v>
      </c>
      <c r="G61" s="24">
        <f t="shared" si="10"/>
        <v>2</v>
      </c>
      <c r="H61" s="394">
        <v>2</v>
      </c>
      <c r="I61" s="345">
        <v>0</v>
      </c>
      <c r="J61" s="65">
        <f t="shared" si="7"/>
        <v>156.62</v>
      </c>
      <c r="K61" s="346">
        <v>156.62</v>
      </c>
      <c r="L61" s="346"/>
      <c r="M61" s="240">
        <v>24734.76</v>
      </c>
      <c r="N61" s="240">
        <v>12986.17</v>
      </c>
      <c r="O61" s="240">
        <f t="shared" si="8"/>
        <v>11748.589999999998</v>
      </c>
      <c r="P61" s="105">
        <v>1930</v>
      </c>
      <c r="Q61" s="20" t="s">
        <v>22</v>
      </c>
      <c r="R61" s="20" t="s">
        <v>22</v>
      </c>
      <c r="S61" s="137"/>
      <c r="T61" s="40"/>
      <c r="U61" s="21">
        <v>3370</v>
      </c>
      <c r="V61" s="22">
        <f t="shared" si="9"/>
        <v>527809.4</v>
      </c>
      <c r="W61" s="250"/>
    </row>
    <row r="62" spans="1:23" ht="30.75">
      <c r="A62" s="248">
        <f t="shared" si="3"/>
        <v>56</v>
      </c>
      <c r="B62" s="24">
        <v>3107</v>
      </c>
      <c r="C62" s="24"/>
      <c r="D62" s="23" t="s">
        <v>58</v>
      </c>
      <c r="E62" s="23" t="s">
        <v>65</v>
      </c>
      <c r="F62" s="24">
        <v>13</v>
      </c>
      <c r="G62" s="24">
        <f t="shared" si="10"/>
        <v>4</v>
      </c>
      <c r="H62" s="394">
        <v>4</v>
      </c>
      <c r="I62" s="345">
        <v>0</v>
      </c>
      <c r="J62" s="65">
        <f t="shared" si="7"/>
        <v>190.35000000000002</v>
      </c>
      <c r="K62" s="346">
        <f>187.61+2.74</f>
        <v>190.35000000000002</v>
      </c>
      <c r="L62" s="346"/>
      <c r="M62" s="240">
        <v>73958.98</v>
      </c>
      <c r="N62" s="240">
        <v>37723.18</v>
      </c>
      <c r="O62" s="240">
        <f t="shared" si="8"/>
        <v>36235.799999999996</v>
      </c>
      <c r="P62" s="105">
        <v>1910</v>
      </c>
      <c r="Q62" s="20" t="s">
        <v>22</v>
      </c>
      <c r="R62" s="20" t="s">
        <v>22</v>
      </c>
      <c r="S62" s="137">
        <v>2007</v>
      </c>
      <c r="T62" s="40" t="s">
        <v>284</v>
      </c>
      <c r="U62" s="21">
        <v>3370</v>
      </c>
      <c r="V62" s="22">
        <f t="shared" si="9"/>
        <v>641479.5000000001</v>
      </c>
      <c r="W62" s="250"/>
    </row>
    <row r="63" spans="1:23" ht="30.75">
      <c r="A63" s="248">
        <f t="shared" si="3"/>
        <v>57</v>
      </c>
      <c r="B63" s="24">
        <v>3109</v>
      </c>
      <c r="C63" s="24"/>
      <c r="D63" s="23" t="s">
        <v>58</v>
      </c>
      <c r="E63" s="23" t="s">
        <v>65</v>
      </c>
      <c r="F63" s="24">
        <v>15</v>
      </c>
      <c r="G63" s="24">
        <f t="shared" si="10"/>
        <v>6</v>
      </c>
      <c r="H63" s="394">
        <v>6</v>
      </c>
      <c r="I63" s="345">
        <v>0</v>
      </c>
      <c r="J63" s="65">
        <f t="shared" si="7"/>
        <v>259.8</v>
      </c>
      <c r="K63" s="346">
        <v>259.8</v>
      </c>
      <c r="L63" s="346"/>
      <c r="M63" s="240">
        <v>73062.13</v>
      </c>
      <c r="N63" s="240">
        <v>38811.61</v>
      </c>
      <c r="O63" s="240">
        <f t="shared" si="8"/>
        <v>34250.520000000004</v>
      </c>
      <c r="P63" s="105">
        <v>1911</v>
      </c>
      <c r="Q63" s="20" t="s">
        <v>22</v>
      </c>
      <c r="R63" s="20" t="s">
        <v>22</v>
      </c>
      <c r="S63" s="137">
        <v>2007</v>
      </c>
      <c r="T63" s="40" t="s">
        <v>284</v>
      </c>
      <c r="U63" s="21">
        <v>3370</v>
      </c>
      <c r="V63" s="22">
        <f t="shared" si="9"/>
        <v>875526</v>
      </c>
      <c r="W63" s="250"/>
    </row>
    <row r="64" spans="1:23" ht="30.75">
      <c r="A64" s="248">
        <f t="shared" si="3"/>
        <v>58</v>
      </c>
      <c r="B64" s="24">
        <v>3111</v>
      </c>
      <c r="C64" s="24"/>
      <c r="D64" s="23" t="s">
        <v>58</v>
      </c>
      <c r="E64" s="23" t="s">
        <v>63</v>
      </c>
      <c r="F64" s="24">
        <v>2</v>
      </c>
      <c r="G64" s="24">
        <f t="shared" si="10"/>
        <v>5</v>
      </c>
      <c r="H64" s="394">
        <v>4</v>
      </c>
      <c r="I64" s="345">
        <v>1</v>
      </c>
      <c r="J64" s="65">
        <f t="shared" si="7"/>
        <v>226.79</v>
      </c>
      <c r="K64" s="346">
        <v>185.2</v>
      </c>
      <c r="L64" s="346">
        <v>41.59</v>
      </c>
      <c r="M64" s="240">
        <v>55387.6</v>
      </c>
      <c r="N64" s="240">
        <v>32476.42</v>
      </c>
      <c r="O64" s="240">
        <f t="shared" si="8"/>
        <v>22911.18</v>
      </c>
      <c r="P64" s="105">
        <v>1919</v>
      </c>
      <c r="Q64" s="20" t="s">
        <v>22</v>
      </c>
      <c r="R64" s="20" t="s">
        <v>22</v>
      </c>
      <c r="S64" s="137" t="s">
        <v>199</v>
      </c>
      <c r="T64" s="40" t="s">
        <v>284</v>
      </c>
      <c r="U64" s="21">
        <v>3370</v>
      </c>
      <c r="V64" s="22">
        <f t="shared" si="9"/>
        <v>764282.2999999999</v>
      </c>
      <c r="W64" s="250"/>
    </row>
    <row r="65" spans="1:23" ht="30.75">
      <c r="A65" s="248">
        <f t="shared" si="3"/>
        <v>59</v>
      </c>
      <c r="B65" s="24">
        <v>3113</v>
      </c>
      <c r="C65" s="24"/>
      <c r="D65" s="23" t="s">
        <v>58</v>
      </c>
      <c r="E65" s="23" t="s">
        <v>63</v>
      </c>
      <c r="F65" s="24">
        <v>8</v>
      </c>
      <c r="G65" s="24">
        <f t="shared" si="10"/>
        <v>3</v>
      </c>
      <c r="H65" s="394">
        <v>3</v>
      </c>
      <c r="I65" s="345">
        <v>0</v>
      </c>
      <c r="J65" s="65">
        <f t="shared" si="7"/>
        <v>151.11</v>
      </c>
      <c r="K65" s="346">
        <v>151.11</v>
      </c>
      <c r="L65" s="346"/>
      <c r="M65" s="240">
        <v>109917.34</v>
      </c>
      <c r="N65" s="240">
        <v>31671.81</v>
      </c>
      <c r="O65" s="240">
        <f t="shared" si="8"/>
        <v>78245.53</v>
      </c>
      <c r="P65" s="105">
        <v>1884</v>
      </c>
      <c r="Q65" s="20" t="s">
        <v>22</v>
      </c>
      <c r="R65" s="20" t="s">
        <v>22</v>
      </c>
      <c r="S65" s="137" t="s">
        <v>279</v>
      </c>
      <c r="T65" s="40" t="s">
        <v>286</v>
      </c>
      <c r="U65" s="21">
        <v>3370</v>
      </c>
      <c r="V65" s="22">
        <f t="shared" si="9"/>
        <v>509240.70000000007</v>
      </c>
      <c r="W65" s="250"/>
    </row>
    <row r="66" spans="1:23" ht="16.5">
      <c r="A66" s="248">
        <f t="shared" si="3"/>
        <v>60</v>
      </c>
      <c r="B66" s="24">
        <v>3115</v>
      </c>
      <c r="C66" s="24"/>
      <c r="D66" s="23" t="s">
        <v>58</v>
      </c>
      <c r="E66" s="23" t="s">
        <v>63</v>
      </c>
      <c r="F66" s="24">
        <v>11</v>
      </c>
      <c r="G66" s="24">
        <f t="shared" si="10"/>
        <v>3</v>
      </c>
      <c r="H66" s="394">
        <v>3</v>
      </c>
      <c r="I66" s="345">
        <v>0</v>
      </c>
      <c r="J66" s="65">
        <f t="shared" si="7"/>
        <v>158.65</v>
      </c>
      <c r="K66" s="346">
        <v>158.65</v>
      </c>
      <c r="L66" s="346"/>
      <c r="M66" s="240">
        <v>67840.62</v>
      </c>
      <c r="N66" s="240">
        <v>27445.51</v>
      </c>
      <c r="O66" s="240">
        <f t="shared" si="8"/>
        <v>40395.11</v>
      </c>
      <c r="P66" s="105">
        <v>1903</v>
      </c>
      <c r="Q66" s="20" t="s">
        <v>22</v>
      </c>
      <c r="R66" s="20" t="s">
        <v>22</v>
      </c>
      <c r="S66" s="137">
        <v>2007</v>
      </c>
      <c r="T66" s="40" t="s">
        <v>203</v>
      </c>
      <c r="U66" s="21">
        <v>3370</v>
      </c>
      <c r="V66" s="22">
        <f t="shared" si="9"/>
        <v>534650.5</v>
      </c>
      <c r="W66" s="250"/>
    </row>
    <row r="67" spans="1:23" ht="30.75">
      <c r="A67" s="248">
        <f t="shared" si="3"/>
        <v>61</v>
      </c>
      <c r="B67" s="14">
        <v>3117</v>
      </c>
      <c r="C67" s="14"/>
      <c r="D67" s="13" t="s">
        <v>58</v>
      </c>
      <c r="E67" s="13" t="s">
        <v>63</v>
      </c>
      <c r="F67" s="14">
        <v>33</v>
      </c>
      <c r="G67" s="14">
        <f t="shared" si="10"/>
        <v>2</v>
      </c>
      <c r="H67" s="395">
        <v>2</v>
      </c>
      <c r="I67" s="63">
        <v>0</v>
      </c>
      <c r="J67" s="365">
        <f aca="true" t="shared" si="11" ref="J67:J95">SUM(K67:L67)</f>
        <v>131.49</v>
      </c>
      <c r="K67" s="66">
        <v>131.49</v>
      </c>
      <c r="L67" s="66"/>
      <c r="M67" s="199">
        <v>81430</v>
      </c>
      <c r="N67" s="199">
        <v>23130.87</v>
      </c>
      <c r="O67" s="199">
        <f aca="true" t="shared" si="12" ref="O67:O95">M67-N67</f>
        <v>58299.130000000005</v>
      </c>
      <c r="P67" s="296">
        <v>1892</v>
      </c>
      <c r="Q67" s="45" t="s">
        <v>22</v>
      </c>
      <c r="R67" s="45" t="s">
        <v>22</v>
      </c>
      <c r="S67" s="328" t="s">
        <v>279</v>
      </c>
      <c r="T67" s="43" t="s">
        <v>287</v>
      </c>
      <c r="U67" s="21">
        <v>3370</v>
      </c>
      <c r="V67" s="22">
        <f t="shared" si="9"/>
        <v>443121.30000000005</v>
      </c>
      <c r="W67" s="251"/>
    </row>
    <row r="68" spans="1:23" ht="21.75" customHeight="1">
      <c r="A68" s="248">
        <f t="shared" si="3"/>
        <v>62</v>
      </c>
      <c r="B68" s="24">
        <v>3119</v>
      </c>
      <c r="C68" s="24"/>
      <c r="D68" s="23" t="s">
        <v>58</v>
      </c>
      <c r="E68" s="23" t="s">
        <v>63</v>
      </c>
      <c r="F68" s="24">
        <v>39</v>
      </c>
      <c r="G68" s="24">
        <f t="shared" si="10"/>
        <v>6</v>
      </c>
      <c r="H68" s="394">
        <v>6</v>
      </c>
      <c r="I68" s="345">
        <v>0</v>
      </c>
      <c r="J68" s="65">
        <f t="shared" si="11"/>
        <v>290.48</v>
      </c>
      <c r="K68" s="346">
        <v>290.48</v>
      </c>
      <c r="L68" s="346"/>
      <c r="M68" s="240">
        <v>96431.43</v>
      </c>
      <c r="N68" s="240">
        <v>51071.91</v>
      </c>
      <c r="O68" s="240">
        <f t="shared" si="12"/>
        <v>45359.51999999999</v>
      </c>
      <c r="P68" s="105">
        <v>1909</v>
      </c>
      <c r="Q68" s="20" t="s">
        <v>22</v>
      </c>
      <c r="R68" s="20" t="s">
        <v>22</v>
      </c>
      <c r="S68" s="137" t="s">
        <v>199</v>
      </c>
      <c r="T68" s="40" t="s">
        <v>203</v>
      </c>
      <c r="U68" s="21">
        <v>3370</v>
      </c>
      <c r="V68" s="22">
        <f t="shared" si="9"/>
        <v>978917.6000000001</v>
      </c>
      <c r="W68" s="250"/>
    </row>
    <row r="69" spans="1:23" ht="21.75" customHeight="1">
      <c r="A69" s="248">
        <f t="shared" si="3"/>
        <v>63</v>
      </c>
      <c r="B69" s="24">
        <v>3120</v>
      </c>
      <c r="C69" s="24"/>
      <c r="D69" s="23" t="s">
        <v>58</v>
      </c>
      <c r="E69" s="23" t="s">
        <v>63</v>
      </c>
      <c r="F69" s="24">
        <v>43</v>
      </c>
      <c r="G69" s="24">
        <f t="shared" si="10"/>
        <v>6</v>
      </c>
      <c r="H69" s="394">
        <v>6</v>
      </c>
      <c r="I69" s="345">
        <v>0</v>
      </c>
      <c r="J69" s="65">
        <f t="shared" si="11"/>
        <v>255.74</v>
      </c>
      <c r="K69" s="346">
        <f>284.79-29.05</f>
        <v>255.74</v>
      </c>
      <c r="L69" s="346"/>
      <c r="M69" s="240">
        <v>107712.61</v>
      </c>
      <c r="N69" s="240">
        <v>51075.03</v>
      </c>
      <c r="O69" s="240">
        <f t="shared" si="12"/>
        <v>56637.58</v>
      </c>
      <c r="P69" s="105">
        <v>1902</v>
      </c>
      <c r="Q69" s="20" t="s">
        <v>22</v>
      </c>
      <c r="R69" s="20" t="s">
        <v>22</v>
      </c>
      <c r="S69" s="137">
        <v>2007</v>
      </c>
      <c r="T69" s="40" t="s">
        <v>203</v>
      </c>
      <c r="U69" s="21">
        <v>3370</v>
      </c>
      <c r="V69" s="22">
        <f t="shared" si="9"/>
        <v>861843.8</v>
      </c>
      <c r="W69" s="250"/>
    </row>
    <row r="70" spans="1:23" ht="22.5" customHeight="1">
      <c r="A70" s="248">
        <f t="shared" si="3"/>
        <v>64</v>
      </c>
      <c r="B70" s="35">
        <v>3123</v>
      </c>
      <c r="C70" s="35"/>
      <c r="D70" s="34" t="s">
        <v>58</v>
      </c>
      <c r="E70" s="34" t="s">
        <v>338</v>
      </c>
      <c r="F70" s="35">
        <v>45</v>
      </c>
      <c r="G70" s="35">
        <f t="shared" si="10"/>
        <v>4</v>
      </c>
      <c r="H70" s="396">
        <v>4</v>
      </c>
      <c r="I70" s="400">
        <v>0</v>
      </c>
      <c r="J70" s="401">
        <f t="shared" si="11"/>
        <v>203.88</v>
      </c>
      <c r="K70" s="402">
        <v>203.88</v>
      </c>
      <c r="L70" s="402"/>
      <c r="M70" s="403">
        <v>55411.19</v>
      </c>
      <c r="N70" s="403">
        <v>33962.35</v>
      </c>
      <c r="O70" s="403">
        <f t="shared" si="12"/>
        <v>21448.840000000004</v>
      </c>
      <c r="P70" s="404">
        <v>1902</v>
      </c>
      <c r="Q70" s="405" t="s">
        <v>22</v>
      </c>
      <c r="R70" s="405" t="s">
        <v>22</v>
      </c>
      <c r="S70" s="406"/>
      <c r="T70" s="509"/>
      <c r="U70" s="41"/>
      <c r="V70" s="36"/>
      <c r="W70" s="250" t="s">
        <v>211</v>
      </c>
    </row>
    <row r="71" spans="1:23" ht="30.75">
      <c r="A71" s="248">
        <f t="shared" si="3"/>
        <v>65</v>
      </c>
      <c r="B71" s="24">
        <v>3124</v>
      </c>
      <c r="C71" s="24"/>
      <c r="D71" s="23" t="s">
        <v>58</v>
      </c>
      <c r="E71" s="23" t="s">
        <v>63</v>
      </c>
      <c r="F71" s="24">
        <v>40</v>
      </c>
      <c r="G71" s="24">
        <f t="shared" si="10"/>
        <v>3</v>
      </c>
      <c r="H71" s="394">
        <v>3</v>
      </c>
      <c r="I71" s="345">
        <v>0</v>
      </c>
      <c r="J71" s="65">
        <f t="shared" si="11"/>
        <v>245.48999999999998</v>
      </c>
      <c r="K71" s="346">
        <f>246.6-1.11</f>
        <v>245.48999999999998</v>
      </c>
      <c r="L71" s="346"/>
      <c r="M71" s="240">
        <v>207104.69</v>
      </c>
      <c r="N71" s="240">
        <v>102438.01</v>
      </c>
      <c r="O71" s="240">
        <f t="shared" si="12"/>
        <v>104666.68000000001</v>
      </c>
      <c r="P71" s="105">
        <v>1909</v>
      </c>
      <c r="Q71" s="20" t="s">
        <v>22</v>
      </c>
      <c r="R71" s="20" t="s">
        <v>22</v>
      </c>
      <c r="S71" s="137" t="s">
        <v>288</v>
      </c>
      <c r="T71" s="40" t="s">
        <v>286</v>
      </c>
      <c r="U71" s="21">
        <v>3370</v>
      </c>
      <c r="V71" s="22">
        <f>U71*J71</f>
        <v>827301.2999999999</v>
      </c>
      <c r="W71" s="250"/>
    </row>
    <row r="72" spans="1:23" ht="21.75" customHeight="1">
      <c r="A72" s="248">
        <f t="shared" si="3"/>
        <v>66</v>
      </c>
      <c r="B72" s="24">
        <v>3125</v>
      </c>
      <c r="C72" s="24"/>
      <c r="D72" s="23" t="s">
        <v>58</v>
      </c>
      <c r="E72" s="23" t="s">
        <v>63</v>
      </c>
      <c r="F72" s="24" t="s">
        <v>64</v>
      </c>
      <c r="G72" s="24">
        <f t="shared" si="10"/>
        <v>1</v>
      </c>
      <c r="H72" s="394">
        <v>1</v>
      </c>
      <c r="I72" s="345">
        <v>0</v>
      </c>
      <c r="J72" s="65">
        <f t="shared" si="11"/>
        <v>50.93</v>
      </c>
      <c r="K72" s="346">
        <v>50.93</v>
      </c>
      <c r="L72" s="346"/>
      <c r="M72" s="240">
        <v>32715.27</v>
      </c>
      <c r="N72" s="240">
        <v>15842.85</v>
      </c>
      <c r="O72" s="240">
        <f t="shared" si="12"/>
        <v>16872.42</v>
      </c>
      <c r="P72" s="105">
        <v>1909</v>
      </c>
      <c r="Q72" s="20" t="s">
        <v>22</v>
      </c>
      <c r="R72" s="20" t="s">
        <v>22</v>
      </c>
      <c r="S72" s="137"/>
      <c r="T72" s="40"/>
      <c r="U72" s="21">
        <v>3370</v>
      </c>
      <c r="V72" s="22">
        <f aca="true" t="shared" si="13" ref="V72:V81">U72*J72</f>
        <v>171634.1</v>
      </c>
      <c r="W72" s="250"/>
    </row>
    <row r="73" spans="1:23" ht="21.75" customHeight="1">
      <c r="A73" s="248">
        <f aca="true" t="shared" si="14" ref="A73:A112">A72+1</f>
        <v>67</v>
      </c>
      <c r="B73" s="11">
        <v>3126</v>
      </c>
      <c r="C73" s="11"/>
      <c r="D73" s="23" t="s">
        <v>20</v>
      </c>
      <c r="E73" s="23" t="s">
        <v>50</v>
      </c>
      <c r="F73" s="24">
        <v>1</v>
      </c>
      <c r="G73" s="24">
        <f t="shared" si="10"/>
        <v>1</v>
      </c>
      <c r="H73" s="394">
        <v>1</v>
      </c>
      <c r="I73" s="345">
        <v>0</v>
      </c>
      <c r="J73" s="65">
        <f t="shared" si="11"/>
        <v>102.9</v>
      </c>
      <c r="K73" s="346">
        <v>102.9</v>
      </c>
      <c r="L73" s="346"/>
      <c r="M73" s="240">
        <v>115199.09</v>
      </c>
      <c r="N73" s="240">
        <v>115199.09</v>
      </c>
      <c r="O73" s="240">
        <f t="shared" si="12"/>
        <v>0</v>
      </c>
      <c r="P73" s="105">
        <v>1890</v>
      </c>
      <c r="Q73" s="20" t="s">
        <v>22</v>
      </c>
      <c r="R73" s="20" t="s">
        <v>22</v>
      </c>
      <c r="S73" s="137"/>
      <c r="T73" s="40"/>
      <c r="U73" s="21">
        <v>3370</v>
      </c>
      <c r="V73" s="22">
        <f t="shared" si="13"/>
        <v>346773</v>
      </c>
      <c r="W73" s="250"/>
    </row>
    <row r="74" spans="1:23" ht="30.75">
      <c r="A74" s="248">
        <f t="shared" si="14"/>
        <v>68</v>
      </c>
      <c r="B74" s="24">
        <v>3130</v>
      </c>
      <c r="C74" s="24"/>
      <c r="D74" s="23" t="s">
        <v>20</v>
      </c>
      <c r="E74" s="23" t="s">
        <v>53</v>
      </c>
      <c r="F74" s="24">
        <v>2</v>
      </c>
      <c r="G74" s="24">
        <f t="shared" si="10"/>
        <v>7</v>
      </c>
      <c r="H74" s="394">
        <v>7</v>
      </c>
      <c r="I74" s="345">
        <v>0</v>
      </c>
      <c r="J74" s="65">
        <f t="shared" si="11"/>
        <v>373.88</v>
      </c>
      <c r="K74" s="346">
        <f>365.71+8.17</f>
        <v>373.88</v>
      </c>
      <c r="L74" s="346"/>
      <c r="M74" s="240">
        <v>224815.54</v>
      </c>
      <c r="N74" s="240">
        <v>46750.82</v>
      </c>
      <c r="O74" s="240">
        <f t="shared" si="12"/>
        <v>178064.72</v>
      </c>
      <c r="P74" s="105">
        <v>1902</v>
      </c>
      <c r="Q74" s="20" t="s">
        <v>22</v>
      </c>
      <c r="R74" s="20" t="s">
        <v>22</v>
      </c>
      <c r="S74" s="137">
        <v>2008</v>
      </c>
      <c r="T74" s="40" t="s">
        <v>280</v>
      </c>
      <c r="U74" s="21">
        <v>3370</v>
      </c>
      <c r="V74" s="22">
        <f t="shared" si="13"/>
        <v>1259975.6</v>
      </c>
      <c r="W74" s="250"/>
    </row>
    <row r="75" spans="1:23" ht="21.75" customHeight="1">
      <c r="A75" s="248">
        <f t="shared" si="14"/>
        <v>69</v>
      </c>
      <c r="B75" s="24">
        <v>3132</v>
      </c>
      <c r="C75" s="24"/>
      <c r="D75" s="23" t="s">
        <v>20</v>
      </c>
      <c r="E75" s="23" t="s">
        <v>53</v>
      </c>
      <c r="F75" s="24">
        <v>5</v>
      </c>
      <c r="G75" s="24">
        <f t="shared" si="10"/>
        <v>5</v>
      </c>
      <c r="H75" s="394">
        <v>5</v>
      </c>
      <c r="I75" s="345">
        <v>0</v>
      </c>
      <c r="J75" s="65">
        <f t="shared" si="11"/>
        <v>246.96</v>
      </c>
      <c r="K75" s="346">
        <v>246.96</v>
      </c>
      <c r="L75" s="346"/>
      <c r="M75" s="240">
        <v>91983.99</v>
      </c>
      <c r="N75" s="240">
        <v>79144.91</v>
      </c>
      <c r="O75" s="240">
        <f t="shared" si="12"/>
        <v>12839.080000000002</v>
      </c>
      <c r="P75" s="105">
        <v>1903</v>
      </c>
      <c r="Q75" s="20" t="s">
        <v>22</v>
      </c>
      <c r="R75" s="20" t="s">
        <v>22</v>
      </c>
      <c r="S75" s="137">
        <v>1987</v>
      </c>
      <c r="T75" s="40"/>
      <c r="U75" s="21">
        <v>3370</v>
      </c>
      <c r="V75" s="22">
        <f t="shared" si="13"/>
        <v>832255.2000000001</v>
      </c>
      <c r="W75" s="250"/>
    </row>
    <row r="76" spans="1:23" ht="21.75" customHeight="1">
      <c r="A76" s="248">
        <f t="shared" si="14"/>
        <v>70</v>
      </c>
      <c r="B76" s="24">
        <v>3133</v>
      </c>
      <c r="C76" s="24"/>
      <c r="D76" s="23" t="s">
        <v>20</v>
      </c>
      <c r="E76" s="23" t="s">
        <v>53</v>
      </c>
      <c r="F76" s="24">
        <v>6</v>
      </c>
      <c r="G76" s="24">
        <f t="shared" si="10"/>
        <v>4</v>
      </c>
      <c r="H76" s="394">
        <v>4</v>
      </c>
      <c r="I76" s="345">
        <v>0</v>
      </c>
      <c r="J76" s="65">
        <f t="shared" si="11"/>
        <v>177.03</v>
      </c>
      <c r="K76" s="346">
        <v>177.03</v>
      </c>
      <c r="L76" s="346"/>
      <c r="M76" s="240">
        <v>55466.15</v>
      </c>
      <c r="N76" s="240">
        <v>47706.07</v>
      </c>
      <c r="O76" s="240">
        <f t="shared" si="12"/>
        <v>7760.080000000002</v>
      </c>
      <c r="P76" s="105">
        <v>1912</v>
      </c>
      <c r="Q76" s="20" t="s">
        <v>22</v>
      </c>
      <c r="R76" s="20" t="s">
        <v>22</v>
      </c>
      <c r="S76" s="137"/>
      <c r="T76" s="40"/>
      <c r="U76" s="21">
        <v>3370</v>
      </c>
      <c r="V76" s="22">
        <f t="shared" si="13"/>
        <v>596591.1</v>
      </c>
      <c r="W76" s="250"/>
    </row>
    <row r="77" spans="1:23" ht="21.75" customHeight="1">
      <c r="A77" s="248">
        <f t="shared" si="14"/>
        <v>71</v>
      </c>
      <c r="B77" s="24">
        <v>3135</v>
      </c>
      <c r="C77" s="24"/>
      <c r="D77" s="23" t="s">
        <v>20</v>
      </c>
      <c r="E77" s="23" t="s">
        <v>53</v>
      </c>
      <c r="F77" s="24">
        <v>10</v>
      </c>
      <c r="G77" s="24">
        <f t="shared" si="10"/>
        <v>2</v>
      </c>
      <c r="H77" s="394">
        <v>2</v>
      </c>
      <c r="I77" s="345">
        <v>0</v>
      </c>
      <c r="J77" s="65">
        <f t="shared" si="11"/>
        <v>119.99</v>
      </c>
      <c r="K77" s="346">
        <v>119.99</v>
      </c>
      <c r="L77" s="346"/>
      <c r="M77" s="240">
        <v>31051.71</v>
      </c>
      <c r="N77" s="240">
        <v>29473.84</v>
      </c>
      <c r="O77" s="240">
        <f t="shared" si="12"/>
        <v>1577.869999999999</v>
      </c>
      <c r="P77" s="105">
        <v>1912</v>
      </c>
      <c r="Q77" s="20" t="s">
        <v>22</v>
      </c>
      <c r="R77" s="20" t="s">
        <v>22</v>
      </c>
      <c r="S77" s="137"/>
      <c r="T77" s="40"/>
      <c r="U77" s="21">
        <v>3370</v>
      </c>
      <c r="V77" s="22">
        <f t="shared" si="13"/>
        <v>404366.3</v>
      </c>
      <c r="W77" s="250"/>
    </row>
    <row r="78" spans="1:23" ht="21.75" customHeight="1">
      <c r="A78" s="248">
        <f t="shared" si="14"/>
        <v>72</v>
      </c>
      <c r="B78" s="24">
        <v>3142</v>
      </c>
      <c r="C78" s="24"/>
      <c r="D78" s="23" t="s">
        <v>20</v>
      </c>
      <c r="E78" s="23" t="s">
        <v>57</v>
      </c>
      <c r="F78" s="24">
        <v>3</v>
      </c>
      <c r="G78" s="24">
        <f aca="true" t="shared" si="15" ref="G78:G107">SUM(H78:I78)</f>
        <v>9</v>
      </c>
      <c r="H78" s="394">
        <v>8</v>
      </c>
      <c r="I78" s="345">
        <v>1</v>
      </c>
      <c r="J78" s="65">
        <f t="shared" si="11"/>
        <v>361.63</v>
      </c>
      <c r="K78" s="346">
        <f>295.7-3.19</f>
        <v>292.51</v>
      </c>
      <c r="L78" s="346">
        <v>69.12</v>
      </c>
      <c r="M78" s="240">
        <v>372316.34</v>
      </c>
      <c r="N78" s="240">
        <v>156874.91</v>
      </c>
      <c r="O78" s="240">
        <f t="shared" si="12"/>
        <v>215441.43000000002</v>
      </c>
      <c r="P78" s="105">
        <v>1902</v>
      </c>
      <c r="Q78" s="20" t="s">
        <v>22</v>
      </c>
      <c r="R78" s="20" t="s">
        <v>22</v>
      </c>
      <c r="S78" s="137">
        <v>2008</v>
      </c>
      <c r="T78" s="40" t="s">
        <v>221</v>
      </c>
      <c r="U78" s="21">
        <v>3370</v>
      </c>
      <c r="V78" s="22">
        <f t="shared" si="13"/>
        <v>1218693.1</v>
      </c>
      <c r="W78" s="250"/>
    </row>
    <row r="79" spans="1:23" ht="21.75" customHeight="1">
      <c r="A79" s="248">
        <f t="shared" si="14"/>
        <v>73</v>
      </c>
      <c r="B79" s="24">
        <v>3143</v>
      </c>
      <c r="C79" s="24"/>
      <c r="D79" s="23" t="s">
        <v>20</v>
      </c>
      <c r="E79" s="23" t="s">
        <v>57</v>
      </c>
      <c r="F79" s="24">
        <v>20</v>
      </c>
      <c r="G79" s="24">
        <f t="shared" si="15"/>
        <v>5</v>
      </c>
      <c r="H79" s="394">
        <v>4</v>
      </c>
      <c r="I79" s="345">
        <v>1</v>
      </c>
      <c r="J79" s="65">
        <f t="shared" si="11"/>
        <v>309.79999999999995</v>
      </c>
      <c r="K79" s="346">
        <v>272.28</v>
      </c>
      <c r="L79" s="346">
        <v>37.52</v>
      </c>
      <c r="M79" s="240">
        <v>81413.77</v>
      </c>
      <c r="N79" s="240">
        <v>81413.77</v>
      </c>
      <c r="O79" s="240">
        <f t="shared" si="12"/>
        <v>0</v>
      </c>
      <c r="P79" s="105">
        <v>1903</v>
      </c>
      <c r="Q79" s="20" t="s">
        <v>22</v>
      </c>
      <c r="R79" s="20" t="s">
        <v>22</v>
      </c>
      <c r="S79" s="137"/>
      <c r="T79" s="40"/>
      <c r="U79" s="21">
        <v>3370</v>
      </c>
      <c r="V79" s="22">
        <f t="shared" si="13"/>
        <v>1044025.9999999999</v>
      </c>
      <c r="W79" s="250"/>
    </row>
    <row r="80" spans="1:23" ht="21.75" customHeight="1">
      <c r="A80" s="248">
        <f t="shared" si="14"/>
        <v>74</v>
      </c>
      <c r="B80" s="24">
        <v>3144</v>
      </c>
      <c r="C80" s="24"/>
      <c r="D80" s="23" t="s">
        <v>20</v>
      </c>
      <c r="E80" s="23" t="s">
        <v>57</v>
      </c>
      <c r="F80" s="24">
        <v>24</v>
      </c>
      <c r="G80" s="24">
        <f t="shared" si="15"/>
        <v>4</v>
      </c>
      <c r="H80" s="394">
        <v>4</v>
      </c>
      <c r="I80" s="345">
        <v>0</v>
      </c>
      <c r="J80" s="65">
        <f t="shared" si="11"/>
        <v>264.07</v>
      </c>
      <c r="K80" s="346">
        <v>264.07</v>
      </c>
      <c r="L80" s="346"/>
      <c r="M80" s="199">
        <v>93943.42</v>
      </c>
      <c r="N80" s="240">
        <v>45725.34</v>
      </c>
      <c r="O80" s="240">
        <f t="shared" si="12"/>
        <v>48218.08</v>
      </c>
      <c r="P80" s="105">
        <v>1903</v>
      </c>
      <c r="Q80" s="20" t="s">
        <v>22</v>
      </c>
      <c r="R80" s="20" t="s">
        <v>22</v>
      </c>
      <c r="S80" s="137" t="s">
        <v>201</v>
      </c>
      <c r="T80" s="40" t="s">
        <v>202</v>
      </c>
      <c r="U80" s="21">
        <v>3370</v>
      </c>
      <c r="V80" s="22">
        <f t="shared" si="13"/>
        <v>889915.9</v>
      </c>
      <c r="W80" s="250"/>
    </row>
    <row r="81" spans="1:23" ht="21.75" customHeight="1">
      <c r="A81" s="248">
        <f t="shared" si="14"/>
        <v>75</v>
      </c>
      <c r="B81" s="24">
        <v>3145</v>
      </c>
      <c r="C81" s="24"/>
      <c r="D81" s="23" t="s">
        <v>20</v>
      </c>
      <c r="E81" s="23" t="s">
        <v>57</v>
      </c>
      <c r="F81" s="24">
        <v>30</v>
      </c>
      <c r="G81" s="24">
        <f t="shared" si="15"/>
        <v>4</v>
      </c>
      <c r="H81" s="394">
        <v>3</v>
      </c>
      <c r="I81" s="345">
        <v>1</v>
      </c>
      <c r="J81" s="65">
        <f t="shared" si="11"/>
        <v>246.49</v>
      </c>
      <c r="K81" s="346">
        <v>131.16</v>
      </c>
      <c r="L81" s="346">
        <v>115.33</v>
      </c>
      <c r="M81" s="240">
        <v>73936.64</v>
      </c>
      <c r="N81" s="240">
        <v>22464</v>
      </c>
      <c r="O81" s="240">
        <f t="shared" si="12"/>
        <v>51472.64</v>
      </c>
      <c r="P81" s="105">
        <v>1900</v>
      </c>
      <c r="Q81" s="20" t="s">
        <v>22</v>
      </c>
      <c r="R81" s="20" t="s">
        <v>22</v>
      </c>
      <c r="S81" s="137"/>
      <c r="T81" s="40"/>
      <c r="U81" s="21">
        <v>3370</v>
      </c>
      <c r="V81" s="22">
        <f t="shared" si="13"/>
        <v>830671.3</v>
      </c>
      <c r="W81" s="250"/>
    </row>
    <row r="82" spans="1:23" ht="28.5" customHeight="1">
      <c r="A82" s="248">
        <f t="shared" si="14"/>
        <v>76</v>
      </c>
      <c r="B82" s="35">
        <v>3146</v>
      </c>
      <c r="C82" s="35"/>
      <c r="D82" s="34" t="s">
        <v>20</v>
      </c>
      <c r="E82" s="34" t="s">
        <v>335</v>
      </c>
      <c r="F82" s="35">
        <v>39</v>
      </c>
      <c r="G82" s="35">
        <f t="shared" si="15"/>
        <v>2</v>
      </c>
      <c r="H82" s="396">
        <v>2</v>
      </c>
      <c r="I82" s="400">
        <v>0</v>
      </c>
      <c r="J82" s="401">
        <f t="shared" si="11"/>
        <v>199.54</v>
      </c>
      <c r="K82" s="402">
        <v>199.54</v>
      </c>
      <c r="L82" s="402"/>
      <c r="M82" s="403">
        <v>53606.23</v>
      </c>
      <c r="N82" s="403">
        <v>53606.23</v>
      </c>
      <c r="O82" s="403">
        <f t="shared" si="12"/>
        <v>0</v>
      </c>
      <c r="P82" s="404">
        <v>1900</v>
      </c>
      <c r="Q82" s="405" t="s">
        <v>22</v>
      </c>
      <c r="R82" s="405" t="s">
        <v>22</v>
      </c>
      <c r="S82" s="406"/>
      <c r="T82" s="509"/>
      <c r="U82" s="41"/>
      <c r="V82" s="36"/>
      <c r="W82" s="250" t="s">
        <v>211</v>
      </c>
    </row>
    <row r="83" spans="1:23" ht="21.75" customHeight="1">
      <c r="A83" s="248">
        <f t="shared" si="14"/>
        <v>77</v>
      </c>
      <c r="B83" s="14">
        <v>3149</v>
      </c>
      <c r="C83" s="14"/>
      <c r="D83" s="13" t="s">
        <v>20</v>
      </c>
      <c r="E83" s="13" t="s">
        <v>57</v>
      </c>
      <c r="F83" s="14">
        <v>51</v>
      </c>
      <c r="G83" s="14">
        <f t="shared" si="15"/>
        <v>7</v>
      </c>
      <c r="H83" s="395">
        <v>7</v>
      </c>
      <c r="I83" s="63">
        <v>0</v>
      </c>
      <c r="J83" s="365">
        <f t="shared" si="11"/>
        <v>319.06</v>
      </c>
      <c r="K83" s="66">
        <v>319.06</v>
      </c>
      <c r="L83" s="66"/>
      <c r="M83" s="199">
        <v>107844.28</v>
      </c>
      <c r="N83" s="199">
        <v>74162.49</v>
      </c>
      <c r="O83" s="199">
        <f t="shared" si="12"/>
        <v>33681.78999999999</v>
      </c>
      <c r="P83" s="296">
        <v>1900</v>
      </c>
      <c r="Q83" s="45" t="s">
        <v>22</v>
      </c>
      <c r="R83" s="45" t="s">
        <v>22</v>
      </c>
      <c r="S83" s="328">
        <v>2008</v>
      </c>
      <c r="T83" s="43" t="s">
        <v>202</v>
      </c>
      <c r="U83" s="21">
        <v>3370</v>
      </c>
      <c r="V83" s="32">
        <f>U83*J83</f>
        <v>1075232.2</v>
      </c>
      <c r="W83" s="250"/>
    </row>
    <row r="84" spans="1:23" ht="21.75" customHeight="1">
      <c r="A84" s="248">
        <f t="shared" si="14"/>
        <v>78</v>
      </c>
      <c r="B84" s="14">
        <v>3151</v>
      </c>
      <c r="C84" s="14"/>
      <c r="D84" s="13" t="s">
        <v>20</v>
      </c>
      <c r="E84" s="13" t="s">
        <v>57</v>
      </c>
      <c r="F84" s="14">
        <v>69</v>
      </c>
      <c r="G84" s="14">
        <f t="shared" si="15"/>
        <v>7</v>
      </c>
      <c r="H84" s="395">
        <v>6</v>
      </c>
      <c r="I84" s="63">
        <v>1</v>
      </c>
      <c r="J84" s="365">
        <f t="shared" si="11"/>
        <v>341.44999999999993</v>
      </c>
      <c r="K84" s="66">
        <f>323.46+2.9</f>
        <v>326.35999999999996</v>
      </c>
      <c r="L84" s="66">
        <v>15.09</v>
      </c>
      <c r="M84" s="199">
        <v>105276.85</v>
      </c>
      <c r="N84" s="199">
        <v>80706.94</v>
      </c>
      <c r="O84" s="199">
        <f t="shared" si="12"/>
        <v>24569.910000000003</v>
      </c>
      <c r="P84" s="296">
        <v>1900</v>
      </c>
      <c r="Q84" s="45" t="s">
        <v>22</v>
      </c>
      <c r="R84" s="45" t="s">
        <v>22</v>
      </c>
      <c r="S84" s="328">
        <v>1995</v>
      </c>
      <c r="T84" s="40"/>
      <c r="U84" s="21">
        <v>3370</v>
      </c>
      <c r="V84" s="22">
        <f>U84*J84</f>
        <v>1150686.4999999998</v>
      </c>
      <c r="W84" s="250"/>
    </row>
    <row r="85" spans="1:23" ht="27" customHeight="1">
      <c r="A85" s="248">
        <f t="shared" si="14"/>
        <v>79</v>
      </c>
      <c r="B85" s="35">
        <v>3153</v>
      </c>
      <c r="C85" s="35"/>
      <c r="D85" s="34" t="s">
        <v>20</v>
      </c>
      <c r="E85" s="34" t="s">
        <v>336</v>
      </c>
      <c r="F85" s="35">
        <v>87</v>
      </c>
      <c r="G85" s="35">
        <f t="shared" si="15"/>
        <v>4</v>
      </c>
      <c r="H85" s="396">
        <v>4</v>
      </c>
      <c r="I85" s="400">
        <v>0</v>
      </c>
      <c r="J85" s="401">
        <f t="shared" si="11"/>
        <v>167.09</v>
      </c>
      <c r="K85" s="402">
        <v>167.09</v>
      </c>
      <c r="L85" s="402"/>
      <c r="M85" s="403">
        <v>42298.94</v>
      </c>
      <c r="N85" s="403">
        <v>42298.94</v>
      </c>
      <c r="O85" s="403">
        <f t="shared" si="12"/>
        <v>0</v>
      </c>
      <c r="P85" s="404">
        <v>1920</v>
      </c>
      <c r="Q85" s="405" t="s">
        <v>22</v>
      </c>
      <c r="R85" s="405" t="s">
        <v>22</v>
      </c>
      <c r="S85" s="406"/>
      <c r="T85" s="509"/>
      <c r="U85" s="41"/>
      <c r="V85" s="36"/>
      <c r="W85" s="250" t="s">
        <v>211</v>
      </c>
    </row>
    <row r="86" spans="1:23" ht="21.75" customHeight="1">
      <c r="A86" s="248">
        <f t="shared" si="14"/>
        <v>80</v>
      </c>
      <c r="B86" s="24">
        <v>3155</v>
      </c>
      <c r="C86" s="24"/>
      <c r="D86" s="23" t="s">
        <v>20</v>
      </c>
      <c r="E86" s="23" t="s">
        <v>57</v>
      </c>
      <c r="F86" s="24">
        <v>95</v>
      </c>
      <c r="G86" s="24">
        <f t="shared" si="15"/>
        <v>6</v>
      </c>
      <c r="H86" s="394">
        <v>6</v>
      </c>
      <c r="I86" s="345">
        <v>0</v>
      </c>
      <c r="J86" s="65">
        <f t="shared" si="11"/>
        <v>382.93</v>
      </c>
      <c r="K86" s="346">
        <v>382.93</v>
      </c>
      <c r="L86" s="346"/>
      <c r="M86" s="240">
        <v>82140.85</v>
      </c>
      <c r="N86" s="240">
        <v>62183.96</v>
      </c>
      <c r="O86" s="240">
        <f t="shared" si="12"/>
        <v>19956.890000000007</v>
      </c>
      <c r="P86" s="105">
        <v>1900</v>
      </c>
      <c r="Q86" s="20" t="s">
        <v>22</v>
      </c>
      <c r="R86" s="20" t="s">
        <v>22</v>
      </c>
      <c r="S86" s="137"/>
      <c r="T86" s="40"/>
      <c r="U86" s="21">
        <v>3370</v>
      </c>
      <c r="V86" s="22">
        <f aca="true" t="shared" si="16" ref="V86:V92">U86*J86</f>
        <v>1290474.1</v>
      </c>
      <c r="W86" s="250"/>
    </row>
    <row r="87" spans="1:23" ht="21.75" customHeight="1">
      <c r="A87" s="248">
        <f t="shared" si="14"/>
        <v>81</v>
      </c>
      <c r="B87" s="24">
        <v>3156</v>
      </c>
      <c r="C87" s="24"/>
      <c r="D87" s="23" t="s">
        <v>20</v>
      </c>
      <c r="E87" s="23" t="s">
        <v>57</v>
      </c>
      <c r="F87" s="24">
        <v>16</v>
      </c>
      <c r="G87" s="24">
        <f t="shared" si="15"/>
        <v>5</v>
      </c>
      <c r="H87" s="394">
        <v>4</v>
      </c>
      <c r="I87" s="345">
        <v>1</v>
      </c>
      <c r="J87" s="65">
        <f t="shared" si="11"/>
        <v>273.9</v>
      </c>
      <c r="K87" s="346">
        <v>250.38</v>
      </c>
      <c r="L87" s="346">
        <v>23.52</v>
      </c>
      <c r="M87" s="240">
        <v>34659.87</v>
      </c>
      <c r="N87" s="240">
        <v>19422.48</v>
      </c>
      <c r="O87" s="240">
        <f t="shared" si="12"/>
        <v>15237.390000000003</v>
      </c>
      <c r="P87" s="105">
        <v>1902</v>
      </c>
      <c r="Q87" s="20" t="s">
        <v>22</v>
      </c>
      <c r="R87" s="20" t="s">
        <v>22</v>
      </c>
      <c r="S87" s="137"/>
      <c r="T87" s="40"/>
      <c r="U87" s="21">
        <v>3370</v>
      </c>
      <c r="V87" s="22">
        <f t="shared" si="16"/>
        <v>923042.9999999999</v>
      </c>
      <c r="W87" s="250"/>
    </row>
    <row r="88" spans="1:23" ht="21.75" customHeight="1">
      <c r="A88" s="248">
        <f t="shared" si="14"/>
        <v>82</v>
      </c>
      <c r="B88" s="24">
        <v>3158</v>
      </c>
      <c r="C88" s="24"/>
      <c r="D88" s="23" t="s">
        <v>20</v>
      </c>
      <c r="E88" s="23" t="s">
        <v>57</v>
      </c>
      <c r="F88" s="24">
        <v>34</v>
      </c>
      <c r="G88" s="24">
        <f t="shared" si="15"/>
        <v>6</v>
      </c>
      <c r="H88" s="394">
        <v>5</v>
      </c>
      <c r="I88" s="345">
        <v>1</v>
      </c>
      <c r="J88" s="65">
        <f t="shared" si="11"/>
        <v>250.29999999999998</v>
      </c>
      <c r="K88" s="346">
        <f>231.42+9.9</f>
        <v>241.32</v>
      </c>
      <c r="L88" s="346">
        <v>8.98</v>
      </c>
      <c r="M88" s="240">
        <v>17711.36</v>
      </c>
      <c r="N88" s="240">
        <v>8297.28</v>
      </c>
      <c r="O88" s="240">
        <f t="shared" si="12"/>
        <v>9414.08</v>
      </c>
      <c r="P88" s="105">
        <v>1901</v>
      </c>
      <c r="Q88" s="20" t="s">
        <v>22</v>
      </c>
      <c r="R88" s="20" t="s">
        <v>22</v>
      </c>
      <c r="S88" s="137"/>
      <c r="T88" s="40"/>
      <c r="U88" s="21">
        <v>3370</v>
      </c>
      <c r="V88" s="22">
        <f t="shared" si="16"/>
        <v>843511</v>
      </c>
      <c r="W88" s="250"/>
    </row>
    <row r="89" spans="1:23" ht="30.75">
      <c r="A89" s="248">
        <f t="shared" si="14"/>
        <v>83</v>
      </c>
      <c r="B89" s="24">
        <v>3159</v>
      </c>
      <c r="C89" s="24"/>
      <c r="D89" s="23" t="s">
        <v>58</v>
      </c>
      <c r="E89" s="23" t="s">
        <v>67</v>
      </c>
      <c r="F89" s="24">
        <v>2</v>
      </c>
      <c r="G89" s="24">
        <f t="shared" si="15"/>
        <v>4</v>
      </c>
      <c r="H89" s="394">
        <v>4</v>
      </c>
      <c r="I89" s="345">
        <v>0</v>
      </c>
      <c r="J89" s="65">
        <f t="shared" si="11"/>
        <v>189.22</v>
      </c>
      <c r="K89" s="346">
        <v>189.22</v>
      </c>
      <c r="L89" s="346"/>
      <c r="M89" s="240">
        <v>83226.63</v>
      </c>
      <c r="N89" s="240">
        <v>37708.58</v>
      </c>
      <c r="O89" s="240">
        <f t="shared" si="12"/>
        <v>45518.05</v>
      </c>
      <c r="P89" s="105">
        <v>1900</v>
      </c>
      <c r="Q89" s="20" t="s">
        <v>22</v>
      </c>
      <c r="R89" s="20" t="s">
        <v>22</v>
      </c>
      <c r="S89" s="137">
        <v>2008</v>
      </c>
      <c r="T89" s="40" t="s">
        <v>284</v>
      </c>
      <c r="U89" s="21">
        <v>3370</v>
      </c>
      <c r="V89" s="22">
        <f t="shared" si="16"/>
        <v>637671.4</v>
      </c>
      <c r="W89" s="250"/>
    </row>
    <row r="90" spans="1:23" ht="30.75">
      <c r="A90" s="248">
        <f t="shared" si="14"/>
        <v>84</v>
      </c>
      <c r="B90" s="24">
        <v>3160</v>
      </c>
      <c r="C90" s="24"/>
      <c r="D90" s="23" t="s">
        <v>58</v>
      </c>
      <c r="E90" s="23" t="s">
        <v>68</v>
      </c>
      <c r="F90" s="24">
        <v>29</v>
      </c>
      <c r="G90" s="24">
        <f t="shared" si="15"/>
        <v>7</v>
      </c>
      <c r="H90" s="394">
        <v>7</v>
      </c>
      <c r="I90" s="345">
        <v>0</v>
      </c>
      <c r="J90" s="65">
        <f t="shared" si="11"/>
        <v>360.95</v>
      </c>
      <c r="K90" s="346">
        <v>360.95</v>
      </c>
      <c r="L90" s="346"/>
      <c r="M90" s="240">
        <v>80954.1</v>
      </c>
      <c r="N90" s="240">
        <v>46586.22</v>
      </c>
      <c r="O90" s="240">
        <f t="shared" si="12"/>
        <v>34367.880000000005</v>
      </c>
      <c r="P90" s="105">
        <v>1901</v>
      </c>
      <c r="Q90" s="20" t="s">
        <v>22</v>
      </c>
      <c r="R90" s="20" t="s">
        <v>22</v>
      </c>
      <c r="S90" s="137">
        <v>2007</v>
      </c>
      <c r="T90" s="40" t="s">
        <v>284</v>
      </c>
      <c r="U90" s="21">
        <v>3370</v>
      </c>
      <c r="V90" s="22">
        <f t="shared" si="16"/>
        <v>1216401.5</v>
      </c>
      <c r="W90" s="250"/>
    </row>
    <row r="91" spans="1:23" ht="21.75" customHeight="1">
      <c r="A91" s="248">
        <f t="shared" si="14"/>
        <v>85</v>
      </c>
      <c r="B91" s="14">
        <v>3162</v>
      </c>
      <c r="C91" s="14"/>
      <c r="D91" s="13" t="s">
        <v>77</v>
      </c>
      <c r="E91" s="13" t="s">
        <v>204</v>
      </c>
      <c r="F91" s="14">
        <v>1</v>
      </c>
      <c r="G91" s="14">
        <f t="shared" si="15"/>
        <v>1</v>
      </c>
      <c r="H91" s="395">
        <v>1</v>
      </c>
      <c r="I91" s="63">
        <v>0</v>
      </c>
      <c r="J91" s="365">
        <f t="shared" si="11"/>
        <v>88.1</v>
      </c>
      <c r="K91" s="66">
        <v>88.1</v>
      </c>
      <c r="L91" s="66"/>
      <c r="M91" s="199">
        <v>21893.21</v>
      </c>
      <c r="N91" s="199">
        <v>21346.96</v>
      </c>
      <c r="O91" s="199">
        <f t="shared" si="12"/>
        <v>546.25</v>
      </c>
      <c r="P91" s="296">
        <v>1889</v>
      </c>
      <c r="Q91" s="45" t="s">
        <v>22</v>
      </c>
      <c r="R91" s="45" t="s">
        <v>22</v>
      </c>
      <c r="S91" s="408"/>
      <c r="T91" s="586"/>
      <c r="U91" s="21">
        <v>3370</v>
      </c>
      <c r="V91" s="22">
        <f t="shared" si="16"/>
        <v>296897</v>
      </c>
      <c r="W91" s="250"/>
    </row>
    <row r="92" spans="1:23" ht="21.75" customHeight="1">
      <c r="A92" s="248">
        <f t="shared" si="14"/>
        <v>86</v>
      </c>
      <c r="B92" s="24">
        <v>3163</v>
      </c>
      <c r="C92" s="24"/>
      <c r="D92" s="23" t="s">
        <v>75</v>
      </c>
      <c r="E92" s="23" t="s">
        <v>76</v>
      </c>
      <c r="F92" s="24">
        <v>20</v>
      </c>
      <c r="G92" s="24">
        <f t="shared" si="15"/>
        <v>4</v>
      </c>
      <c r="H92" s="394">
        <v>4</v>
      </c>
      <c r="I92" s="345">
        <v>0</v>
      </c>
      <c r="J92" s="65">
        <f t="shared" si="11"/>
        <v>163.97</v>
      </c>
      <c r="K92" s="346">
        <v>163.97</v>
      </c>
      <c r="L92" s="346"/>
      <c r="M92" s="240">
        <v>21941.36</v>
      </c>
      <c r="N92" s="240">
        <v>11519.56</v>
      </c>
      <c r="O92" s="240">
        <f t="shared" si="12"/>
        <v>10421.800000000001</v>
      </c>
      <c r="P92" s="105">
        <v>1896</v>
      </c>
      <c r="Q92" s="20" t="s">
        <v>22</v>
      </c>
      <c r="R92" s="20" t="s">
        <v>22</v>
      </c>
      <c r="S92" s="137"/>
      <c r="T92" s="40"/>
      <c r="U92" s="21">
        <v>3370</v>
      </c>
      <c r="V92" s="22">
        <f t="shared" si="16"/>
        <v>552578.9</v>
      </c>
      <c r="W92" s="250"/>
    </row>
    <row r="93" spans="1:23" ht="21.75" customHeight="1">
      <c r="A93" s="248">
        <f t="shared" si="14"/>
        <v>87</v>
      </c>
      <c r="B93" s="35">
        <v>3169</v>
      </c>
      <c r="C93" s="35"/>
      <c r="D93" s="34" t="s">
        <v>69</v>
      </c>
      <c r="E93" s="34" t="s">
        <v>337</v>
      </c>
      <c r="F93" s="35">
        <v>26</v>
      </c>
      <c r="G93" s="35">
        <f t="shared" si="15"/>
        <v>4</v>
      </c>
      <c r="H93" s="396">
        <v>4</v>
      </c>
      <c r="I93" s="400">
        <v>0</v>
      </c>
      <c r="J93" s="401">
        <f t="shared" si="11"/>
        <v>230.76</v>
      </c>
      <c r="K93" s="402">
        <v>230.76</v>
      </c>
      <c r="L93" s="402"/>
      <c r="M93" s="403">
        <v>71203.16</v>
      </c>
      <c r="N93" s="403">
        <v>25369.6</v>
      </c>
      <c r="O93" s="403">
        <f t="shared" si="12"/>
        <v>45833.560000000005</v>
      </c>
      <c r="P93" s="404">
        <v>1900</v>
      </c>
      <c r="Q93" s="405" t="s">
        <v>22</v>
      </c>
      <c r="R93" s="405" t="s">
        <v>22</v>
      </c>
      <c r="S93" s="406">
        <v>2007</v>
      </c>
      <c r="T93" s="509" t="s">
        <v>220</v>
      </c>
      <c r="U93" s="41"/>
      <c r="V93" s="36"/>
      <c r="W93" s="250" t="s">
        <v>211</v>
      </c>
    </row>
    <row r="94" spans="1:23" ht="21.75" customHeight="1">
      <c r="A94" s="248">
        <f t="shared" si="14"/>
        <v>88</v>
      </c>
      <c r="B94" s="24">
        <v>3171</v>
      </c>
      <c r="C94" s="24"/>
      <c r="D94" s="23" t="s">
        <v>69</v>
      </c>
      <c r="E94" s="23" t="s">
        <v>37</v>
      </c>
      <c r="F94" s="24">
        <v>39</v>
      </c>
      <c r="G94" s="24">
        <f t="shared" si="15"/>
        <v>6</v>
      </c>
      <c r="H94" s="394">
        <v>6</v>
      </c>
      <c r="I94" s="345">
        <v>0</v>
      </c>
      <c r="J94" s="65">
        <f t="shared" si="11"/>
        <v>278.72</v>
      </c>
      <c r="K94" s="346">
        <v>278.72</v>
      </c>
      <c r="L94" s="346"/>
      <c r="M94" s="240">
        <v>75794.35</v>
      </c>
      <c r="N94" s="240">
        <v>34611.49</v>
      </c>
      <c r="O94" s="240">
        <f t="shared" si="12"/>
        <v>41182.86000000001</v>
      </c>
      <c r="P94" s="105">
        <v>1890</v>
      </c>
      <c r="Q94" s="20" t="s">
        <v>22</v>
      </c>
      <c r="R94" s="20" t="s">
        <v>22</v>
      </c>
      <c r="S94" s="137">
        <v>2007</v>
      </c>
      <c r="T94" s="40" t="s">
        <v>220</v>
      </c>
      <c r="U94" s="21">
        <v>3370</v>
      </c>
      <c r="V94" s="22">
        <f aca="true" t="shared" si="17" ref="V94:V112">U94*J94</f>
        <v>939286.4000000001</v>
      </c>
      <c r="W94" s="250"/>
    </row>
    <row r="95" spans="1:23" ht="21.75" customHeight="1">
      <c r="A95" s="248">
        <f t="shared" si="14"/>
        <v>89</v>
      </c>
      <c r="B95" s="24">
        <v>3176</v>
      </c>
      <c r="C95" s="24"/>
      <c r="D95" s="23" t="s">
        <v>69</v>
      </c>
      <c r="E95" s="23" t="s">
        <v>71</v>
      </c>
      <c r="F95" s="24">
        <v>28</v>
      </c>
      <c r="G95" s="24">
        <f t="shared" si="15"/>
        <v>2</v>
      </c>
      <c r="H95" s="394">
        <v>2</v>
      </c>
      <c r="I95" s="345">
        <v>0</v>
      </c>
      <c r="J95" s="65">
        <f t="shared" si="11"/>
        <v>127.46</v>
      </c>
      <c r="K95" s="346">
        <v>127.46</v>
      </c>
      <c r="L95" s="346"/>
      <c r="M95" s="240">
        <v>64079.86</v>
      </c>
      <c r="N95" s="240">
        <v>14158.86</v>
      </c>
      <c r="O95" s="240">
        <f t="shared" si="12"/>
        <v>49921</v>
      </c>
      <c r="P95" s="105">
        <v>1910</v>
      </c>
      <c r="Q95" s="20" t="s">
        <v>22</v>
      </c>
      <c r="R95" s="20" t="s">
        <v>22</v>
      </c>
      <c r="S95" s="137"/>
      <c r="T95" s="40"/>
      <c r="U95" s="21">
        <v>3370</v>
      </c>
      <c r="V95" s="22">
        <f t="shared" si="17"/>
        <v>429540.19999999995</v>
      </c>
      <c r="W95" s="250"/>
    </row>
    <row r="96" spans="1:23" ht="30.75">
      <c r="A96" s="248">
        <f t="shared" si="14"/>
        <v>90</v>
      </c>
      <c r="B96" s="24">
        <v>3177</v>
      </c>
      <c r="C96" s="24"/>
      <c r="D96" s="23" t="s">
        <v>69</v>
      </c>
      <c r="E96" s="23" t="s">
        <v>70</v>
      </c>
      <c r="F96" s="24">
        <v>7</v>
      </c>
      <c r="G96" s="24">
        <f t="shared" si="15"/>
        <v>3</v>
      </c>
      <c r="H96" s="394">
        <v>3</v>
      </c>
      <c r="I96" s="345">
        <v>0</v>
      </c>
      <c r="J96" s="65">
        <f aca="true" t="shared" si="18" ref="J96:J112">SUM(K96:L96)</f>
        <v>119.44</v>
      </c>
      <c r="K96" s="346">
        <v>119.44</v>
      </c>
      <c r="L96" s="346"/>
      <c r="M96" s="240">
        <v>64582.91</v>
      </c>
      <c r="N96" s="240">
        <v>14388.92</v>
      </c>
      <c r="O96" s="240">
        <f aca="true" t="shared" si="19" ref="O96:O112">M96-N96</f>
        <v>50193.990000000005</v>
      </c>
      <c r="P96" s="105">
        <v>1900</v>
      </c>
      <c r="Q96" s="20" t="s">
        <v>22</v>
      </c>
      <c r="R96" s="20" t="s">
        <v>22</v>
      </c>
      <c r="S96" s="137">
        <v>2008</v>
      </c>
      <c r="T96" s="40" t="s">
        <v>284</v>
      </c>
      <c r="U96" s="21">
        <v>3370</v>
      </c>
      <c r="V96" s="22">
        <f t="shared" si="17"/>
        <v>402512.8</v>
      </c>
      <c r="W96" s="250"/>
    </row>
    <row r="97" spans="1:23" ht="30.75">
      <c r="A97" s="248">
        <f t="shared" si="14"/>
        <v>91</v>
      </c>
      <c r="B97" s="24">
        <v>3178</v>
      </c>
      <c r="C97" s="24"/>
      <c r="D97" s="23" t="s">
        <v>69</v>
      </c>
      <c r="E97" s="23" t="s">
        <v>70</v>
      </c>
      <c r="F97" s="24">
        <v>12</v>
      </c>
      <c r="G97" s="24">
        <f t="shared" si="15"/>
        <v>3</v>
      </c>
      <c r="H97" s="394">
        <v>3</v>
      </c>
      <c r="I97" s="345">
        <v>0</v>
      </c>
      <c r="J97" s="65">
        <f t="shared" si="18"/>
        <v>118.2</v>
      </c>
      <c r="K97" s="346">
        <v>118.2</v>
      </c>
      <c r="L97" s="346"/>
      <c r="M97" s="240">
        <v>36378.84</v>
      </c>
      <c r="N97" s="240">
        <v>13003.82</v>
      </c>
      <c r="O97" s="240">
        <f t="shared" si="19"/>
        <v>23375.019999999997</v>
      </c>
      <c r="P97" s="105">
        <v>1910</v>
      </c>
      <c r="Q97" s="20" t="s">
        <v>22</v>
      </c>
      <c r="R97" s="20" t="s">
        <v>22</v>
      </c>
      <c r="S97" s="137">
        <v>2008</v>
      </c>
      <c r="T97" s="40" t="s">
        <v>284</v>
      </c>
      <c r="U97" s="21">
        <v>3370</v>
      </c>
      <c r="V97" s="22">
        <f t="shared" si="17"/>
        <v>398334</v>
      </c>
      <c r="W97" s="250"/>
    </row>
    <row r="98" spans="1:23" ht="45.75">
      <c r="A98" s="248">
        <f t="shared" si="14"/>
        <v>92</v>
      </c>
      <c r="B98" s="24">
        <v>3179</v>
      </c>
      <c r="C98" s="24"/>
      <c r="D98" s="23" t="s">
        <v>69</v>
      </c>
      <c r="E98" s="23" t="s">
        <v>51</v>
      </c>
      <c r="F98" s="24">
        <v>42</v>
      </c>
      <c r="G98" s="24">
        <f t="shared" si="15"/>
        <v>3</v>
      </c>
      <c r="H98" s="394">
        <v>3</v>
      </c>
      <c r="I98" s="345">
        <v>0</v>
      </c>
      <c r="J98" s="65">
        <f t="shared" si="18"/>
        <v>135.89</v>
      </c>
      <c r="K98" s="346">
        <v>135.89</v>
      </c>
      <c r="L98" s="346"/>
      <c r="M98" s="240">
        <v>108578.17</v>
      </c>
      <c r="N98" s="240">
        <v>29229.26</v>
      </c>
      <c r="O98" s="240">
        <f t="shared" si="19"/>
        <v>79348.91</v>
      </c>
      <c r="P98" s="105">
        <v>1898</v>
      </c>
      <c r="Q98" s="20" t="s">
        <v>22</v>
      </c>
      <c r="R98" s="20" t="s">
        <v>22</v>
      </c>
      <c r="S98" s="137">
        <v>2008</v>
      </c>
      <c r="T98" s="40" t="s">
        <v>289</v>
      </c>
      <c r="U98" s="21">
        <v>3370</v>
      </c>
      <c r="V98" s="22">
        <f t="shared" si="17"/>
        <v>457949.29999999993</v>
      </c>
      <c r="W98" s="250"/>
    </row>
    <row r="99" spans="1:23" ht="21.75" customHeight="1">
      <c r="A99" s="248">
        <f t="shared" si="14"/>
        <v>93</v>
      </c>
      <c r="B99" s="24">
        <v>3182</v>
      </c>
      <c r="C99" s="24"/>
      <c r="D99" s="23" t="s">
        <v>69</v>
      </c>
      <c r="E99" s="23" t="s">
        <v>72</v>
      </c>
      <c r="F99" s="24">
        <v>6</v>
      </c>
      <c r="G99" s="24">
        <f t="shared" si="15"/>
        <v>2</v>
      </c>
      <c r="H99" s="394">
        <v>2</v>
      </c>
      <c r="I99" s="345">
        <v>0</v>
      </c>
      <c r="J99" s="65">
        <f t="shared" si="18"/>
        <v>174.47</v>
      </c>
      <c r="K99" s="346">
        <f>166.43+8.04</f>
        <v>174.47</v>
      </c>
      <c r="L99" s="346"/>
      <c r="M99" s="240">
        <v>42328.21</v>
      </c>
      <c r="N99" s="240">
        <v>7392.15</v>
      </c>
      <c r="O99" s="240">
        <f t="shared" si="19"/>
        <v>34936.06</v>
      </c>
      <c r="P99" s="105">
        <v>1913</v>
      </c>
      <c r="Q99" s="20" t="s">
        <v>22</v>
      </c>
      <c r="R99" s="20" t="s">
        <v>22</v>
      </c>
      <c r="S99" s="137">
        <v>2007</v>
      </c>
      <c r="T99" s="40" t="s">
        <v>220</v>
      </c>
      <c r="U99" s="21">
        <v>3370</v>
      </c>
      <c r="V99" s="22">
        <f t="shared" si="17"/>
        <v>587963.9</v>
      </c>
      <c r="W99" s="250"/>
    </row>
    <row r="100" spans="1:23" ht="21.75" customHeight="1">
      <c r="A100" s="248">
        <f t="shared" si="14"/>
        <v>94</v>
      </c>
      <c r="B100" s="47">
        <v>3184</v>
      </c>
      <c r="C100" s="47"/>
      <c r="D100" s="48" t="s">
        <v>69</v>
      </c>
      <c r="E100" s="48" t="s">
        <v>73</v>
      </c>
      <c r="F100" s="47">
        <v>1</v>
      </c>
      <c r="G100" s="47">
        <f t="shared" si="15"/>
        <v>3</v>
      </c>
      <c r="H100" s="397">
        <v>3</v>
      </c>
      <c r="I100" s="383">
        <v>0</v>
      </c>
      <c r="J100" s="65">
        <f t="shared" si="18"/>
        <v>186.61</v>
      </c>
      <c r="K100" s="409">
        <v>186.61</v>
      </c>
      <c r="L100" s="409"/>
      <c r="M100" s="410">
        <v>122784.13</v>
      </c>
      <c r="N100" s="410">
        <v>22456.25</v>
      </c>
      <c r="O100" s="410">
        <f t="shared" si="19"/>
        <v>100327.88</v>
      </c>
      <c r="P100" s="411">
        <v>1925</v>
      </c>
      <c r="Q100" s="46" t="s">
        <v>22</v>
      </c>
      <c r="R100" s="46" t="s">
        <v>22</v>
      </c>
      <c r="S100" s="412" t="s">
        <v>217</v>
      </c>
      <c r="T100" s="586" t="s">
        <v>202</v>
      </c>
      <c r="U100" s="21">
        <v>3370</v>
      </c>
      <c r="V100" s="49">
        <f t="shared" si="17"/>
        <v>628875.7000000001</v>
      </c>
      <c r="W100" s="543"/>
    </row>
    <row r="101" spans="1:23" ht="21.75" customHeight="1">
      <c r="A101" s="248">
        <f t="shared" si="14"/>
        <v>95</v>
      </c>
      <c r="B101" s="24">
        <v>3188</v>
      </c>
      <c r="C101" s="24"/>
      <c r="D101" s="23" t="s">
        <v>69</v>
      </c>
      <c r="E101" s="23" t="s">
        <v>74</v>
      </c>
      <c r="F101" s="24">
        <v>26</v>
      </c>
      <c r="G101" s="24">
        <f t="shared" si="15"/>
        <v>4</v>
      </c>
      <c r="H101" s="394">
        <v>4</v>
      </c>
      <c r="I101" s="345">
        <v>0</v>
      </c>
      <c r="J101" s="65">
        <f t="shared" si="18"/>
        <v>179.97</v>
      </c>
      <c r="K101" s="346">
        <v>179.97</v>
      </c>
      <c r="L101" s="346"/>
      <c r="M101" s="240">
        <v>48278.68</v>
      </c>
      <c r="N101" s="240">
        <v>17776.12</v>
      </c>
      <c r="O101" s="240">
        <f t="shared" si="19"/>
        <v>30502.56</v>
      </c>
      <c r="P101" s="105">
        <v>1920</v>
      </c>
      <c r="Q101" s="20" t="s">
        <v>22</v>
      </c>
      <c r="R101" s="20" t="s">
        <v>22</v>
      </c>
      <c r="S101" s="137">
        <v>2007</v>
      </c>
      <c r="T101" s="40" t="s">
        <v>220</v>
      </c>
      <c r="U101" s="21">
        <v>3370</v>
      </c>
      <c r="V101" s="22">
        <f t="shared" si="17"/>
        <v>606498.9</v>
      </c>
      <c r="W101" s="250"/>
    </row>
    <row r="102" spans="1:23" ht="21.75" customHeight="1">
      <c r="A102" s="248">
        <f t="shared" si="14"/>
        <v>96</v>
      </c>
      <c r="B102" s="24">
        <v>3189</v>
      </c>
      <c r="C102" s="24"/>
      <c r="D102" s="23" t="s">
        <v>69</v>
      </c>
      <c r="E102" s="23" t="s">
        <v>74</v>
      </c>
      <c r="F102" s="24">
        <v>29</v>
      </c>
      <c r="G102" s="24">
        <f t="shared" si="15"/>
        <v>3</v>
      </c>
      <c r="H102" s="394">
        <v>3</v>
      </c>
      <c r="I102" s="345">
        <v>0</v>
      </c>
      <c r="J102" s="65">
        <f t="shared" si="18"/>
        <v>112.47</v>
      </c>
      <c r="K102" s="346">
        <v>112.47</v>
      </c>
      <c r="L102" s="346"/>
      <c r="M102" s="240">
        <v>37123.3</v>
      </c>
      <c r="N102" s="240">
        <v>16654.01</v>
      </c>
      <c r="O102" s="240">
        <f t="shared" si="19"/>
        <v>20469.290000000005</v>
      </c>
      <c r="P102" s="105">
        <v>1920</v>
      </c>
      <c r="Q102" s="20" t="s">
        <v>22</v>
      </c>
      <c r="R102" s="20" t="s">
        <v>22</v>
      </c>
      <c r="S102" s="137">
        <v>2007</v>
      </c>
      <c r="T102" s="40" t="s">
        <v>220</v>
      </c>
      <c r="U102" s="21">
        <v>3370</v>
      </c>
      <c r="V102" s="22">
        <f t="shared" si="17"/>
        <v>379023.9</v>
      </c>
      <c r="W102" s="250"/>
    </row>
    <row r="103" spans="1:23" ht="21.75" customHeight="1">
      <c r="A103" s="248">
        <f t="shared" si="14"/>
        <v>97</v>
      </c>
      <c r="B103" s="47">
        <v>3193</v>
      </c>
      <c r="C103" s="47"/>
      <c r="D103" s="48" t="s">
        <v>69</v>
      </c>
      <c r="E103" s="48" t="s">
        <v>74</v>
      </c>
      <c r="F103" s="47">
        <v>17</v>
      </c>
      <c r="G103" s="47">
        <f t="shared" si="15"/>
        <v>6</v>
      </c>
      <c r="H103" s="397">
        <v>6</v>
      </c>
      <c r="I103" s="383">
        <v>0</v>
      </c>
      <c r="J103" s="65">
        <f t="shared" si="18"/>
        <v>264.83</v>
      </c>
      <c r="K103" s="409">
        <v>264.83</v>
      </c>
      <c r="L103" s="409"/>
      <c r="M103" s="410">
        <v>162584.96</v>
      </c>
      <c r="N103" s="410">
        <v>98434.16</v>
      </c>
      <c r="O103" s="410">
        <f t="shared" si="19"/>
        <v>64150.79999999999</v>
      </c>
      <c r="P103" s="411">
        <v>1920</v>
      </c>
      <c r="Q103" s="46" t="s">
        <v>22</v>
      </c>
      <c r="R103" s="46" t="s">
        <v>22</v>
      </c>
      <c r="S103" s="412">
        <v>2007</v>
      </c>
      <c r="T103" s="586" t="s">
        <v>220</v>
      </c>
      <c r="U103" s="21">
        <v>3370</v>
      </c>
      <c r="V103" s="49">
        <f t="shared" si="17"/>
        <v>892477.1</v>
      </c>
      <c r="W103" s="543"/>
    </row>
    <row r="104" spans="1:23" s="3" customFormat="1" ht="21.75" customHeight="1">
      <c r="A104" s="248">
        <f t="shared" si="14"/>
        <v>98</v>
      </c>
      <c r="B104" s="14">
        <v>3205</v>
      </c>
      <c r="C104" s="14"/>
      <c r="D104" s="13" t="s">
        <v>80</v>
      </c>
      <c r="E104" s="13" t="s">
        <v>81</v>
      </c>
      <c r="F104" s="14">
        <v>12</v>
      </c>
      <c r="G104" s="14">
        <f t="shared" si="15"/>
        <v>3</v>
      </c>
      <c r="H104" s="395">
        <v>3</v>
      </c>
      <c r="I104" s="63">
        <v>0</v>
      </c>
      <c r="J104" s="66">
        <f t="shared" si="18"/>
        <v>0</v>
      </c>
      <c r="K104" s="66"/>
      <c r="L104" s="66"/>
      <c r="M104" s="199">
        <v>0</v>
      </c>
      <c r="N104" s="199">
        <v>0</v>
      </c>
      <c r="O104" s="199">
        <f t="shared" si="19"/>
        <v>0</v>
      </c>
      <c r="P104" s="296">
        <v>1930</v>
      </c>
      <c r="Q104" s="45" t="s">
        <v>22</v>
      </c>
      <c r="R104" s="45" t="s">
        <v>22</v>
      </c>
      <c r="S104" s="328"/>
      <c r="T104" s="31"/>
      <c r="U104" s="44">
        <v>3370</v>
      </c>
      <c r="V104" s="32">
        <f t="shared" si="17"/>
        <v>0</v>
      </c>
      <c r="W104" s="251"/>
    </row>
    <row r="105" spans="1:23" ht="21.75" customHeight="1">
      <c r="A105" s="248">
        <f t="shared" si="14"/>
        <v>99</v>
      </c>
      <c r="B105" s="24">
        <v>3206</v>
      </c>
      <c r="C105" s="24"/>
      <c r="D105" s="23"/>
      <c r="E105" s="23" t="s">
        <v>82</v>
      </c>
      <c r="F105" s="24" t="s">
        <v>83</v>
      </c>
      <c r="G105" s="24">
        <f t="shared" si="15"/>
        <v>1</v>
      </c>
      <c r="H105" s="394">
        <v>1</v>
      </c>
      <c r="I105" s="345"/>
      <c r="J105" s="65">
        <f t="shared" si="18"/>
        <v>73.3</v>
      </c>
      <c r="K105" s="346">
        <v>73.3</v>
      </c>
      <c r="L105" s="346"/>
      <c r="M105" s="240">
        <v>25848.47</v>
      </c>
      <c r="N105" s="240">
        <v>18846.21</v>
      </c>
      <c r="O105" s="240">
        <f t="shared" si="19"/>
        <v>7002.260000000002</v>
      </c>
      <c r="P105" s="105"/>
      <c r="Q105" s="20"/>
      <c r="R105" s="20"/>
      <c r="S105" s="137">
        <v>2008</v>
      </c>
      <c r="T105" s="26" t="s">
        <v>284</v>
      </c>
      <c r="U105" s="21">
        <v>3370</v>
      </c>
      <c r="V105" s="22">
        <f t="shared" si="17"/>
        <v>247021</v>
      </c>
      <c r="W105" s="250"/>
    </row>
    <row r="106" spans="1:23" ht="21.75" customHeight="1">
      <c r="A106" s="729">
        <f t="shared" si="14"/>
        <v>100</v>
      </c>
      <c r="B106" s="50">
        <v>3208</v>
      </c>
      <c r="C106" s="50"/>
      <c r="D106" s="51" t="s">
        <v>20</v>
      </c>
      <c r="E106" s="51" t="s">
        <v>24</v>
      </c>
      <c r="F106" s="52">
        <v>20</v>
      </c>
      <c r="G106" s="52">
        <f t="shared" si="15"/>
        <v>51</v>
      </c>
      <c r="H106" s="633">
        <v>44</v>
      </c>
      <c r="I106" s="634">
        <v>7</v>
      </c>
      <c r="J106" s="635">
        <f t="shared" si="18"/>
        <v>1331.89</v>
      </c>
      <c r="K106" s="346">
        <v>1115.38</v>
      </c>
      <c r="L106" s="346">
        <f>214.46+2.05</f>
        <v>216.51000000000002</v>
      </c>
      <c r="M106" s="240">
        <v>557023.41</v>
      </c>
      <c r="N106" s="240">
        <v>248247.8</v>
      </c>
      <c r="O106" s="240">
        <f t="shared" si="19"/>
        <v>308775.61000000004</v>
      </c>
      <c r="P106" s="106" t="s">
        <v>200</v>
      </c>
      <c r="Q106" s="20"/>
      <c r="R106" s="20"/>
      <c r="S106" s="137">
        <v>2008</v>
      </c>
      <c r="T106" s="26" t="s">
        <v>202</v>
      </c>
      <c r="U106" s="21">
        <v>3370</v>
      </c>
      <c r="V106" s="22">
        <f t="shared" si="17"/>
        <v>4488469.300000001</v>
      </c>
      <c r="W106" s="542"/>
    </row>
    <row r="107" spans="1:23" ht="21.75" customHeight="1">
      <c r="A107" s="259">
        <f t="shared" si="14"/>
        <v>101</v>
      </c>
      <c r="B107" s="179">
        <v>3209</v>
      </c>
      <c r="C107" s="179"/>
      <c r="D107" s="100" t="s">
        <v>20</v>
      </c>
      <c r="E107" s="100" t="s">
        <v>24</v>
      </c>
      <c r="F107" s="345">
        <v>22</v>
      </c>
      <c r="G107" s="345">
        <f t="shared" si="15"/>
        <v>51</v>
      </c>
      <c r="H107" s="345">
        <v>50</v>
      </c>
      <c r="I107" s="345">
        <v>1</v>
      </c>
      <c r="J107" s="65">
        <f t="shared" si="18"/>
        <v>1278.48</v>
      </c>
      <c r="K107" s="346">
        <f>1204.95-19-19</f>
        <v>1166.95</v>
      </c>
      <c r="L107" s="346">
        <f>92.53+19</f>
        <v>111.53</v>
      </c>
      <c r="M107" s="240">
        <v>627097.63</v>
      </c>
      <c r="N107" s="240">
        <v>274851.44</v>
      </c>
      <c r="O107" s="240">
        <f t="shared" si="19"/>
        <v>352246.19</v>
      </c>
      <c r="P107" s="106" t="s">
        <v>200</v>
      </c>
      <c r="Q107" s="20"/>
      <c r="R107" s="20"/>
      <c r="S107" s="137">
        <v>2008</v>
      </c>
      <c r="T107" s="26" t="s">
        <v>202</v>
      </c>
      <c r="U107" s="21">
        <v>3370</v>
      </c>
      <c r="V107" s="22">
        <f t="shared" si="17"/>
        <v>4308477.6</v>
      </c>
      <c r="W107" s="542"/>
    </row>
    <row r="108" spans="1:23" ht="21.75" customHeight="1">
      <c r="A108" s="730">
        <f t="shared" si="14"/>
        <v>102</v>
      </c>
      <c r="B108" s="249">
        <v>3210</v>
      </c>
      <c r="C108" s="249"/>
      <c r="D108" s="636" t="s">
        <v>20</v>
      </c>
      <c r="E108" s="636" t="s">
        <v>43</v>
      </c>
      <c r="F108" s="637" t="s">
        <v>46</v>
      </c>
      <c r="G108" s="638">
        <f>SUM(H108:I108)</f>
        <v>16</v>
      </c>
      <c r="H108" s="639">
        <v>16</v>
      </c>
      <c r="I108" s="640">
        <v>0</v>
      </c>
      <c r="J108" s="641">
        <f t="shared" si="18"/>
        <v>308.76</v>
      </c>
      <c r="K108" s="346">
        <v>308.76</v>
      </c>
      <c r="L108" s="346"/>
      <c r="M108" s="240">
        <v>145316.25</v>
      </c>
      <c r="N108" s="240">
        <v>145316.25</v>
      </c>
      <c r="O108" s="240">
        <f t="shared" si="19"/>
        <v>0</v>
      </c>
      <c r="P108" s="105">
        <v>1980</v>
      </c>
      <c r="Q108" s="20" t="s">
        <v>22</v>
      </c>
      <c r="R108" s="20" t="s">
        <v>22</v>
      </c>
      <c r="S108" s="137"/>
      <c r="T108" s="26"/>
      <c r="U108" s="21">
        <v>3370</v>
      </c>
      <c r="V108" s="22">
        <f t="shared" si="17"/>
        <v>1040521.2</v>
      </c>
      <c r="W108" s="250"/>
    </row>
    <row r="109" spans="1:24" ht="15">
      <c r="A109" s="248">
        <f t="shared" si="14"/>
        <v>103</v>
      </c>
      <c r="B109" s="52">
        <v>3214</v>
      </c>
      <c r="C109" s="52"/>
      <c r="D109" s="51" t="s">
        <v>20</v>
      </c>
      <c r="E109" s="51" t="s">
        <v>63</v>
      </c>
      <c r="F109" s="52">
        <v>15</v>
      </c>
      <c r="G109" s="24">
        <f>SUM(H109:I109)</f>
        <v>4</v>
      </c>
      <c r="H109" s="394">
        <v>4</v>
      </c>
      <c r="I109" s="345">
        <v>0</v>
      </c>
      <c r="J109" s="65">
        <f t="shared" si="18"/>
        <v>164.2</v>
      </c>
      <c r="K109" s="66">
        <v>164.2</v>
      </c>
      <c r="L109" s="66"/>
      <c r="M109" s="240">
        <v>48395.06</v>
      </c>
      <c r="N109" s="240">
        <v>21787.27</v>
      </c>
      <c r="O109" s="240">
        <f t="shared" si="19"/>
        <v>26607.789999999997</v>
      </c>
      <c r="P109" s="105"/>
      <c r="Q109" s="20"/>
      <c r="R109" s="20"/>
      <c r="S109" s="137">
        <v>2008</v>
      </c>
      <c r="T109" s="31" t="s">
        <v>290</v>
      </c>
      <c r="U109" s="21">
        <v>3370</v>
      </c>
      <c r="V109" s="22">
        <f t="shared" si="17"/>
        <v>553354</v>
      </c>
      <c r="W109" s="542"/>
      <c r="X109" s="3"/>
    </row>
    <row r="110" spans="1:24" ht="30.75">
      <c r="A110" s="248">
        <f t="shared" si="14"/>
        <v>104</v>
      </c>
      <c r="B110" s="57">
        <v>3215</v>
      </c>
      <c r="C110" s="57"/>
      <c r="D110" s="58" t="s">
        <v>20</v>
      </c>
      <c r="E110" s="58" t="s">
        <v>61</v>
      </c>
      <c r="F110" s="57">
        <v>3</v>
      </c>
      <c r="G110" s="47">
        <f>SUM(H110:I110)</f>
        <v>2</v>
      </c>
      <c r="H110" s="397">
        <v>2</v>
      </c>
      <c r="I110" s="383">
        <v>0</v>
      </c>
      <c r="J110" s="65">
        <f t="shared" si="18"/>
        <v>151.46</v>
      </c>
      <c r="K110" s="409">
        <v>151.46</v>
      </c>
      <c r="L110" s="409"/>
      <c r="M110" s="410">
        <v>3662.3</v>
      </c>
      <c r="N110" s="410">
        <v>76.16</v>
      </c>
      <c r="O110" s="410">
        <f t="shared" si="19"/>
        <v>3586.1400000000003</v>
      </c>
      <c r="P110" s="411">
        <v>1900</v>
      </c>
      <c r="Q110" s="46"/>
      <c r="R110" s="46"/>
      <c r="S110" s="412">
        <v>2008</v>
      </c>
      <c r="T110" s="586" t="s">
        <v>284</v>
      </c>
      <c r="U110" s="21">
        <v>3370</v>
      </c>
      <c r="V110" s="49">
        <f t="shared" si="17"/>
        <v>510420.2</v>
      </c>
      <c r="W110" s="543"/>
      <c r="X110" s="3"/>
    </row>
    <row r="111" spans="1:24" ht="21.75" customHeight="1">
      <c r="A111" s="248">
        <f t="shared" si="14"/>
        <v>105</v>
      </c>
      <c r="B111" s="54">
        <v>3217</v>
      </c>
      <c r="C111" s="54"/>
      <c r="D111" s="55" t="s">
        <v>20</v>
      </c>
      <c r="E111" s="55" t="s">
        <v>229</v>
      </c>
      <c r="F111" s="54">
        <v>11</v>
      </c>
      <c r="G111" s="14">
        <f>SUM(H111:I111)</f>
        <v>7</v>
      </c>
      <c r="H111" s="395">
        <v>7</v>
      </c>
      <c r="I111" s="63">
        <v>0</v>
      </c>
      <c r="J111" s="365">
        <f t="shared" si="18"/>
        <v>361.85</v>
      </c>
      <c r="K111" s="66">
        <v>361.85</v>
      </c>
      <c r="L111" s="66"/>
      <c r="M111" s="199">
        <v>253678.32</v>
      </c>
      <c r="N111" s="199">
        <v>253678.32</v>
      </c>
      <c r="O111" s="199">
        <f t="shared" si="19"/>
        <v>0</v>
      </c>
      <c r="P111" s="296">
        <v>1904</v>
      </c>
      <c r="Q111" s="45"/>
      <c r="R111" s="45"/>
      <c r="S111" s="328"/>
      <c r="T111" s="31"/>
      <c r="U111" s="21">
        <v>3370</v>
      </c>
      <c r="V111" s="32">
        <f t="shared" si="17"/>
        <v>1219434.5</v>
      </c>
      <c r="W111" s="251"/>
      <c r="X111" s="3"/>
    </row>
    <row r="112" spans="1:24" ht="21.75" customHeight="1">
      <c r="A112" s="248">
        <f t="shared" si="14"/>
        <v>106</v>
      </c>
      <c r="B112" s="54">
        <v>1120</v>
      </c>
      <c r="C112" s="54"/>
      <c r="D112" s="55" t="s">
        <v>20</v>
      </c>
      <c r="E112" s="55" t="s">
        <v>314</v>
      </c>
      <c r="F112" s="54" t="s">
        <v>306</v>
      </c>
      <c r="G112" s="14">
        <f>SUM(H112:I112)</f>
        <v>40</v>
      </c>
      <c r="H112" s="398">
        <v>30</v>
      </c>
      <c r="I112" s="63">
        <v>10</v>
      </c>
      <c r="J112" s="365">
        <f t="shared" si="18"/>
        <v>1969.57</v>
      </c>
      <c r="K112" s="66">
        <v>1445.53</v>
      </c>
      <c r="L112" s="66">
        <v>524.04</v>
      </c>
      <c r="M112" s="199">
        <v>7832061.82</v>
      </c>
      <c r="N112" s="199">
        <v>57716.04</v>
      </c>
      <c r="O112" s="199">
        <f t="shared" si="19"/>
        <v>7774345.78</v>
      </c>
      <c r="P112" s="296"/>
      <c r="Q112" s="45"/>
      <c r="R112" s="45"/>
      <c r="S112" s="328">
        <v>2009</v>
      </c>
      <c r="T112" s="31"/>
      <c r="U112" s="21">
        <v>3370</v>
      </c>
      <c r="V112" s="32">
        <f t="shared" si="17"/>
        <v>6637450.899999999</v>
      </c>
      <c r="W112" s="251"/>
      <c r="X112" s="3"/>
    </row>
    <row r="113" spans="1:23" ht="45.75" thickBot="1">
      <c r="A113" s="689" t="s">
        <v>84</v>
      </c>
      <c r="B113" s="690"/>
      <c r="C113" s="690"/>
      <c r="D113" s="690"/>
      <c r="E113" s="690"/>
      <c r="F113" s="280"/>
      <c r="G113" s="281">
        <f aca="true" t="shared" si="20" ref="G113:N113">SUM(G7:G112)</f>
        <v>882</v>
      </c>
      <c r="H113" s="399">
        <f t="shared" si="20"/>
        <v>791</v>
      </c>
      <c r="I113" s="440">
        <f t="shared" si="20"/>
        <v>91</v>
      </c>
      <c r="J113" s="530">
        <f>SUM(J7:J112)</f>
        <v>35705.61000000001</v>
      </c>
      <c r="K113" s="441">
        <f t="shared" si="20"/>
        <v>32024.760000000006</v>
      </c>
      <c r="L113" s="441">
        <f t="shared" si="20"/>
        <v>3680.8500000000004</v>
      </c>
      <c r="M113" s="442">
        <f>SUM(M7:M112)</f>
        <v>28435532.99000001</v>
      </c>
      <c r="N113" s="442">
        <f t="shared" si="20"/>
        <v>10330607.580000004</v>
      </c>
      <c r="O113" s="442">
        <f>M113-N113</f>
        <v>18104925.410000004</v>
      </c>
      <c r="P113" s="354"/>
      <c r="Q113" s="443"/>
      <c r="R113" s="206"/>
      <c r="S113" s="355"/>
      <c r="T113" s="443"/>
      <c r="U113" s="444"/>
      <c r="V113" s="282">
        <f>SUM(V7:V112)</f>
        <v>114525945.19999999</v>
      </c>
      <c r="W113" s="642" t="s">
        <v>366</v>
      </c>
    </row>
    <row r="114" spans="1:23" ht="17.25" customHeight="1">
      <c r="A114" s="756"/>
      <c r="B114" s="6"/>
      <c r="C114" s="6"/>
      <c r="D114" s="6"/>
      <c r="E114" s="7"/>
      <c r="F114" s="2"/>
      <c r="G114" s="2"/>
      <c r="H114" s="2"/>
      <c r="I114" s="2"/>
      <c r="J114" s="8"/>
      <c r="K114" s="8"/>
      <c r="L114" s="8"/>
      <c r="M114" s="10"/>
      <c r="N114" s="239"/>
      <c r="O114" s="10"/>
      <c r="P114" s="5"/>
      <c r="Q114" s="4"/>
      <c r="S114" s="9"/>
      <c r="T114" s="4"/>
      <c r="W114" s="757"/>
    </row>
    <row r="115" spans="1:23" ht="18" customHeight="1" thickBot="1">
      <c r="A115" s="756"/>
      <c r="B115" s="6"/>
      <c r="C115" s="6"/>
      <c r="D115" s="6"/>
      <c r="E115" s="7"/>
      <c r="F115" s="2"/>
      <c r="G115" s="2"/>
      <c r="H115" s="2"/>
      <c r="I115" s="2"/>
      <c r="J115" s="8"/>
      <c r="K115" s="8"/>
      <c r="L115" s="8"/>
      <c r="M115" s="10"/>
      <c r="N115" s="239"/>
      <c r="O115" s="10"/>
      <c r="P115" s="5"/>
      <c r="Q115" s="4"/>
      <c r="S115" s="9"/>
      <c r="T115" s="4"/>
      <c r="W115" s="757"/>
    </row>
    <row r="116" spans="1:26" ht="18.75" thickBot="1">
      <c r="A116" s="698" t="s">
        <v>301</v>
      </c>
      <c r="B116" s="699"/>
      <c r="C116" s="699"/>
      <c r="D116" s="699"/>
      <c r="E116" s="699"/>
      <c r="F116" s="699"/>
      <c r="G116" s="699"/>
      <c r="H116" s="699"/>
      <c r="I116" s="699"/>
      <c r="J116" s="699"/>
      <c r="K116" s="699"/>
      <c r="L116" s="699"/>
      <c r="M116" s="699"/>
      <c r="N116" s="699"/>
      <c r="O116" s="699"/>
      <c r="P116" s="699"/>
      <c r="Q116" s="699"/>
      <c r="R116" s="699"/>
      <c r="S116" s="699"/>
      <c r="T116" s="699"/>
      <c r="U116" s="699"/>
      <c r="V116" s="699"/>
      <c r="W116" s="700"/>
      <c r="X116" s="103"/>
      <c r="Y116" s="103"/>
      <c r="Z116" s="103"/>
    </row>
    <row r="117" spans="1:26" ht="21.75" customHeight="1">
      <c r="A117" s="445">
        <v>1</v>
      </c>
      <c r="B117" s="446">
        <v>1006</v>
      </c>
      <c r="C117" s="447">
        <v>1</v>
      </c>
      <c r="D117" s="448" t="s">
        <v>20</v>
      </c>
      <c r="E117" s="448" t="s">
        <v>24</v>
      </c>
      <c r="F117" s="432" t="s">
        <v>88</v>
      </c>
      <c r="G117" s="449">
        <f aca="true" t="shared" si="21" ref="G117:G148">I117+H117</f>
        <v>9</v>
      </c>
      <c r="H117" s="432">
        <v>9</v>
      </c>
      <c r="I117" s="432">
        <v>0</v>
      </c>
      <c r="J117" s="433">
        <f aca="true" t="shared" si="22" ref="J117:J151">SUM(K117:L117)</f>
        <v>613.58</v>
      </c>
      <c r="K117" s="434">
        <v>613.58</v>
      </c>
      <c r="L117" s="434"/>
      <c r="M117" s="435">
        <v>63097.82</v>
      </c>
      <c r="N117" s="435">
        <v>26605.64</v>
      </c>
      <c r="O117" s="435">
        <f aca="true" t="shared" si="23" ref="O117:O151">M117-N117</f>
        <v>36492.18</v>
      </c>
      <c r="P117" s="436">
        <v>1935</v>
      </c>
      <c r="Q117" s="279" t="s">
        <v>22</v>
      </c>
      <c r="R117" s="279" t="s">
        <v>22</v>
      </c>
      <c r="S117" s="450"/>
      <c r="T117" s="584"/>
      <c r="U117" s="438">
        <v>3370</v>
      </c>
      <c r="V117" s="439">
        <f aca="true" t="shared" si="24" ref="V117:V151">J117*U117</f>
        <v>2067764.6</v>
      </c>
      <c r="W117" s="540"/>
      <c r="X117" s="103"/>
      <c r="Y117" s="103"/>
      <c r="Z117" s="103"/>
    </row>
    <row r="118" spans="1:26" ht="21.75" customHeight="1">
      <c r="A118" s="259">
        <v>2</v>
      </c>
      <c r="B118" s="60">
        <v>1018</v>
      </c>
      <c r="C118" s="61">
        <v>2</v>
      </c>
      <c r="D118" s="62" t="s">
        <v>20</v>
      </c>
      <c r="E118" s="62" t="s">
        <v>91</v>
      </c>
      <c r="F118" s="63" t="s">
        <v>92</v>
      </c>
      <c r="G118" s="64">
        <f t="shared" si="21"/>
        <v>5</v>
      </c>
      <c r="H118" s="63">
        <v>5</v>
      </c>
      <c r="I118" s="63">
        <v>0</v>
      </c>
      <c r="J118" s="65">
        <f t="shared" si="22"/>
        <v>344.48</v>
      </c>
      <c r="K118" s="66">
        <f>291.75+52.73</f>
        <v>344.48</v>
      </c>
      <c r="L118" s="66"/>
      <c r="M118" s="240">
        <v>14009.97</v>
      </c>
      <c r="N118" s="240">
        <v>4536.67</v>
      </c>
      <c r="O118" s="240">
        <f t="shared" si="23"/>
        <v>9473.3</v>
      </c>
      <c r="P118" s="105">
        <v>1928</v>
      </c>
      <c r="Q118" s="20" t="s">
        <v>22</v>
      </c>
      <c r="R118" s="20" t="s">
        <v>22</v>
      </c>
      <c r="S118" s="106"/>
      <c r="T118" s="26"/>
      <c r="U118" s="21">
        <v>3370</v>
      </c>
      <c r="V118" s="22">
        <f t="shared" si="24"/>
        <v>1160897.6</v>
      </c>
      <c r="W118" s="542"/>
      <c r="X118" s="103"/>
      <c r="Y118" s="103"/>
      <c r="Z118" s="103"/>
    </row>
    <row r="119" spans="1:26" ht="21.75" customHeight="1">
      <c r="A119" s="259">
        <f aca="true" t="shared" si="25" ref="A119:A181">A118+1</f>
        <v>3</v>
      </c>
      <c r="B119" s="378">
        <v>1030</v>
      </c>
      <c r="C119" s="380">
        <v>3</v>
      </c>
      <c r="D119" s="381" t="s">
        <v>20</v>
      </c>
      <c r="E119" s="381" t="s">
        <v>25</v>
      </c>
      <c r="F119" s="383" t="s">
        <v>94</v>
      </c>
      <c r="G119" s="64">
        <f t="shared" si="21"/>
        <v>21</v>
      </c>
      <c r="H119" s="63">
        <v>21</v>
      </c>
      <c r="I119" s="63">
        <f>1-1</f>
        <v>0</v>
      </c>
      <c r="J119" s="65">
        <f t="shared" si="22"/>
        <v>1542.19</v>
      </c>
      <c r="K119" s="66">
        <v>1542.19</v>
      </c>
      <c r="L119" s="66">
        <f>14.06-14.06</f>
        <v>0</v>
      </c>
      <c r="M119" s="240">
        <v>534727.51</v>
      </c>
      <c r="N119" s="240">
        <v>168176.09</v>
      </c>
      <c r="O119" s="240">
        <f t="shared" si="23"/>
        <v>366551.42000000004</v>
      </c>
      <c r="P119" s="105">
        <v>1935</v>
      </c>
      <c r="Q119" s="20" t="s">
        <v>22</v>
      </c>
      <c r="R119" s="20" t="s">
        <v>22</v>
      </c>
      <c r="S119" s="106" t="s">
        <v>217</v>
      </c>
      <c r="T119" s="26" t="s">
        <v>221</v>
      </c>
      <c r="U119" s="21">
        <v>3370</v>
      </c>
      <c r="V119" s="22">
        <f t="shared" si="24"/>
        <v>5197180.3</v>
      </c>
      <c r="W119" s="542"/>
      <c r="X119" s="103"/>
      <c r="Y119" s="103"/>
      <c r="Z119" s="103"/>
    </row>
    <row r="120" spans="1:26" ht="21.75" customHeight="1">
      <c r="A120" s="259">
        <f t="shared" si="25"/>
        <v>4</v>
      </c>
      <c r="B120" s="67">
        <v>1037</v>
      </c>
      <c r="C120" s="68">
        <v>4</v>
      </c>
      <c r="D120" s="69" t="s">
        <v>20</v>
      </c>
      <c r="E120" s="69" t="s">
        <v>98</v>
      </c>
      <c r="F120" s="70" t="s">
        <v>99</v>
      </c>
      <c r="G120" s="64">
        <f t="shared" si="21"/>
        <v>31</v>
      </c>
      <c r="H120" s="70">
        <v>29</v>
      </c>
      <c r="I120" s="70">
        <v>2</v>
      </c>
      <c r="J120" s="71">
        <f t="shared" si="22"/>
        <v>1821.36</v>
      </c>
      <c r="K120" s="72">
        <v>1656.56</v>
      </c>
      <c r="L120" s="72">
        <v>164.8</v>
      </c>
      <c r="M120" s="241">
        <v>288579.28</v>
      </c>
      <c r="N120" s="241">
        <v>270190.14</v>
      </c>
      <c r="O120" s="241">
        <f t="shared" si="23"/>
        <v>18389.140000000014</v>
      </c>
      <c r="P120" s="108">
        <v>1935</v>
      </c>
      <c r="Q120" s="109" t="s">
        <v>22</v>
      </c>
      <c r="R120" s="109" t="s">
        <v>22</v>
      </c>
      <c r="S120" s="110"/>
      <c r="T120" s="201"/>
      <c r="U120" s="21">
        <v>3370</v>
      </c>
      <c r="V120" s="112">
        <f t="shared" si="24"/>
        <v>6137983.199999999</v>
      </c>
      <c r="W120" s="544"/>
      <c r="X120" s="103"/>
      <c r="Y120" s="103"/>
      <c r="Z120" s="103"/>
    </row>
    <row r="121" spans="1:26" ht="21.75" customHeight="1">
      <c r="A121" s="259">
        <f t="shared" si="25"/>
        <v>5</v>
      </c>
      <c r="B121" s="73">
        <v>1054</v>
      </c>
      <c r="C121" s="74">
        <v>5</v>
      </c>
      <c r="D121" s="13" t="s">
        <v>20</v>
      </c>
      <c r="E121" s="13" t="s">
        <v>107</v>
      </c>
      <c r="F121" s="14">
        <v>27</v>
      </c>
      <c r="G121" s="64">
        <f t="shared" si="21"/>
        <v>9</v>
      </c>
      <c r="H121" s="14">
        <v>9</v>
      </c>
      <c r="I121" s="14">
        <v>0</v>
      </c>
      <c r="J121" s="15">
        <f t="shared" si="22"/>
        <v>468.52</v>
      </c>
      <c r="K121" s="16">
        <f>467.68+0.84</f>
        <v>468.52</v>
      </c>
      <c r="L121" s="16"/>
      <c r="M121" s="237">
        <v>53352.99</v>
      </c>
      <c r="N121" s="237">
        <v>53352.99</v>
      </c>
      <c r="O121" s="237">
        <f t="shared" si="23"/>
        <v>0</v>
      </c>
      <c r="P121" s="17">
        <v>1928</v>
      </c>
      <c r="Q121" s="18" t="s">
        <v>22</v>
      </c>
      <c r="R121" s="18" t="s">
        <v>22</v>
      </c>
      <c r="S121" s="59" t="s">
        <v>199</v>
      </c>
      <c r="T121" s="26" t="s">
        <v>202</v>
      </c>
      <c r="U121" s="21">
        <v>3370</v>
      </c>
      <c r="V121" s="22">
        <f t="shared" si="24"/>
        <v>1578912.4</v>
      </c>
      <c r="W121" s="542"/>
      <c r="X121" s="103"/>
      <c r="Y121" s="103"/>
      <c r="Z121" s="103"/>
    </row>
    <row r="122" spans="1:26" ht="21.75" customHeight="1">
      <c r="A122" s="259">
        <f t="shared" si="25"/>
        <v>6</v>
      </c>
      <c r="B122" s="73">
        <v>1088</v>
      </c>
      <c r="C122" s="74">
        <v>6</v>
      </c>
      <c r="D122" s="13" t="s">
        <v>20</v>
      </c>
      <c r="E122" s="13" t="s">
        <v>119</v>
      </c>
      <c r="F122" s="14" t="s">
        <v>92</v>
      </c>
      <c r="G122" s="64">
        <f t="shared" si="21"/>
        <v>20</v>
      </c>
      <c r="H122" s="14">
        <f>18+1+1</f>
        <v>20</v>
      </c>
      <c r="I122" s="14">
        <v>0</v>
      </c>
      <c r="J122" s="15">
        <f t="shared" si="22"/>
        <v>708.03</v>
      </c>
      <c r="K122" s="16">
        <v>708.03</v>
      </c>
      <c r="L122" s="16"/>
      <c r="M122" s="237">
        <v>172286.16</v>
      </c>
      <c r="N122" s="237">
        <v>47933.39</v>
      </c>
      <c r="O122" s="237">
        <f t="shared" si="23"/>
        <v>124352.77</v>
      </c>
      <c r="P122" s="17">
        <v>1928</v>
      </c>
      <c r="Q122" s="18" t="s">
        <v>22</v>
      </c>
      <c r="R122" s="18" t="s">
        <v>22</v>
      </c>
      <c r="S122" s="59"/>
      <c r="T122" s="26"/>
      <c r="U122" s="21">
        <v>3370</v>
      </c>
      <c r="V122" s="22">
        <f t="shared" si="24"/>
        <v>2386061.1</v>
      </c>
      <c r="W122" s="542"/>
      <c r="X122" s="103"/>
      <c r="Y122" s="103"/>
      <c r="Z122" s="103"/>
    </row>
    <row r="123" spans="1:26" ht="21.75" customHeight="1">
      <c r="A123" s="259">
        <f t="shared" si="25"/>
        <v>7</v>
      </c>
      <c r="B123" s="73">
        <v>3096</v>
      </c>
      <c r="C123" s="74">
        <v>7</v>
      </c>
      <c r="D123" s="13" t="s">
        <v>20</v>
      </c>
      <c r="E123" s="13" t="s">
        <v>49</v>
      </c>
      <c r="F123" s="14">
        <v>15</v>
      </c>
      <c r="G123" s="64">
        <f t="shared" si="21"/>
        <v>6</v>
      </c>
      <c r="H123" s="14">
        <v>6</v>
      </c>
      <c r="I123" s="14">
        <v>0</v>
      </c>
      <c r="J123" s="15">
        <f t="shared" si="22"/>
        <v>370.04</v>
      </c>
      <c r="K123" s="16">
        <v>370.04</v>
      </c>
      <c r="L123" s="16"/>
      <c r="M123" s="237">
        <v>80646.09</v>
      </c>
      <c r="N123" s="237">
        <v>78373.29</v>
      </c>
      <c r="O123" s="237">
        <f t="shared" si="23"/>
        <v>2272.800000000003</v>
      </c>
      <c r="P123" s="17">
        <v>1925</v>
      </c>
      <c r="Q123" s="18" t="s">
        <v>22</v>
      </c>
      <c r="R123" s="18" t="s">
        <v>22</v>
      </c>
      <c r="S123" s="59"/>
      <c r="T123" s="26"/>
      <c r="U123" s="21">
        <v>3370</v>
      </c>
      <c r="V123" s="22">
        <f t="shared" si="24"/>
        <v>1247034.8</v>
      </c>
      <c r="W123" s="542"/>
      <c r="X123" s="103"/>
      <c r="Y123" s="103"/>
      <c r="Z123" s="103"/>
    </row>
    <row r="124" spans="1:26" ht="21.75" customHeight="1">
      <c r="A124" s="259">
        <f t="shared" si="25"/>
        <v>8</v>
      </c>
      <c r="B124" s="73">
        <v>1093</v>
      </c>
      <c r="C124" s="74">
        <v>8</v>
      </c>
      <c r="D124" s="13" t="s">
        <v>20</v>
      </c>
      <c r="E124" s="13" t="s">
        <v>116</v>
      </c>
      <c r="F124" s="14" t="s">
        <v>117</v>
      </c>
      <c r="G124" s="64">
        <f t="shared" si="21"/>
        <v>15</v>
      </c>
      <c r="H124" s="14">
        <v>15</v>
      </c>
      <c r="I124" s="14">
        <v>0</v>
      </c>
      <c r="J124" s="27">
        <f t="shared" si="22"/>
        <v>966.46</v>
      </c>
      <c r="K124" s="16">
        <v>966.46</v>
      </c>
      <c r="L124" s="16"/>
      <c r="M124" s="238">
        <v>134055.46</v>
      </c>
      <c r="N124" s="238">
        <v>110783.11</v>
      </c>
      <c r="O124" s="238">
        <f t="shared" si="23"/>
        <v>23272.34999999999</v>
      </c>
      <c r="P124" s="28">
        <v>1935</v>
      </c>
      <c r="Q124" s="29" t="s">
        <v>22</v>
      </c>
      <c r="R124" s="29" t="s">
        <v>22</v>
      </c>
      <c r="S124" s="122"/>
      <c r="T124" s="31"/>
      <c r="U124" s="21">
        <v>3370</v>
      </c>
      <c r="V124" s="32">
        <f t="shared" si="24"/>
        <v>3256970.2</v>
      </c>
      <c r="W124" s="541"/>
      <c r="X124" s="103"/>
      <c r="Y124" s="103"/>
      <c r="Z124" s="103"/>
    </row>
    <row r="125" spans="1:26" ht="21.75" customHeight="1">
      <c r="A125" s="259">
        <f t="shared" si="25"/>
        <v>9</v>
      </c>
      <c r="B125" s="73">
        <v>1067</v>
      </c>
      <c r="C125" s="74">
        <v>9</v>
      </c>
      <c r="D125" s="13" t="s">
        <v>20</v>
      </c>
      <c r="E125" s="13" t="s">
        <v>128</v>
      </c>
      <c r="F125" s="14" t="s">
        <v>132</v>
      </c>
      <c r="G125" s="64">
        <f t="shared" si="21"/>
        <v>18</v>
      </c>
      <c r="H125" s="14">
        <v>18</v>
      </c>
      <c r="I125" s="14">
        <v>0</v>
      </c>
      <c r="J125" s="15">
        <f t="shared" si="22"/>
        <v>751.84</v>
      </c>
      <c r="K125" s="16">
        <v>751.84</v>
      </c>
      <c r="L125" s="16"/>
      <c r="M125" s="237">
        <v>39254.44</v>
      </c>
      <c r="N125" s="237">
        <v>24033.48</v>
      </c>
      <c r="O125" s="237">
        <f t="shared" si="23"/>
        <v>15220.960000000003</v>
      </c>
      <c r="P125" s="17">
        <v>1962</v>
      </c>
      <c r="Q125" s="18"/>
      <c r="R125" s="18"/>
      <c r="S125" s="59"/>
      <c r="T125" s="26"/>
      <c r="U125" s="21">
        <v>3370</v>
      </c>
      <c r="V125" s="22">
        <f t="shared" si="24"/>
        <v>2533700.8000000003</v>
      </c>
      <c r="W125" s="542"/>
      <c r="X125" s="103"/>
      <c r="Y125" s="103"/>
      <c r="Z125" s="103"/>
    </row>
    <row r="126" spans="1:26" ht="21.75" customHeight="1">
      <c r="A126" s="259">
        <f t="shared" si="25"/>
        <v>10</v>
      </c>
      <c r="B126" s="73">
        <v>1098</v>
      </c>
      <c r="C126" s="74">
        <v>10</v>
      </c>
      <c r="D126" s="13" t="s">
        <v>20</v>
      </c>
      <c r="E126" s="13" t="s">
        <v>123</v>
      </c>
      <c r="F126" s="14" t="s">
        <v>125</v>
      </c>
      <c r="G126" s="64">
        <f t="shared" si="21"/>
        <v>25</v>
      </c>
      <c r="H126" s="14">
        <v>25</v>
      </c>
      <c r="I126" s="14">
        <v>0</v>
      </c>
      <c r="J126" s="15">
        <f t="shared" si="22"/>
        <v>1425.34</v>
      </c>
      <c r="K126" s="16">
        <v>1425.34</v>
      </c>
      <c r="L126" s="16"/>
      <c r="M126" s="237">
        <v>253498.56</v>
      </c>
      <c r="N126" s="237">
        <v>187727.5</v>
      </c>
      <c r="O126" s="237">
        <f t="shared" si="23"/>
        <v>65771.06</v>
      </c>
      <c r="P126" s="17">
        <v>1935</v>
      </c>
      <c r="Q126" s="18" t="s">
        <v>22</v>
      </c>
      <c r="R126" s="18" t="s">
        <v>22</v>
      </c>
      <c r="S126" s="19">
        <v>2008</v>
      </c>
      <c r="T126" s="26" t="s">
        <v>202</v>
      </c>
      <c r="U126" s="21">
        <v>3370</v>
      </c>
      <c r="V126" s="22">
        <f t="shared" si="24"/>
        <v>4803395.8</v>
      </c>
      <c r="W126" s="542"/>
      <c r="X126" s="103"/>
      <c r="Y126" s="103"/>
      <c r="Z126" s="103"/>
    </row>
    <row r="127" spans="1:26" ht="21.75" customHeight="1">
      <c r="A127" s="259">
        <f t="shared" si="25"/>
        <v>11</v>
      </c>
      <c r="B127" s="73">
        <v>1099</v>
      </c>
      <c r="C127" s="74">
        <v>11</v>
      </c>
      <c r="D127" s="13" t="s">
        <v>20</v>
      </c>
      <c r="E127" s="13" t="s">
        <v>133</v>
      </c>
      <c r="F127" s="14" t="s">
        <v>134</v>
      </c>
      <c r="G127" s="64">
        <f t="shared" si="21"/>
        <v>61</v>
      </c>
      <c r="H127" s="14">
        <v>56</v>
      </c>
      <c r="I127" s="14">
        <v>5</v>
      </c>
      <c r="J127" s="27">
        <f t="shared" si="22"/>
        <v>2615.3799999999997</v>
      </c>
      <c r="K127" s="16">
        <v>2216.74</v>
      </c>
      <c r="L127" s="16">
        <v>398.64</v>
      </c>
      <c r="M127" s="238">
        <v>241657.1</v>
      </c>
      <c r="N127" s="238">
        <v>109047.1</v>
      </c>
      <c r="O127" s="238">
        <f t="shared" si="23"/>
        <v>132610</v>
      </c>
      <c r="P127" s="28">
        <v>1967</v>
      </c>
      <c r="Q127" s="124"/>
      <c r="R127" s="29"/>
      <c r="S127" s="122" t="s">
        <v>305</v>
      </c>
      <c r="T127" s="31" t="s">
        <v>202</v>
      </c>
      <c r="U127" s="21">
        <v>3370</v>
      </c>
      <c r="V127" s="32">
        <f t="shared" si="24"/>
        <v>8813830.6</v>
      </c>
      <c r="W127" s="541"/>
      <c r="X127" s="103"/>
      <c r="Y127" s="103"/>
      <c r="Z127" s="103"/>
    </row>
    <row r="128" spans="1:26" ht="21.75" customHeight="1">
      <c r="A128" s="259">
        <f t="shared" si="25"/>
        <v>12</v>
      </c>
      <c r="B128" s="73">
        <v>1109</v>
      </c>
      <c r="C128" s="74">
        <v>13</v>
      </c>
      <c r="D128" s="13" t="s">
        <v>20</v>
      </c>
      <c r="E128" s="13" t="s">
        <v>128</v>
      </c>
      <c r="F128" s="14" t="s">
        <v>130</v>
      </c>
      <c r="G128" s="64">
        <f t="shared" si="21"/>
        <v>18</v>
      </c>
      <c r="H128" s="14">
        <v>18</v>
      </c>
      <c r="I128" s="14">
        <v>0</v>
      </c>
      <c r="J128" s="27">
        <f t="shared" si="22"/>
        <v>896.81</v>
      </c>
      <c r="K128" s="16">
        <v>896.81</v>
      </c>
      <c r="L128" s="16"/>
      <c r="M128" s="238">
        <v>61682.4</v>
      </c>
      <c r="N128" s="238">
        <v>38344.26</v>
      </c>
      <c r="O128" s="238">
        <f t="shared" si="23"/>
        <v>23338.14</v>
      </c>
      <c r="P128" s="28">
        <v>1961</v>
      </c>
      <c r="Q128" s="29"/>
      <c r="R128" s="29"/>
      <c r="S128" s="122"/>
      <c r="T128" s="31"/>
      <c r="U128" s="21">
        <v>3370</v>
      </c>
      <c r="V128" s="32">
        <f t="shared" si="24"/>
        <v>3022249.6999999997</v>
      </c>
      <c r="W128" s="542"/>
      <c r="X128" s="103"/>
      <c r="Y128" s="103"/>
      <c r="Z128" s="103"/>
    </row>
    <row r="129" spans="1:26" ht="21.75" customHeight="1">
      <c r="A129" s="259">
        <f t="shared" si="25"/>
        <v>13</v>
      </c>
      <c r="B129" s="86">
        <v>1112</v>
      </c>
      <c r="C129" s="87">
        <v>14</v>
      </c>
      <c r="D129" s="13" t="s">
        <v>20</v>
      </c>
      <c r="E129" s="13" t="s">
        <v>141</v>
      </c>
      <c r="F129" s="14" t="s">
        <v>142</v>
      </c>
      <c r="G129" s="64">
        <f t="shared" si="21"/>
        <v>55</v>
      </c>
      <c r="H129" s="14">
        <v>54</v>
      </c>
      <c r="I129" s="14">
        <v>1</v>
      </c>
      <c r="J129" s="27">
        <f t="shared" si="22"/>
        <v>3311.5</v>
      </c>
      <c r="K129" s="16">
        <v>3238.13</v>
      </c>
      <c r="L129" s="16">
        <v>73.37</v>
      </c>
      <c r="M129" s="238">
        <v>976021.19</v>
      </c>
      <c r="N129" s="238">
        <v>220916.8</v>
      </c>
      <c r="O129" s="238">
        <f t="shared" si="23"/>
        <v>755104.3899999999</v>
      </c>
      <c r="P129" s="28">
        <v>1994</v>
      </c>
      <c r="Q129" s="124"/>
      <c r="R129" s="29"/>
      <c r="S129" s="122"/>
      <c r="T129" s="31"/>
      <c r="U129" s="21">
        <v>3370</v>
      </c>
      <c r="V129" s="22">
        <f t="shared" si="24"/>
        <v>11159755</v>
      </c>
      <c r="W129" s="542"/>
      <c r="X129" s="103"/>
      <c r="Y129" s="103"/>
      <c r="Z129" s="103"/>
    </row>
    <row r="130" spans="1:26" ht="21.75" customHeight="1">
      <c r="A130" s="259">
        <f t="shared" si="25"/>
        <v>14</v>
      </c>
      <c r="B130" s="86">
        <v>1107</v>
      </c>
      <c r="C130" s="87">
        <v>15</v>
      </c>
      <c r="D130" s="13" t="s">
        <v>20</v>
      </c>
      <c r="E130" s="13" t="s">
        <v>143</v>
      </c>
      <c r="F130" s="14">
        <v>15</v>
      </c>
      <c r="G130" s="64">
        <f t="shared" si="21"/>
        <v>5</v>
      </c>
      <c r="H130" s="14">
        <v>5</v>
      </c>
      <c r="I130" s="14">
        <v>0</v>
      </c>
      <c r="J130" s="15">
        <f t="shared" si="22"/>
        <v>337.5</v>
      </c>
      <c r="K130" s="16">
        <v>337.5</v>
      </c>
      <c r="L130" s="16"/>
      <c r="M130" s="237">
        <v>165542.37</v>
      </c>
      <c r="N130" s="237">
        <v>48828</v>
      </c>
      <c r="O130" s="237">
        <f t="shared" si="23"/>
        <v>116714.37</v>
      </c>
      <c r="P130" s="17">
        <v>1935</v>
      </c>
      <c r="Q130" s="18" t="s">
        <v>22</v>
      </c>
      <c r="R130" s="18" t="s">
        <v>22</v>
      </c>
      <c r="S130" s="59"/>
      <c r="T130" s="26"/>
      <c r="U130" s="21">
        <v>3370</v>
      </c>
      <c r="V130" s="22">
        <f t="shared" si="24"/>
        <v>1137375</v>
      </c>
      <c r="W130" s="542"/>
      <c r="X130" s="103"/>
      <c r="Y130" s="103"/>
      <c r="Z130" s="103"/>
    </row>
    <row r="131" spans="1:26" ht="21.75" customHeight="1">
      <c r="A131" s="259">
        <f t="shared" si="25"/>
        <v>15</v>
      </c>
      <c r="B131" s="73">
        <v>1004</v>
      </c>
      <c r="C131" s="74">
        <v>16</v>
      </c>
      <c r="D131" s="13" t="s">
        <v>20</v>
      </c>
      <c r="E131" s="13" t="s">
        <v>24</v>
      </c>
      <c r="F131" s="14" t="s">
        <v>86</v>
      </c>
      <c r="G131" s="64">
        <f t="shared" si="21"/>
        <v>14</v>
      </c>
      <c r="H131" s="14">
        <v>14</v>
      </c>
      <c r="I131" s="14">
        <v>0</v>
      </c>
      <c r="J131" s="27">
        <f t="shared" si="22"/>
        <v>749.75</v>
      </c>
      <c r="K131" s="16">
        <v>749.75</v>
      </c>
      <c r="L131" s="16"/>
      <c r="M131" s="238">
        <v>83363.31</v>
      </c>
      <c r="N131" s="238">
        <v>37023.82</v>
      </c>
      <c r="O131" s="238">
        <f t="shared" si="23"/>
        <v>46339.49</v>
      </c>
      <c r="P131" s="28">
        <v>1935</v>
      </c>
      <c r="Q131" s="29" t="s">
        <v>22</v>
      </c>
      <c r="R131" s="29" t="s">
        <v>22</v>
      </c>
      <c r="S131" s="122"/>
      <c r="T131" s="31"/>
      <c r="U131" s="21">
        <v>3370</v>
      </c>
      <c r="V131" s="32">
        <f t="shared" si="24"/>
        <v>2526657.5</v>
      </c>
      <c r="W131" s="541"/>
      <c r="X131" s="146"/>
      <c r="Y131" s="103"/>
      <c r="Z131" s="103"/>
    </row>
    <row r="132" spans="1:26" ht="21.75" customHeight="1">
      <c r="A132" s="259">
        <f t="shared" si="25"/>
        <v>16</v>
      </c>
      <c r="B132" s="73">
        <v>1068</v>
      </c>
      <c r="C132" s="74">
        <v>18</v>
      </c>
      <c r="D132" s="13" t="s">
        <v>20</v>
      </c>
      <c r="E132" s="13" t="s">
        <v>47</v>
      </c>
      <c r="F132" s="14" t="s">
        <v>106</v>
      </c>
      <c r="G132" s="64">
        <f t="shared" si="21"/>
        <v>15</v>
      </c>
      <c r="H132" s="14">
        <v>15</v>
      </c>
      <c r="I132" s="14">
        <v>0</v>
      </c>
      <c r="J132" s="15">
        <f t="shared" si="22"/>
        <v>989.61</v>
      </c>
      <c r="K132" s="16">
        <v>989.61</v>
      </c>
      <c r="L132" s="16"/>
      <c r="M132" s="237">
        <v>206510.47</v>
      </c>
      <c r="N132" s="237">
        <v>125425.49</v>
      </c>
      <c r="O132" s="237">
        <f t="shared" si="23"/>
        <v>81084.98</v>
      </c>
      <c r="P132" s="17">
        <v>1935</v>
      </c>
      <c r="Q132" s="18" t="s">
        <v>22</v>
      </c>
      <c r="R132" s="18" t="s">
        <v>22</v>
      </c>
      <c r="S132" s="59"/>
      <c r="T132" s="26"/>
      <c r="U132" s="21">
        <v>3370</v>
      </c>
      <c r="V132" s="22">
        <f t="shared" si="24"/>
        <v>3334985.7</v>
      </c>
      <c r="W132" s="542"/>
      <c r="X132" s="103"/>
      <c r="Y132" s="103"/>
      <c r="Z132" s="103"/>
    </row>
    <row r="133" spans="1:26" ht="21.75" customHeight="1">
      <c r="A133" s="259">
        <f t="shared" si="25"/>
        <v>17</v>
      </c>
      <c r="B133" s="73">
        <v>1085</v>
      </c>
      <c r="C133" s="74">
        <v>19</v>
      </c>
      <c r="D133" s="13" t="s">
        <v>20</v>
      </c>
      <c r="E133" s="13" t="s">
        <v>47</v>
      </c>
      <c r="F133" s="14">
        <v>25</v>
      </c>
      <c r="G133" s="64">
        <f t="shared" si="21"/>
        <v>5</v>
      </c>
      <c r="H133" s="14">
        <v>5</v>
      </c>
      <c r="I133" s="14">
        <v>0</v>
      </c>
      <c r="J133" s="15">
        <f t="shared" si="22"/>
        <v>376.51</v>
      </c>
      <c r="K133" s="16">
        <v>376.51</v>
      </c>
      <c r="L133" s="16"/>
      <c r="M133" s="237">
        <v>53319.87</v>
      </c>
      <c r="N133" s="237">
        <v>41897.94</v>
      </c>
      <c r="O133" s="237">
        <f t="shared" si="23"/>
        <v>11421.93</v>
      </c>
      <c r="P133" s="17">
        <v>1935</v>
      </c>
      <c r="Q133" s="18" t="s">
        <v>22</v>
      </c>
      <c r="R133" s="18" t="s">
        <v>22</v>
      </c>
      <c r="S133" s="59"/>
      <c r="T133" s="26"/>
      <c r="U133" s="21">
        <v>3370</v>
      </c>
      <c r="V133" s="22">
        <f t="shared" si="24"/>
        <v>1268838.7</v>
      </c>
      <c r="W133" s="542"/>
      <c r="X133" s="103"/>
      <c r="Y133" s="103"/>
      <c r="Z133" s="103"/>
    </row>
    <row r="134" spans="1:26" ht="21.75" customHeight="1">
      <c r="A134" s="259">
        <f t="shared" si="25"/>
        <v>18</v>
      </c>
      <c r="B134" s="73">
        <v>1073</v>
      </c>
      <c r="C134" s="74">
        <v>20</v>
      </c>
      <c r="D134" s="13" t="s">
        <v>20</v>
      </c>
      <c r="E134" s="13" t="s">
        <v>47</v>
      </c>
      <c r="F134" s="14">
        <v>15</v>
      </c>
      <c r="G134" s="64">
        <f t="shared" si="21"/>
        <v>5</v>
      </c>
      <c r="H134" s="14">
        <v>5</v>
      </c>
      <c r="I134" s="14">
        <v>0</v>
      </c>
      <c r="J134" s="15">
        <f t="shared" si="22"/>
        <v>382.19</v>
      </c>
      <c r="K134" s="16">
        <v>382.19</v>
      </c>
      <c r="L134" s="16"/>
      <c r="M134" s="237">
        <v>83307.34</v>
      </c>
      <c r="N134" s="237">
        <v>51710.46</v>
      </c>
      <c r="O134" s="237">
        <f t="shared" si="23"/>
        <v>31596.879999999997</v>
      </c>
      <c r="P134" s="17">
        <v>1935</v>
      </c>
      <c r="Q134" s="18" t="s">
        <v>22</v>
      </c>
      <c r="R134" s="18" t="s">
        <v>22</v>
      </c>
      <c r="S134" s="119"/>
      <c r="T134" s="263"/>
      <c r="U134" s="21">
        <v>3370</v>
      </c>
      <c r="V134" s="22">
        <f t="shared" si="24"/>
        <v>1287980.3</v>
      </c>
      <c r="W134" s="542"/>
      <c r="X134" s="103"/>
      <c r="Y134" s="103"/>
      <c r="Z134" s="103"/>
    </row>
    <row r="135" spans="1:26" ht="21.75" customHeight="1">
      <c r="A135" s="259">
        <f t="shared" si="25"/>
        <v>19</v>
      </c>
      <c r="B135" s="73">
        <v>1072</v>
      </c>
      <c r="C135" s="74">
        <v>21</v>
      </c>
      <c r="D135" s="13" t="s">
        <v>20</v>
      </c>
      <c r="E135" s="13" t="s">
        <v>47</v>
      </c>
      <c r="F135" s="14">
        <v>13</v>
      </c>
      <c r="G135" s="64">
        <f t="shared" si="21"/>
        <v>6</v>
      </c>
      <c r="H135" s="14">
        <v>6</v>
      </c>
      <c r="I135" s="14">
        <v>0</v>
      </c>
      <c r="J135" s="15">
        <f t="shared" si="22"/>
        <v>433.51</v>
      </c>
      <c r="K135" s="16">
        <v>433.51</v>
      </c>
      <c r="L135" s="16"/>
      <c r="M135" s="237">
        <v>141159.5</v>
      </c>
      <c r="N135" s="237">
        <v>18974.97</v>
      </c>
      <c r="O135" s="237">
        <f t="shared" si="23"/>
        <v>122184.53</v>
      </c>
      <c r="P135" s="17">
        <v>1935</v>
      </c>
      <c r="Q135" s="18" t="s">
        <v>22</v>
      </c>
      <c r="R135" s="116" t="s">
        <v>22</v>
      </c>
      <c r="S135" s="137">
        <v>2008</v>
      </c>
      <c r="T135" s="26" t="s">
        <v>202</v>
      </c>
      <c r="U135" s="21">
        <v>3370</v>
      </c>
      <c r="V135" s="22">
        <f t="shared" si="24"/>
        <v>1460928.7</v>
      </c>
      <c r="W135" s="542"/>
      <c r="X135" s="103"/>
      <c r="Y135" s="103"/>
      <c r="Z135" s="103"/>
    </row>
    <row r="136" spans="1:26" ht="21.75" customHeight="1">
      <c r="A136" s="259">
        <f t="shared" si="25"/>
        <v>20</v>
      </c>
      <c r="B136" s="73">
        <v>1097</v>
      </c>
      <c r="C136" s="74">
        <v>23</v>
      </c>
      <c r="D136" s="13" t="s">
        <v>20</v>
      </c>
      <c r="E136" s="13" t="s">
        <v>123</v>
      </c>
      <c r="F136" s="14" t="s">
        <v>126</v>
      </c>
      <c r="G136" s="64">
        <f t="shared" si="21"/>
        <v>10</v>
      </c>
      <c r="H136" s="14">
        <v>10</v>
      </c>
      <c r="I136" s="14">
        <v>0</v>
      </c>
      <c r="J136" s="27">
        <f t="shared" si="22"/>
        <v>652.28</v>
      </c>
      <c r="K136" s="16">
        <v>652.28</v>
      </c>
      <c r="L136" s="16"/>
      <c r="M136" s="238">
        <v>135978.57</v>
      </c>
      <c r="N136" s="238">
        <v>72447.18</v>
      </c>
      <c r="O136" s="238">
        <f t="shared" si="23"/>
        <v>63531.390000000014</v>
      </c>
      <c r="P136" s="28">
        <v>1935</v>
      </c>
      <c r="Q136" s="29" t="s">
        <v>22</v>
      </c>
      <c r="R136" s="29" t="s">
        <v>22</v>
      </c>
      <c r="S136" s="258"/>
      <c r="T136" s="302"/>
      <c r="U136" s="21">
        <v>3370</v>
      </c>
      <c r="V136" s="32">
        <f t="shared" si="24"/>
        <v>2198183.6</v>
      </c>
      <c r="W136" s="542"/>
      <c r="X136" s="103"/>
      <c r="Y136" s="103"/>
      <c r="Z136" s="103"/>
    </row>
    <row r="137" spans="1:26" ht="21.75" customHeight="1">
      <c r="A137" s="259">
        <f t="shared" si="25"/>
        <v>21</v>
      </c>
      <c r="B137" s="73">
        <v>1025</v>
      </c>
      <c r="C137" s="74">
        <v>24</v>
      </c>
      <c r="D137" s="13" t="s">
        <v>20</v>
      </c>
      <c r="E137" s="13" t="s">
        <v>25</v>
      </c>
      <c r="F137" s="14" t="s">
        <v>96</v>
      </c>
      <c r="G137" s="64">
        <f t="shared" si="21"/>
        <v>16</v>
      </c>
      <c r="H137" s="14">
        <v>16</v>
      </c>
      <c r="I137" s="14">
        <v>0</v>
      </c>
      <c r="J137" s="15">
        <f t="shared" si="22"/>
        <v>1042.91</v>
      </c>
      <c r="K137" s="16">
        <v>1042.91</v>
      </c>
      <c r="L137" s="16"/>
      <c r="M137" s="237">
        <v>188038.77</v>
      </c>
      <c r="N137" s="237">
        <v>152725.16</v>
      </c>
      <c r="O137" s="237">
        <f t="shared" si="23"/>
        <v>35313.609999999986</v>
      </c>
      <c r="P137" s="17">
        <v>1935</v>
      </c>
      <c r="Q137" s="18" t="s">
        <v>22</v>
      </c>
      <c r="R137" s="18" t="s">
        <v>22</v>
      </c>
      <c r="S137" s="59"/>
      <c r="T137" s="26"/>
      <c r="U137" s="21">
        <v>3370</v>
      </c>
      <c r="V137" s="22">
        <f t="shared" si="24"/>
        <v>3514606.7</v>
      </c>
      <c r="W137" s="542"/>
      <c r="X137" s="103"/>
      <c r="Y137" s="103"/>
      <c r="Z137" s="103"/>
    </row>
    <row r="138" spans="1:26" ht="21.75" customHeight="1">
      <c r="A138" s="259">
        <f t="shared" si="25"/>
        <v>22</v>
      </c>
      <c r="B138" s="73">
        <v>1084</v>
      </c>
      <c r="C138" s="74">
        <v>25</v>
      </c>
      <c r="D138" s="13" t="s">
        <v>20</v>
      </c>
      <c r="E138" s="13" t="s">
        <v>47</v>
      </c>
      <c r="F138" s="14" t="s">
        <v>111</v>
      </c>
      <c r="G138" s="64">
        <f t="shared" si="21"/>
        <v>16</v>
      </c>
      <c r="H138" s="14">
        <v>16</v>
      </c>
      <c r="I138" s="14">
        <v>0</v>
      </c>
      <c r="J138" s="15">
        <f t="shared" si="22"/>
        <v>1082.1599999999999</v>
      </c>
      <c r="K138" s="16">
        <f>1067.36+14.8</f>
        <v>1082.1599999999999</v>
      </c>
      <c r="L138" s="16"/>
      <c r="M138" s="237">
        <v>531819.64</v>
      </c>
      <c r="N138" s="237">
        <v>134899.51</v>
      </c>
      <c r="O138" s="237">
        <f t="shared" si="23"/>
        <v>396920.13</v>
      </c>
      <c r="P138" s="17">
        <v>1935</v>
      </c>
      <c r="Q138" s="18" t="s">
        <v>22</v>
      </c>
      <c r="R138" s="18" t="s">
        <v>22</v>
      </c>
      <c r="S138" s="59"/>
      <c r="T138" s="26"/>
      <c r="U138" s="21">
        <v>3370</v>
      </c>
      <c r="V138" s="22">
        <f t="shared" si="24"/>
        <v>3646879.1999999997</v>
      </c>
      <c r="W138" s="542"/>
      <c r="X138" s="103"/>
      <c r="Y138" s="103"/>
      <c r="Z138" s="103"/>
    </row>
    <row r="139" spans="1:26" ht="21.75" customHeight="1">
      <c r="A139" s="259">
        <f t="shared" si="25"/>
        <v>23</v>
      </c>
      <c r="B139" s="73">
        <v>1083</v>
      </c>
      <c r="C139" s="74">
        <v>26</v>
      </c>
      <c r="D139" s="13" t="s">
        <v>20</v>
      </c>
      <c r="E139" s="13" t="s">
        <v>47</v>
      </c>
      <c r="F139" s="14">
        <v>8</v>
      </c>
      <c r="G139" s="64">
        <f t="shared" si="21"/>
        <v>7</v>
      </c>
      <c r="H139" s="14">
        <v>7</v>
      </c>
      <c r="I139" s="14">
        <v>0</v>
      </c>
      <c r="J139" s="15">
        <f t="shared" si="22"/>
        <v>303.6</v>
      </c>
      <c r="K139" s="16">
        <v>303.6</v>
      </c>
      <c r="L139" s="16"/>
      <c r="M139" s="237">
        <v>30742.84</v>
      </c>
      <c r="N139" s="237">
        <v>24812.8</v>
      </c>
      <c r="O139" s="237">
        <f t="shared" si="23"/>
        <v>5930.040000000001</v>
      </c>
      <c r="P139" s="17">
        <v>1935</v>
      </c>
      <c r="Q139" s="18" t="s">
        <v>22</v>
      </c>
      <c r="R139" s="18" t="s">
        <v>22</v>
      </c>
      <c r="S139" s="119"/>
      <c r="T139" s="263"/>
      <c r="U139" s="21">
        <v>3370</v>
      </c>
      <c r="V139" s="22">
        <f t="shared" si="24"/>
        <v>1023132.0000000001</v>
      </c>
      <c r="W139" s="542"/>
      <c r="X139" s="103"/>
      <c r="Y139" s="103"/>
      <c r="Z139" s="103"/>
    </row>
    <row r="140" spans="1:28" ht="21.75" customHeight="1">
      <c r="A140" s="259">
        <f t="shared" si="25"/>
        <v>24</v>
      </c>
      <c r="B140" s="73">
        <v>1077</v>
      </c>
      <c r="C140" s="74">
        <v>27</v>
      </c>
      <c r="D140" s="13" t="s">
        <v>20</v>
      </c>
      <c r="E140" s="13" t="s">
        <v>47</v>
      </c>
      <c r="F140" s="14" t="s">
        <v>113</v>
      </c>
      <c r="G140" s="64">
        <f t="shared" si="21"/>
        <v>15</v>
      </c>
      <c r="H140" s="14">
        <v>15</v>
      </c>
      <c r="I140" s="14">
        <v>0</v>
      </c>
      <c r="J140" s="27">
        <f t="shared" si="22"/>
        <v>1009.39</v>
      </c>
      <c r="K140" s="16">
        <v>1009.39</v>
      </c>
      <c r="L140" s="16"/>
      <c r="M140" s="238">
        <v>132762.6</v>
      </c>
      <c r="N140" s="238">
        <v>105173.92</v>
      </c>
      <c r="O140" s="238">
        <f t="shared" si="23"/>
        <v>27588.680000000008</v>
      </c>
      <c r="P140" s="28">
        <v>1935</v>
      </c>
      <c r="Q140" s="29" t="s">
        <v>22</v>
      </c>
      <c r="R140" s="125" t="s">
        <v>22</v>
      </c>
      <c r="S140" s="107"/>
      <c r="T140" s="26"/>
      <c r="U140" s="21">
        <v>3370</v>
      </c>
      <c r="V140" s="22">
        <f t="shared" si="24"/>
        <v>3401644.3</v>
      </c>
      <c r="W140" s="542"/>
      <c r="X140" s="103"/>
      <c r="Y140" s="103"/>
      <c r="Z140" s="103"/>
      <c r="AB140" s="3"/>
    </row>
    <row r="141" spans="1:34" ht="21.75" customHeight="1">
      <c r="A141" s="259">
        <f t="shared" si="25"/>
        <v>25</v>
      </c>
      <c r="B141" s="73">
        <v>1013</v>
      </c>
      <c r="C141" s="74">
        <v>28</v>
      </c>
      <c r="D141" s="13" t="s">
        <v>20</v>
      </c>
      <c r="E141" s="13" t="s">
        <v>24</v>
      </c>
      <c r="F141" s="14">
        <v>10</v>
      </c>
      <c r="G141" s="64">
        <f t="shared" si="21"/>
        <v>8</v>
      </c>
      <c r="H141" s="14">
        <v>8</v>
      </c>
      <c r="I141" s="14">
        <v>0</v>
      </c>
      <c r="J141" s="15">
        <f t="shared" si="22"/>
        <v>371.38</v>
      </c>
      <c r="K141" s="16">
        <f>332.04+39.34</f>
        <v>371.38</v>
      </c>
      <c r="L141" s="16"/>
      <c r="M141" s="237">
        <v>62358.35</v>
      </c>
      <c r="N141" s="237">
        <v>41234.47</v>
      </c>
      <c r="O141" s="237">
        <f t="shared" si="23"/>
        <v>21123.879999999997</v>
      </c>
      <c r="P141" s="17">
        <v>1935</v>
      </c>
      <c r="Q141" s="18" t="s">
        <v>22</v>
      </c>
      <c r="R141" s="18" t="s">
        <v>22</v>
      </c>
      <c r="S141" s="59"/>
      <c r="T141" s="26"/>
      <c r="U141" s="21">
        <v>3370</v>
      </c>
      <c r="V141" s="22">
        <f t="shared" si="24"/>
        <v>1251550.6</v>
      </c>
      <c r="W141" s="542"/>
      <c r="X141" s="103"/>
      <c r="Y141" s="103"/>
      <c r="Z141" s="103"/>
      <c r="AF141" s="3"/>
      <c r="AG141" s="3"/>
      <c r="AH141" s="3"/>
    </row>
    <row r="142" spans="1:26" ht="21.75" customHeight="1">
      <c r="A142" s="259">
        <f t="shared" si="25"/>
        <v>26</v>
      </c>
      <c r="B142" s="73">
        <v>1012</v>
      </c>
      <c r="C142" s="74">
        <v>29</v>
      </c>
      <c r="D142" s="13" t="s">
        <v>20</v>
      </c>
      <c r="E142" s="13" t="s">
        <v>24</v>
      </c>
      <c r="F142" s="14">
        <v>12</v>
      </c>
      <c r="G142" s="64">
        <f t="shared" si="21"/>
        <v>6</v>
      </c>
      <c r="H142" s="14">
        <v>6</v>
      </c>
      <c r="I142" s="14">
        <v>0</v>
      </c>
      <c r="J142" s="15">
        <f t="shared" si="22"/>
        <v>378.47</v>
      </c>
      <c r="K142" s="16">
        <v>378.47</v>
      </c>
      <c r="L142" s="16"/>
      <c r="M142" s="237">
        <v>31968.52</v>
      </c>
      <c r="N142" s="237">
        <v>21937.35</v>
      </c>
      <c r="O142" s="237">
        <f t="shared" si="23"/>
        <v>10031.170000000002</v>
      </c>
      <c r="P142" s="17">
        <v>1935</v>
      </c>
      <c r="Q142" s="18" t="s">
        <v>22</v>
      </c>
      <c r="R142" s="18" t="s">
        <v>22</v>
      </c>
      <c r="S142" s="59"/>
      <c r="T142" s="26"/>
      <c r="U142" s="21">
        <v>3370</v>
      </c>
      <c r="V142" s="22">
        <f t="shared" si="24"/>
        <v>1275443.9000000001</v>
      </c>
      <c r="W142" s="542"/>
      <c r="X142" s="103"/>
      <c r="Y142" s="103"/>
      <c r="Z142" s="103"/>
    </row>
    <row r="143" spans="1:26" ht="30.75">
      <c r="A143" s="259">
        <f t="shared" si="25"/>
        <v>27</v>
      </c>
      <c r="B143" s="73">
        <v>1003</v>
      </c>
      <c r="C143" s="74">
        <v>30</v>
      </c>
      <c r="D143" s="13" t="s">
        <v>20</v>
      </c>
      <c r="E143" s="13" t="s">
        <v>24</v>
      </c>
      <c r="F143" s="14" t="s">
        <v>85</v>
      </c>
      <c r="G143" s="64">
        <f t="shared" si="21"/>
        <v>14</v>
      </c>
      <c r="H143" s="14">
        <v>14</v>
      </c>
      <c r="I143" s="14">
        <v>0</v>
      </c>
      <c r="J143" s="15">
        <f t="shared" si="22"/>
        <v>681.02</v>
      </c>
      <c r="K143" s="16">
        <v>681.02</v>
      </c>
      <c r="L143" s="16"/>
      <c r="M143" s="237">
        <v>268722.87</v>
      </c>
      <c r="N143" s="237">
        <v>46111.52</v>
      </c>
      <c r="O143" s="237">
        <f t="shared" si="23"/>
        <v>222611.35</v>
      </c>
      <c r="P143" s="17">
        <v>1935</v>
      </c>
      <c r="Q143" s="18" t="s">
        <v>22</v>
      </c>
      <c r="R143" s="18" t="s">
        <v>22</v>
      </c>
      <c r="S143" s="59" t="s">
        <v>288</v>
      </c>
      <c r="T143" s="40" t="s">
        <v>280</v>
      </c>
      <c r="U143" s="21">
        <v>3370</v>
      </c>
      <c r="V143" s="22">
        <f t="shared" si="24"/>
        <v>2295037.4</v>
      </c>
      <c r="W143" s="542"/>
      <c r="X143" s="103"/>
      <c r="Y143" s="103"/>
      <c r="Z143" s="103"/>
    </row>
    <row r="144" spans="1:26" ht="21.75" customHeight="1">
      <c r="A144" s="259">
        <f t="shared" si="25"/>
        <v>28</v>
      </c>
      <c r="B144" s="73">
        <v>1011</v>
      </c>
      <c r="C144" s="74">
        <v>31</v>
      </c>
      <c r="D144" s="13" t="s">
        <v>20</v>
      </c>
      <c r="E144" s="13" t="s">
        <v>24</v>
      </c>
      <c r="F144" s="14">
        <v>24</v>
      </c>
      <c r="G144" s="64">
        <f t="shared" si="21"/>
        <v>5</v>
      </c>
      <c r="H144" s="14">
        <v>5</v>
      </c>
      <c r="I144" s="14">
        <v>0</v>
      </c>
      <c r="J144" s="15">
        <f t="shared" si="22"/>
        <v>440.49</v>
      </c>
      <c r="K144" s="16">
        <v>440.49</v>
      </c>
      <c r="L144" s="16"/>
      <c r="M144" s="237">
        <v>30416.76</v>
      </c>
      <c r="N144" s="237">
        <v>19345.73</v>
      </c>
      <c r="O144" s="237">
        <f t="shared" si="23"/>
        <v>11071.029999999999</v>
      </c>
      <c r="P144" s="17">
        <v>1935</v>
      </c>
      <c r="Q144" s="18" t="s">
        <v>22</v>
      </c>
      <c r="R144" s="18" t="s">
        <v>22</v>
      </c>
      <c r="S144" s="59"/>
      <c r="T144" s="26"/>
      <c r="U144" s="21">
        <v>3370</v>
      </c>
      <c r="V144" s="22">
        <f t="shared" si="24"/>
        <v>1484451.3</v>
      </c>
      <c r="W144" s="542"/>
      <c r="X144" s="103"/>
      <c r="Y144" s="103"/>
      <c r="Z144" s="103"/>
    </row>
    <row r="145" spans="1:27" ht="21.75" customHeight="1">
      <c r="A145" s="259">
        <f t="shared" si="25"/>
        <v>29</v>
      </c>
      <c r="B145" s="73">
        <v>1008</v>
      </c>
      <c r="C145" s="74">
        <v>32</v>
      </c>
      <c r="D145" s="13" t="s">
        <v>20</v>
      </c>
      <c r="E145" s="13" t="s">
        <v>24</v>
      </c>
      <c r="F145" s="14" t="s">
        <v>90</v>
      </c>
      <c r="G145" s="64">
        <f t="shared" si="21"/>
        <v>18</v>
      </c>
      <c r="H145" s="14">
        <v>18</v>
      </c>
      <c r="I145" s="14">
        <v>0</v>
      </c>
      <c r="J145" s="15">
        <f t="shared" si="22"/>
        <v>669.29</v>
      </c>
      <c r="K145" s="16">
        <v>669.29</v>
      </c>
      <c r="L145" s="16"/>
      <c r="M145" s="237">
        <v>27429.91</v>
      </c>
      <c r="N145" s="237">
        <v>11386.93</v>
      </c>
      <c r="O145" s="237">
        <f t="shared" si="23"/>
        <v>16042.98</v>
      </c>
      <c r="P145" s="17">
        <v>1935</v>
      </c>
      <c r="Q145" s="18" t="s">
        <v>22</v>
      </c>
      <c r="R145" s="18" t="s">
        <v>22</v>
      </c>
      <c r="S145" s="59"/>
      <c r="T145" s="26"/>
      <c r="U145" s="21">
        <v>3370</v>
      </c>
      <c r="V145" s="22">
        <f t="shared" si="24"/>
        <v>2255507.3</v>
      </c>
      <c r="W145" s="542"/>
      <c r="X145" s="103"/>
      <c r="Y145" s="146"/>
      <c r="Z145" s="146"/>
      <c r="AA145" s="3"/>
    </row>
    <row r="146" spans="1:26" ht="21.75" customHeight="1">
      <c r="A146" s="259">
        <f t="shared" si="25"/>
        <v>30</v>
      </c>
      <c r="B146" s="73">
        <v>1052</v>
      </c>
      <c r="C146" s="74">
        <v>33</v>
      </c>
      <c r="D146" s="13" t="s">
        <v>20</v>
      </c>
      <c r="E146" s="13" t="s">
        <v>107</v>
      </c>
      <c r="F146" s="14" t="s">
        <v>108</v>
      </c>
      <c r="G146" s="64">
        <f t="shared" si="21"/>
        <v>8</v>
      </c>
      <c r="H146" s="14">
        <v>7</v>
      </c>
      <c r="I146" s="14">
        <v>1</v>
      </c>
      <c r="J146" s="27">
        <f t="shared" si="22"/>
        <v>520.83</v>
      </c>
      <c r="K146" s="16">
        <v>447.87</v>
      </c>
      <c r="L146" s="16">
        <v>72.96</v>
      </c>
      <c r="M146" s="238">
        <v>101780.85</v>
      </c>
      <c r="N146" s="238">
        <v>101780.85</v>
      </c>
      <c r="O146" s="238">
        <f t="shared" si="23"/>
        <v>0</v>
      </c>
      <c r="P146" s="28">
        <v>1930</v>
      </c>
      <c r="Q146" s="29" t="s">
        <v>22</v>
      </c>
      <c r="R146" s="29" t="s">
        <v>22</v>
      </c>
      <c r="S146" s="121"/>
      <c r="T146" s="264"/>
      <c r="U146" s="21">
        <v>3370</v>
      </c>
      <c r="V146" s="22">
        <f t="shared" si="24"/>
        <v>1755197.1</v>
      </c>
      <c r="W146" s="542"/>
      <c r="X146" s="103"/>
      <c r="Y146" s="103"/>
      <c r="Z146" s="103"/>
    </row>
    <row r="147" spans="1:26" ht="21.75" customHeight="1">
      <c r="A147" s="259">
        <f t="shared" si="25"/>
        <v>31</v>
      </c>
      <c r="B147" s="73">
        <v>1053</v>
      </c>
      <c r="C147" s="74">
        <v>34</v>
      </c>
      <c r="D147" s="13" t="s">
        <v>20</v>
      </c>
      <c r="E147" s="13" t="s">
        <v>107</v>
      </c>
      <c r="F147" s="14" t="s">
        <v>109</v>
      </c>
      <c r="G147" s="64">
        <f t="shared" si="21"/>
        <v>13</v>
      </c>
      <c r="H147" s="14">
        <v>13</v>
      </c>
      <c r="I147" s="14">
        <v>0</v>
      </c>
      <c r="J147" s="15">
        <f t="shared" si="22"/>
        <v>772.42</v>
      </c>
      <c r="K147" s="16">
        <v>772.42</v>
      </c>
      <c r="L147" s="16"/>
      <c r="M147" s="237">
        <v>74397.21</v>
      </c>
      <c r="N147" s="237">
        <v>74397.21</v>
      </c>
      <c r="O147" s="237">
        <f t="shared" si="23"/>
        <v>0</v>
      </c>
      <c r="P147" s="17">
        <v>1930</v>
      </c>
      <c r="Q147" s="18" t="s">
        <v>22</v>
      </c>
      <c r="R147" s="18" t="s">
        <v>22</v>
      </c>
      <c r="S147" s="59"/>
      <c r="T147" s="26"/>
      <c r="U147" s="21">
        <v>3370</v>
      </c>
      <c r="V147" s="22">
        <f t="shared" si="24"/>
        <v>2603055.4</v>
      </c>
      <c r="W147" s="542"/>
      <c r="X147" s="103"/>
      <c r="Y147" s="103"/>
      <c r="Z147" s="103"/>
    </row>
    <row r="148" spans="1:26" ht="21.75" customHeight="1">
      <c r="A148" s="259">
        <f t="shared" si="25"/>
        <v>32</v>
      </c>
      <c r="B148" s="73">
        <v>1038</v>
      </c>
      <c r="C148" s="74">
        <v>35</v>
      </c>
      <c r="D148" s="13" t="s">
        <v>20</v>
      </c>
      <c r="E148" s="13" t="s">
        <v>34</v>
      </c>
      <c r="F148" s="14" t="s">
        <v>102</v>
      </c>
      <c r="G148" s="64">
        <f t="shared" si="21"/>
        <v>18</v>
      </c>
      <c r="H148" s="14">
        <v>18</v>
      </c>
      <c r="I148" s="14">
        <v>0</v>
      </c>
      <c r="J148" s="15">
        <f t="shared" si="22"/>
        <v>760.29</v>
      </c>
      <c r="K148" s="16">
        <v>760.29</v>
      </c>
      <c r="L148" s="16"/>
      <c r="M148" s="237">
        <v>114453.56</v>
      </c>
      <c r="N148" s="237">
        <v>68885.79</v>
      </c>
      <c r="O148" s="237">
        <f t="shared" si="23"/>
        <v>45567.770000000004</v>
      </c>
      <c r="P148" s="17">
        <v>1961</v>
      </c>
      <c r="Q148" s="18"/>
      <c r="R148" s="18"/>
      <c r="S148" s="119"/>
      <c r="T148" s="263"/>
      <c r="U148" s="21">
        <v>3370</v>
      </c>
      <c r="V148" s="22">
        <f t="shared" si="24"/>
        <v>2562177.3</v>
      </c>
      <c r="W148" s="542"/>
      <c r="X148" s="103"/>
      <c r="Y148" s="103"/>
      <c r="Z148" s="103"/>
    </row>
    <row r="149" spans="1:27" ht="21.75" customHeight="1">
      <c r="A149" s="259">
        <f t="shared" si="25"/>
        <v>33</v>
      </c>
      <c r="B149" s="73">
        <v>1114</v>
      </c>
      <c r="C149" s="74">
        <v>36</v>
      </c>
      <c r="D149" s="13" t="s">
        <v>20</v>
      </c>
      <c r="E149" s="13" t="s">
        <v>34</v>
      </c>
      <c r="F149" s="14" t="s">
        <v>103</v>
      </c>
      <c r="G149" s="64">
        <f aca="true" t="shared" si="26" ref="G149:G179">I149+H149</f>
        <v>43</v>
      </c>
      <c r="H149" s="14">
        <v>43</v>
      </c>
      <c r="I149" s="14">
        <v>0</v>
      </c>
      <c r="J149" s="27">
        <f t="shared" si="22"/>
        <v>2790.58</v>
      </c>
      <c r="K149" s="16">
        <v>2790.58</v>
      </c>
      <c r="L149" s="16"/>
      <c r="M149" s="238">
        <v>2405019.42</v>
      </c>
      <c r="N149" s="238">
        <v>500688.38</v>
      </c>
      <c r="O149" s="238">
        <f t="shared" si="23"/>
        <v>1904331.04</v>
      </c>
      <c r="P149" s="28">
        <v>1995</v>
      </c>
      <c r="Q149" s="124"/>
      <c r="R149" s="125" t="s">
        <v>22</v>
      </c>
      <c r="S149" s="107" t="s">
        <v>199</v>
      </c>
      <c r="T149" s="43" t="s">
        <v>206</v>
      </c>
      <c r="U149" s="21">
        <v>3370</v>
      </c>
      <c r="V149" s="22">
        <f t="shared" si="24"/>
        <v>9404254.6</v>
      </c>
      <c r="W149" s="542"/>
      <c r="X149" s="103"/>
      <c r="Y149" s="146"/>
      <c r="Z149" s="146"/>
      <c r="AA149" s="3"/>
    </row>
    <row r="150" spans="1:34" s="3" customFormat="1" ht="21.75" customHeight="1">
      <c r="A150" s="259">
        <f t="shared" si="25"/>
        <v>34</v>
      </c>
      <c r="B150" s="86">
        <v>1104</v>
      </c>
      <c r="C150" s="87">
        <v>37</v>
      </c>
      <c r="D150" s="13" t="s">
        <v>20</v>
      </c>
      <c r="E150" s="13" t="s">
        <v>139</v>
      </c>
      <c r="F150" s="491" t="s">
        <v>207</v>
      </c>
      <c r="G150" s="64">
        <f t="shared" si="26"/>
        <v>90</v>
      </c>
      <c r="H150" s="14">
        <v>90</v>
      </c>
      <c r="I150" s="14">
        <v>0</v>
      </c>
      <c r="J150" s="27">
        <f t="shared" si="22"/>
        <v>3804.3</v>
      </c>
      <c r="K150" s="78">
        <v>3804.3</v>
      </c>
      <c r="L150" s="78"/>
      <c r="M150" s="242">
        <v>529099.65</v>
      </c>
      <c r="N150" s="242">
        <v>209443.69</v>
      </c>
      <c r="O150" s="242">
        <f t="shared" si="23"/>
        <v>319655.96</v>
      </c>
      <c r="P150" s="113">
        <v>1970</v>
      </c>
      <c r="Q150" s="128"/>
      <c r="R150" s="114"/>
      <c r="S150" s="513" t="s">
        <v>199</v>
      </c>
      <c r="T150" s="201" t="s">
        <v>206</v>
      </c>
      <c r="U150" s="21">
        <v>3370</v>
      </c>
      <c r="V150" s="22">
        <f t="shared" si="24"/>
        <v>12820491</v>
      </c>
      <c r="W150" s="542"/>
      <c r="X150" s="103"/>
      <c r="Y150" s="103"/>
      <c r="Z150" s="103"/>
      <c r="AA150" s="2"/>
      <c r="AB150" s="2"/>
      <c r="AC150" s="2"/>
      <c r="AD150" s="2"/>
      <c r="AE150" s="2"/>
      <c r="AF150" s="2"/>
      <c r="AG150" s="2"/>
      <c r="AH150" s="2"/>
    </row>
    <row r="151" spans="1:34" s="3" customFormat="1" ht="21.75" customHeight="1">
      <c r="A151" s="259">
        <f t="shared" si="25"/>
        <v>35</v>
      </c>
      <c r="B151" s="86">
        <v>3190</v>
      </c>
      <c r="C151" s="87">
        <v>38</v>
      </c>
      <c r="D151" s="13" t="s">
        <v>69</v>
      </c>
      <c r="E151" s="13" t="s">
        <v>74</v>
      </c>
      <c r="F151" s="14">
        <v>30</v>
      </c>
      <c r="G151" s="64">
        <f t="shared" si="26"/>
        <v>3</v>
      </c>
      <c r="H151" s="14">
        <v>3</v>
      </c>
      <c r="I151" s="14">
        <v>0</v>
      </c>
      <c r="J151" s="27">
        <f t="shared" si="22"/>
        <v>112.05</v>
      </c>
      <c r="K151" s="16">
        <v>112.05</v>
      </c>
      <c r="L151" s="16"/>
      <c r="M151" s="238">
        <v>23500.36</v>
      </c>
      <c r="N151" s="238">
        <v>6999.3</v>
      </c>
      <c r="O151" s="238">
        <f t="shared" si="23"/>
        <v>16501.06</v>
      </c>
      <c r="P151" s="28">
        <v>1905</v>
      </c>
      <c r="Q151" s="29" t="s">
        <v>22</v>
      </c>
      <c r="R151" s="29" t="s">
        <v>22</v>
      </c>
      <c r="S151" s="122">
        <v>1992</v>
      </c>
      <c r="T151" s="31"/>
      <c r="U151" s="21">
        <v>3370</v>
      </c>
      <c r="V151" s="32">
        <f t="shared" si="24"/>
        <v>377608.5</v>
      </c>
      <c r="W151" s="541"/>
      <c r="X151" s="103"/>
      <c r="Y151" s="103"/>
      <c r="Z151" s="103"/>
      <c r="AA151" s="2"/>
      <c r="AB151" s="2"/>
      <c r="AC151" s="2"/>
      <c r="AD151" s="2"/>
      <c r="AE151" s="2"/>
      <c r="AF151" s="2"/>
      <c r="AG151" s="2"/>
      <c r="AH151" s="2"/>
    </row>
    <row r="152" spans="1:26" ht="21.75" customHeight="1">
      <c r="A152" s="259">
        <v>36</v>
      </c>
      <c r="B152" s="73">
        <v>1026</v>
      </c>
      <c r="C152" s="74">
        <v>42</v>
      </c>
      <c r="D152" s="13" t="s">
        <v>20</v>
      </c>
      <c r="E152" s="13" t="s">
        <v>25</v>
      </c>
      <c r="F152" s="14" t="s">
        <v>97</v>
      </c>
      <c r="G152" s="64">
        <f t="shared" si="26"/>
        <v>15</v>
      </c>
      <c r="H152" s="14">
        <v>15</v>
      </c>
      <c r="I152" s="14">
        <v>0</v>
      </c>
      <c r="J152" s="27">
        <f aca="true" t="shared" si="27" ref="J152:J183">SUM(K152:L152)</f>
        <v>1163.94</v>
      </c>
      <c r="K152" s="16">
        <v>1163.94</v>
      </c>
      <c r="L152" s="16"/>
      <c r="M152" s="238">
        <v>412017.08</v>
      </c>
      <c r="N152" s="238">
        <v>95871.2</v>
      </c>
      <c r="O152" s="238">
        <f aca="true" t="shared" si="28" ref="O152:O183">M152-N152</f>
        <v>316145.88</v>
      </c>
      <c r="P152" s="28">
        <v>1935</v>
      </c>
      <c r="Q152" s="29" t="s">
        <v>22</v>
      </c>
      <c r="R152" s="29" t="s">
        <v>22</v>
      </c>
      <c r="S152" s="122" t="s">
        <v>291</v>
      </c>
      <c r="T152" s="31" t="s">
        <v>202</v>
      </c>
      <c r="U152" s="21">
        <v>3370</v>
      </c>
      <c r="V152" s="32">
        <f aca="true" t="shared" si="29" ref="V152:V183">J152*U152</f>
        <v>3922477.8000000003</v>
      </c>
      <c r="W152" s="541"/>
      <c r="X152" s="103"/>
      <c r="Y152" s="103"/>
      <c r="Z152" s="103"/>
    </row>
    <row r="153" spans="1:26" ht="21.75" customHeight="1">
      <c r="A153" s="259">
        <f t="shared" si="25"/>
        <v>37</v>
      </c>
      <c r="B153" s="73">
        <v>1069</v>
      </c>
      <c r="C153" s="74">
        <v>43</v>
      </c>
      <c r="D153" s="13" t="s">
        <v>20</v>
      </c>
      <c r="E153" s="13" t="s">
        <v>47</v>
      </c>
      <c r="F153" s="14">
        <v>7</v>
      </c>
      <c r="G153" s="64">
        <f t="shared" si="26"/>
        <v>5</v>
      </c>
      <c r="H153" s="14">
        <v>5</v>
      </c>
      <c r="I153" s="14">
        <v>0</v>
      </c>
      <c r="J153" s="27">
        <f t="shared" si="27"/>
        <v>352.84</v>
      </c>
      <c r="K153" s="16">
        <v>352.84</v>
      </c>
      <c r="L153" s="16"/>
      <c r="M153" s="238">
        <v>53887.1</v>
      </c>
      <c r="N153" s="238">
        <v>33322.04</v>
      </c>
      <c r="O153" s="238">
        <f t="shared" si="28"/>
        <v>20565.059999999998</v>
      </c>
      <c r="P153" s="28">
        <v>1935</v>
      </c>
      <c r="Q153" s="29" t="s">
        <v>22</v>
      </c>
      <c r="R153" s="29" t="s">
        <v>22</v>
      </c>
      <c r="S153" s="122"/>
      <c r="T153" s="31"/>
      <c r="U153" s="21">
        <v>3370</v>
      </c>
      <c r="V153" s="32">
        <f t="shared" si="29"/>
        <v>1189070.7999999998</v>
      </c>
      <c r="W153" s="541"/>
      <c r="X153" s="103"/>
      <c r="Y153" s="103"/>
      <c r="Z153" s="103"/>
    </row>
    <row r="154" spans="1:26" ht="21.75" customHeight="1">
      <c r="A154" s="259">
        <f t="shared" si="25"/>
        <v>38</v>
      </c>
      <c r="B154" s="73">
        <v>1081</v>
      </c>
      <c r="C154" s="74">
        <v>44</v>
      </c>
      <c r="D154" s="13" t="s">
        <v>20</v>
      </c>
      <c r="E154" s="13" t="s">
        <v>47</v>
      </c>
      <c r="F154" s="14">
        <v>12</v>
      </c>
      <c r="G154" s="64">
        <f t="shared" si="26"/>
        <v>6</v>
      </c>
      <c r="H154" s="14">
        <v>6</v>
      </c>
      <c r="I154" s="14">
        <v>0</v>
      </c>
      <c r="J154" s="27">
        <f t="shared" si="27"/>
        <v>379.47</v>
      </c>
      <c r="K154" s="16">
        <v>379.47</v>
      </c>
      <c r="L154" s="16"/>
      <c r="M154" s="238">
        <v>51935.32</v>
      </c>
      <c r="N154" s="238">
        <v>40344.35</v>
      </c>
      <c r="O154" s="238">
        <f t="shared" si="28"/>
        <v>11590.970000000001</v>
      </c>
      <c r="P154" s="28">
        <v>1935</v>
      </c>
      <c r="Q154" s="29" t="s">
        <v>22</v>
      </c>
      <c r="R154" s="29" t="s">
        <v>22</v>
      </c>
      <c r="S154" s="122"/>
      <c r="T154" s="31"/>
      <c r="U154" s="21">
        <v>3370</v>
      </c>
      <c r="V154" s="32">
        <f t="shared" si="29"/>
        <v>1278813.9000000001</v>
      </c>
      <c r="W154" s="541"/>
      <c r="X154" s="103"/>
      <c r="Y154" s="103"/>
      <c r="Z154" s="103"/>
    </row>
    <row r="155" spans="1:26" ht="21.75" customHeight="1">
      <c r="A155" s="259">
        <f t="shared" si="25"/>
        <v>39</v>
      </c>
      <c r="B155" s="73">
        <v>1074</v>
      </c>
      <c r="C155" s="74">
        <v>45</v>
      </c>
      <c r="D155" s="13" t="s">
        <v>20</v>
      </c>
      <c r="E155" s="13" t="s">
        <v>47</v>
      </c>
      <c r="F155" s="14">
        <v>17</v>
      </c>
      <c r="G155" s="64">
        <f t="shared" si="26"/>
        <v>5</v>
      </c>
      <c r="H155" s="14">
        <v>5</v>
      </c>
      <c r="I155" s="14">
        <v>0</v>
      </c>
      <c r="J155" s="15">
        <f t="shared" si="27"/>
        <v>328.1</v>
      </c>
      <c r="K155" s="16">
        <v>328.1</v>
      </c>
      <c r="L155" s="16"/>
      <c r="M155" s="237">
        <v>31797.45</v>
      </c>
      <c r="N155" s="237">
        <v>19820.85</v>
      </c>
      <c r="O155" s="237">
        <f t="shared" si="28"/>
        <v>11976.600000000002</v>
      </c>
      <c r="P155" s="17">
        <v>1935</v>
      </c>
      <c r="Q155" s="18" t="s">
        <v>22</v>
      </c>
      <c r="R155" s="18" t="s">
        <v>22</v>
      </c>
      <c r="S155" s="59"/>
      <c r="T155" s="26"/>
      <c r="U155" s="21">
        <v>3370</v>
      </c>
      <c r="V155" s="22">
        <f t="shared" si="29"/>
        <v>1105697</v>
      </c>
      <c r="W155" s="542"/>
      <c r="X155" s="103"/>
      <c r="Y155" s="103"/>
      <c r="Z155" s="103"/>
    </row>
    <row r="156" spans="1:26" ht="21.75" customHeight="1">
      <c r="A156" s="259">
        <f t="shared" si="25"/>
        <v>40</v>
      </c>
      <c r="B156" s="73">
        <v>1095</v>
      </c>
      <c r="C156" s="74">
        <v>46</v>
      </c>
      <c r="D156" s="13" t="s">
        <v>20</v>
      </c>
      <c r="E156" s="13" t="s">
        <v>123</v>
      </c>
      <c r="F156" s="14" t="s">
        <v>124</v>
      </c>
      <c r="G156" s="64">
        <f t="shared" si="26"/>
        <v>24</v>
      </c>
      <c r="H156" s="14">
        <v>24</v>
      </c>
      <c r="I156" s="14">
        <v>0</v>
      </c>
      <c r="J156" s="15">
        <f t="shared" si="27"/>
        <v>1658.38</v>
      </c>
      <c r="K156" s="16">
        <v>1658.38</v>
      </c>
      <c r="L156" s="16"/>
      <c r="M156" s="237">
        <v>470940.3</v>
      </c>
      <c r="N156" s="237">
        <v>206463.52</v>
      </c>
      <c r="O156" s="237">
        <f t="shared" si="28"/>
        <v>264476.78</v>
      </c>
      <c r="P156" s="17">
        <v>1935</v>
      </c>
      <c r="Q156" s="18" t="s">
        <v>22</v>
      </c>
      <c r="R156" s="18" t="s">
        <v>22</v>
      </c>
      <c r="S156" s="119" t="s">
        <v>291</v>
      </c>
      <c r="T156" s="263" t="s">
        <v>221</v>
      </c>
      <c r="U156" s="21">
        <v>3370</v>
      </c>
      <c r="V156" s="22">
        <f t="shared" si="29"/>
        <v>5588740.600000001</v>
      </c>
      <c r="W156" s="542"/>
      <c r="X156" s="103"/>
      <c r="Y156" s="103"/>
      <c r="Z156" s="103"/>
    </row>
    <row r="157" spans="1:26" ht="21.75" customHeight="1">
      <c r="A157" s="259">
        <f t="shared" si="25"/>
        <v>41</v>
      </c>
      <c r="B157" s="73">
        <v>1096</v>
      </c>
      <c r="C157" s="74">
        <v>47</v>
      </c>
      <c r="D157" s="13" t="s">
        <v>20</v>
      </c>
      <c r="E157" s="13" t="s">
        <v>127</v>
      </c>
      <c r="F157" s="14" t="s">
        <v>215</v>
      </c>
      <c r="G157" s="64">
        <f t="shared" si="26"/>
        <v>29</v>
      </c>
      <c r="H157" s="14">
        <v>29</v>
      </c>
      <c r="I157" s="14">
        <v>0</v>
      </c>
      <c r="J157" s="27">
        <f t="shared" si="27"/>
        <v>1783.21</v>
      </c>
      <c r="K157" s="16">
        <f>1714.21+69</f>
        <v>1783.21</v>
      </c>
      <c r="L157" s="16"/>
      <c r="M157" s="238">
        <v>517243.2</v>
      </c>
      <c r="N157" s="238">
        <v>205317.71</v>
      </c>
      <c r="O157" s="238">
        <f t="shared" si="28"/>
        <v>311925.49</v>
      </c>
      <c r="P157" s="28">
        <v>1935</v>
      </c>
      <c r="Q157" s="29" t="s">
        <v>22</v>
      </c>
      <c r="R157" s="125" t="s">
        <v>22</v>
      </c>
      <c r="S157" s="107" t="s">
        <v>291</v>
      </c>
      <c r="T157" s="31" t="s">
        <v>221</v>
      </c>
      <c r="U157" s="21">
        <v>3370</v>
      </c>
      <c r="V157" s="22">
        <f t="shared" si="29"/>
        <v>6009417.7</v>
      </c>
      <c r="W157" s="542"/>
      <c r="X157" s="103"/>
      <c r="Y157" s="103"/>
      <c r="Z157" s="103"/>
    </row>
    <row r="158" spans="1:26" ht="30.75">
      <c r="A158" s="259">
        <f t="shared" si="25"/>
        <v>42</v>
      </c>
      <c r="B158" s="86">
        <v>1106</v>
      </c>
      <c r="C158" s="87">
        <v>48</v>
      </c>
      <c r="D158" s="13" t="s">
        <v>20</v>
      </c>
      <c r="E158" s="13" t="s">
        <v>143</v>
      </c>
      <c r="F158" s="14">
        <v>13</v>
      </c>
      <c r="G158" s="64">
        <f t="shared" si="26"/>
        <v>5</v>
      </c>
      <c r="H158" s="14">
        <v>5</v>
      </c>
      <c r="I158" s="14">
        <v>0</v>
      </c>
      <c r="J158" s="15">
        <f t="shared" si="27"/>
        <v>371.93</v>
      </c>
      <c r="K158" s="16">
        <v>371.93</v>
      </c>
      <c r="L158" s="16"/>
      <c r="M158" s="237">
        <v>212013.41</v>
      </c>
      <c r="N158" s="237">
        <v>65486.58</v>
      </c>
      <c r="O158" s="237">
        <f t="shared" si="28"/>
        <v>146526.83000000002</v>
      </c>
      <c r="P158" s="17">
        <v>1935</v>
      </c>
      <c r="Q158" s="18" t="s">
        <v>22</v>
      </c>
      <c r="R158" s="18" t="s">
        <v>22</v>
      </c>
      <c r="S158" s="110" t="s">
        <v>285</v>
      </c>
      <c r="T158" s="495" t="s">
        <v>280</v>
      </c>
      <c r="U158" s="21">
        <v>3370</v>
      </c>
      <c r="V158" s="22">
        <f t="shared" si="29"/>
        <v>1253404.1</v>
      </c>
      <c r="W158" s="542"/>
      <c r="X158" s="103"/>
      <c r="Y158" s="103"/>
      <c r="Z158" s="103"/>
    </row>
    <row r="159" spans="1:26" ht="21.75" customHeight="1">
      <c r="A159" s="259">
        <f t="shared" si="25"/>
        <v>43</v>
      </c>
      <c r="B159" s="73">
        <v>1021</v>
      </c>
      <c r="C159" s="74">
        <v>49</v>
      </c>
      <c r="D159" s="13" t="s">
        <v>20</v>
      </c>
      <c r="E159" s="13" t="s">
        <v>25</v>
      </c>
      <c r="F159" s="14">
        <v>11</v>
      </c>
      <c r="G159" s="64">
        <f t="shared" si="26"/>
        <v>5</v>
      </c>
      <c r="H159" s="14">
        <v>5</v>
      </c>
      <c r="I159" s="14">
        <v>0</v>
      </c>
      <c r="J159" s="15">
        <f t="shared" si="27"/>
        <v>347.08</v>
      </c>
      <c r="K159" s="16">
        <v>347.08</v>
      </c>
      <c r="L159" s="16"/>
      <c r="M159" s="237">
        <v>84079.39</v>
      </c>
      <c r="N159" s="237">
        <v>50263.37</v>
      </c>
      <c r="O159" s="237">
        <f t="shared" si="28"/>
        <v>33816.02</v>
      </c>
      <c r="P159" s="17">
        <v>1935</v>
      </c>
      <c r="Q159" s="18" t="s">
        <v>22</v>
      </c>
      <c r="R159" s="18" t="s">
        <v>22</v>
      </c>
      <c r="S159" s="59"/>
      <c r="T159" s="26"/>
      <c r="U159" s="21">
        <v>3370</v>
      </c>
      <c r="V159" s="22">
        <f t="shared" si="29"/>
        <v>1169659.5999999999</v>
      </c>
      <c r="W159" s="542"/>
      <c r="X159" s="103"/>
      <c r="Y159" s="103"/>
      <c r="Z159" s="103"/>
    </row>
    <row r="160" spans="1:26" ht="21.75" customHeight="1">
      <c r="A160" s="259">
        <f t="shared" si="25"/>
        <v>44</v>
      </c>
      <c r="B160" s="75">
        <v>1019</v>
      </c>
      <c r="C160" s="76">
        <v>50</v>
      </c>
      <c r="D160" s="77" t="s">
        <v>20</v>
      </c>
      <c r="E160" s="77" t="s">
        <v>25</v>
      </c>
      <c r="F160" s="14" t="s">
        <v>93</v>
      </c>
      <c r="G160" s="64">
        <f t="shared" si="26"/>
        <v>26</v>
      </c>
      <c r="H160" s="14">
        <v>26</v>
      </c>
      <c r="I160" s="14">
        <v>0</v>
      </c>
      <c r="J160" s="27">
        <f t="shared" si="27"/>
        <v>1347.68</v>
      </c>
      <c r="K160" s="78">
        <v>1347.68</v>
      </c>
      <c r="L160" s="78"/>
      <c r="M160" s="242">
        <v>315572.46</v>
      </c>
      <c r="N160" s="242">
        <v>58473.03</v>
      </c>
      <c r="O160" s="242">
        <f t="shared" si="28"/>
        <v>257099.43000000002</v>
      </c>
      <c r="P160" s="113">
        <v>1935</v>
      </c>
      <c r="Q160" s="114" t="s">
        <v>22</v>
      </c>
      <c r="R160" s="114" t="s">
        <v>22</v>
      </c>
      <c r="S160" s="115" t="s">
        <v>291</v>
      </c>
      <c r="T160" s="264" t="s">
        <v>221</v>
      </c>
      <c r="U160" s="21">
        <v>3370</v>
      </c>
      <c r="V160" s="22">
        <f t="shared" si="29"/>
        <v>4541681.600000001</v>
      </c>
      <c r="W160" s="542"/>
      <c r="X160" s="103"/>
      <c r="Y160" s="103"/>
      <c r="Z160" s="103"/>
    </row>
    <row r="161" spans="1:26" ht="21.75" customHeight="1">
      <c r="A161" s="259">
        <f t="shared" si="25"/>
        <v>45</v>
      </c>
      <c r="B161" s="73">
        <v>1061</v>
      </c>
      <c r="C161" s="74">
        <v>51</v>
      </c>
      <c r="D161" s="13" t="s">
        <v>20</v>
      </c>
      <c r="E161" s="13" t="s">
        <v>128</v>
      </c>
      <c r="F161" s="14" t="s">
        <v>131</v>
      </c>
      <c r="G161" s="64">
        <f t="shared" si="26"/>
        <v>18</v>
      </c>
      <c r="H161" s="14">
        <v>18</v>
      </c>
      <c r="I161" s="14">
        <v>0</v>
      </c>
      <c r="J161" s="27">
        <f t="shared" si="27"/>
        <v>764.67</v>
      </c>
      <c r="K161" s="16">
        <v>764.67</v>
      </c>
      <c r="L161" s="16"/>
      <c r="M161" s="238">
        <v>81289.52</v>
      </c>
      <c r="N161" s="238">
        <v>40593.38</v>
      </c>
      <c r="O161" s="238">
        <f t="shared" si="28"/>
        <v>40696.14000000001</v>
      </c>
      <c r="P161" s="28">
        <v>1962</v>
      </c>
      <c r="Q161" s="29"/>
      <c r="R161" s="29"/>
      <c r="S161" s="122"/>
      <c r="T161" s="31"/>
      <c r="U161" s="21">
        <v>3370</v>
      </c>
      <c r="V161" s="32">
        <f t="shared" si="29"/>
        <v>2576937.9</v>
      </c>
      <c r="W161" s="541"/>
      <c r="X161" s="103"/>
      <c r="Y161" s="103"/>
      <c r="Z161" s="103"/>
    </row>
    <row r="162" spans="1:26" ht="21.75" customHeight="1">
      <c r="A162" s="259">
        <f t="shared" si="25"/>
        <v>46</v>
      </c>
      <c r="B162" s="75">
        <v>1007</v>
      </c>
      <c r="C162" s="76">
        <v>52</v>
      </c>
      <c r="D162" s="77" t="s">
        <v>20</v>
      </c>
      <c r="E162" s="77" t="s">
        <v>24</v>
      </c>
      <c r="F162" s="14" t="s">
        <v>89</v>
      </c>
      <c r="G162" s="64">
        <f t="shared" si="26"/>
        <v>11</v>
      </c>
      <c r="H162" s="14">
        <v>11</v>
      </c>
      <c r="I162" s="14">
        <v>0</v>
      </c>
      <c r="J162" s="27">
        <f t="shared" si="27"/>
        <v>717.26</v>
      </c>
      <c r="K162" s="78">
        <v>717.26</v>
      </c>
      <c r="L162" s="78"/>
      <c r="M162" s="242">
        <v>142318.15</v>
      </c>
      <c r="N162" s="242">
        <v>61271.47</v>
      </c>
      <c r="O162" s="242">
        <f t="shared" si="28"/>
        <v>81046.68</v>
      </c>
      <c r="P162" s="113">
        <v>1935</v>
      </c>
      <c r="Q162" s="114" t="s">
        <v>22</v>
      </c>
      <c r="R162" s="114" t="s">
        <v>22</v>
      </c>
      <c r="S162" s="115"/>
      <c r="T162" s="264"/>
      <c r="U162" s="21">
        <v>3370</v>
      </c>
      <c r="V162" s="22">
        <f t="shared" si="29"/>
        <v>2417166.2</v>
      </c>
      <c r="W162" s="542"/>
      <c r="X162" s="103"/>
      <c r="Y162" s="103"/>
      <c r="Z162" s="103"/>
    </row>
    <row r="163" spans="1:26" ht="21.75" customHeight="1">
      <c r="A163" s="259">
        <f t="shared" si="25"/>
        <v>47</v>
      </c>
      <c r="B163" s="482">
        <v>1090</v>
      </c>
      <c r="C163" s="483">
        <v>53</v>
      </c>
      <c r="D163" s="484" t="s">
        <v>20</v>
      </c>
      <c r="E163" s="484" t="s">
        <v>119</v>
      </c>
      <c r="F163" s="472" t="s">
        <v>120</v>
      </c>
      <c r="G163" s="473">
        <f t="shared" si="26"/>
        <v>64</v>
      </c>
      <c r="H163" s="472">
        <v>60</v>
      </c>
      <c r="I163" s="472">
        <v>4</v>
      </c>
      <c r="J163" s="485">
        <f t="shared" si="27"/>
        <v>2702.9300000000003</v>
      </c>
      <c r="K163" s="474">
        <v>2639.4</v>
      </c>
      <c r="L163" s="474">
        <v>63.53</v>
      </c>
      <c r="M163" s="486">
        <v>786992.1</v>
      </c>
      <c r="N163" s="486">
        <v>197022.49</v>
      </c>
      <c r="O163" s="486">
        <f t="shared" si="28"/>
        <v>589969.61</v>
      </c>
      <c r="P163" s="487">
        <v>1966</v>
      </c>
      <c r="Q163" s="488"/>
      <c r="R163" s="488"/>
      <c r="S163" s="489" t="s">
        <v>217</v>
      </c>
      <c r="T163" s="490" t="s">
        <v>221</v>
      </c>
      <c r="U163" s="480">
        <v>3370</v>
      </c>
      <c r="V163" s="481">
        <f t="shared" si="29"/>
        <v>9108874.100000001</v>
      </c>
      <c r="W163" s="545" t="s">
        <v>328</v>
      </c>
      <c r="X163" s="685"/>
      <c r="Y163" s="685"/>
      <c r="Z163" s="103"/>
    </row>
    <row r="164" spans="1:28" ht="30.75">
      <c r="A164" s="259">
        <f t="shared" si="25"/>
        <v>48</v>
      </c>
      <c r="B164" s="73">
        <v>1091</v>
      </c>
      <c r="C164" s="74">
        <v>54</v>
      </c>
      <c r="D164" s="13" t="s">
        <v>20</v>
      </c>
      <c r="E164" s="13" t="s">
        <v>119</v>
      </c>
      <c r="F164" s="14" t="s">
        <v>121</v>
      </c>
      <c r="G164" s="64">
        <f t="shared" si="26"/>
        <v>61</v>
      </c>
      <c r="H164" s="14">
        <v>60</v>
      </c>
      <c r="I164" s="14">
        <v>1</v>
      </c>
      <c r="J164" s="27">
        <f t="shared" si="27"/>
        <v>2747.05</v>
      </c>
      <c r="K164" s="16">
        <v>2589.8</v>
      </c>
      <c r="L164" s="16">
        <v>157.25</v>
      </c>
      <c r="M164" s="238">
        <v>928795.5</v>
      </c>
      <c r="N164" s="238">
        <v>261524.81</v>
      </c>
      <c r="O164" s="238">
        <f t="shared" si="28"/>
        <v>667270.69</v>
      </c>
      <c r="P164" s="28">
        <v>1966</v>
      </c>
      <c r="Q164" s="124"/>
      <c r="R164" s="29"/>
      <c r="S164" s="122" t="s">
        <v>222</v>
      </c>
      <c r="T164" s="43" t="s">
        <v>223</v>
      </c>
      <c r="U164" s="21">
        <v>3370</v>
      </c>
      <c r="V164" s="32">
        <f t="shared" si="29"/>
        <v>9257558.5</v>
      </c>
      <c r="W164" s="541"/>
      <c r="X164" s="103"/>
      <c r="Y164" s="103"/>
      <c r="Z164" s="103"/>
      <c r="AB164" s="3"/>
    </row>
    <row r="165" spans="1:26" ht="30.75">
      <c r="A165" s="259">
        <f t="shared" si="25"/>
        <v>49</v>
      </c>
      <c r="B165" s="482">
        <v>1089</v>
      </c>
      <c r="C165" s="483">
        <v>55</v>
      </c>
      <c r="D165" s="484" t="s">
        <v>20</v>
      </c>
      <c r="E165" s="484" t="s">
        <v>119</v>
      </c>
      <c r="F165" s="472" t="s">
        <v>122</v>
      </c>
      <c r="G165" s="473">
        <f t="shared" si="26"/>
        <v>64</v>
      </c>
      <c r="H165" s="472">
        <v>60</v>
      </c>
      <c r="I165" s="472">
        <v>4</v>
      </c>
      <c r="J165" s="485">
        <f t="shared" si="27"/>
        <v>2665.39</v>
      </c>
      <c r="K165" s="474">
        <v>2603.79</v>
      </c>
      <c r="L165" s="474">
        <v>61.6</v>
      </c>
      <c r="M165" s="486">
        <v>922309.75</v>
      </c>
      <c r="N165" s="486">
        <v>216762.23</v>
      </c>
      <c r="O165" s="486">
        <f t="shared" si="28"/>
        <v>705547.52</v>
      </c>
      <c r="P165" s="487">
        <v>1966</v>
      </c>
      <c r="Q165" s="488"/>
      <c r="R165" s="488"/>
      <c r="S165" s="489" t="s">
        <v>279</v>
      </c>
      <c r="T165" s="587" t="s">
        <v>292</v>
      </c>
      <c r="U165" s="480">
        <v>3370</v>
      </c>
      <c r="V165" s="481">
        <f t="shared" si="29"/>
        <v>8982364.299999999</v>
      </c>
      <c r="W165" s="545" t="s">
        <v>329</v>
      </c>
      <c r="X165" s="685"/>
      <c r="Y165" s="685"/>
      <c r="Z165" s="103"/>
    </row>
    <row r="166" spans="1:26" ht="21.75" customHeight="1">
      <c r="A166" s="259">
        <f t="shared" si="25"/>
        <v>50</v>
      </c>
      <c r="B166" s="482">
        <v>1009</v>
      </c>
      <c r="C166" s="483">
        <v>56</v>
      </c>
      <c r="D166" s="484" t="s">
        <v>20</v>
      </c>
      <c r="E166" s="484" t="s">
        <v>24</v>
      </c>
      <c r="F166" s="472">
        <v>28</v>
      </c>
      <c r="G166" s="473">
        <f t="shared" si="26"/>
        <v>6</v>
      </c>
      <c r="H166" s="472">
        <v>5</v>
      </c>
      <c r="I166" s="472">
        <v>1</v>
      </c>
      <c r="J166" s="485">
        <f t="shared" si="27"/>
        <v>444.74</v>
      </c>
      <c r="K166" s="474">
        <v>409.76</v>
      </c>
      <c r="L166" s="474">
        <v>34.98</v>
      </c>
      <c r="M166" s="486">
        <v>72103.49</v>
      </c>
      <c r="N166" s="486">
        <v>45220.92</v>
      </c>
      <c r="O166" s="486">
        <f t="shared" si="28"/>
        <v>26882.570000000007</v>
      </c>
      <c r="P166" s="487">
        <v>1935</v>
      </c>
      <c r="Q166" s="488" t="s">
        <v>22</v>
      </c>
      <c r="R166" s="488" t="s">
        <v>22</v>
      </c>
      <c r="S166" s="489"/>
      <c r="T166" s="490"/>
      <c r="U166" s="480">
        <v>3370</v>
      </c>
      <c r="V166" s="481">
        <f t="shared" si="29"/>
        <v>1498773.8</v>
      </c>
      <c r="W166" s="545" t="s">
        <v>330</v>
      </c>
      <c r="X166" s="685"/>
      <c r="Y166" s="685"/>
      <c r="Z166" s="103"/>
    </row>
    <row r="167" spans="1:26" ht="21.75" customHeight="1">
      <c r="A167" s="259">
        <f t="shared" si="25"/>
        <v>51</v>
      </c>
      <c r="B167" s="73">
        <v>1031</v>
      </c>
      <c r="C167" s="74">
        <v>57</v>
      </c>
      <c r="D167" s="13" t="s">
        <v>20</v>
      </c>
      <c r="E167" s="13" t="s">
        <v>98</v>
      </c>
      <c r="F167" s="14">
        <v>30</v>
      </c>
      <c r="G167" s="64">
        <f t="shared" si="26"/>
        <v>5</v>
      </c>
      <c r="H167" s="14">
        <v>4</v>
      </c>
      <c r="I167" s="14">
        <v>1</v>
      </c>
      <c r="J167" s="15">
        <f t="shared" si="27"/>
        <v>379.91</v>
      </c>
      <c r="K167" s="16">
        <v>304.97</v>
      </c>
      <c r="L167" s="16">
        <v>74.94</v>
      </c>
      <c r="M167" s="237">
        <v>32447.97</v>
      </c>
      <c r="N167" s="237">
        <v>31847.73</v>
      </c>
      <c r="O167" s="237">
        <f t="shared" si="28"/>
        <v>600.2400000000016</v>
      </c>
      <c r="P167" s="17">
        <v>1935</v>
      </c>
      <c r="Q167" s="18" t="s">
        <v>22</v>
      </c>
      <c r="R167" s="18" t="s">
        <v>22</v>
      </c>
      <c r="S167" s="59"/>
      <c r="T167" s="26"/>
      <c r="U167" s="21">
        <v>3370</v>
      </c>
      <c r="V167" s="22">
        <f t="shared" si="29"/>
        <v>1280296.7000000002</v>
      </c>
      <c r="W167" s="542"/>
      <c r="X167" s="103"/>
      <c r="Y167" s="103"/>
      <c r="Z167" s="103"/>
    </row>
    <row r="168" spans="1:26" ht="21.75" customHeight="1">
      <c r="A168" s="259">
        <f t="shared" si="25"/>
        <v>52</v>
      </c>
      <c r="B168" s="73">
        <v>1032</v>
      </c>
      <c r="C168" s="74">
        <v>58</v>
      </c>
      <c r="D168" s="13" t="s">
        <v>20</v>
      </c>
      <c r="E168" s="13" t="s">
        <v>98</v>
      </c>
      <c r="F168" s="14">
        <v>2</v>
      </c>
      <c r="G168" s="64">
        <f t="shared" si="26"/>
        <v>17</v>
      </c>
      <c r="H168" s="14">
        <v>12</v>
      </c>
      <c r="I168" s="14">
        <v>5</v>
      </c>
      <c r="J168" s="15">
        <f t="shared" si="27"/>
        <v>856.28</v>
      </c>
      <c r="K168" s="16">
        <v>439.83</v>
      </c>
      <c r="L168" s="16">
        <v>416.45</v>
      </c>
      <c r="M168" s="237">
        <v>147943.82</v>
      </c>
      <c r="N168" s="237">
        <v>75677.26</v>
      </c>
      <c r="O168" s="237">
        <f t="shared" si="28"/>
        <v>72266.56000000001</v>
      </c>
      <c r="P168" s="17">
        <v>1935</v>
      </c>
      <c r="Q168" s="18" t="s">
        <v>22</v>
      </c>
      <c r="R168" s="18" t="s">
        <v>22</v>
      </c>
      <c r="S168" s="59"/>
      <c r="T168" s="26"/>
      <c r="U168" s="21">
        <v>3370</v>
      </c>
      <c r="V168" s="22">
        <f t="shared" si="29"/>
        <v>2885663.6</v>
      </c>
      <c r="W168" s="542"/>
      <c r="X168" s="103"/>
      <c r="Y168" s="103"/>
      <c r="Z168" s="103"/>
    </row>
    <row r="169" spans="1:26" ht="21.75" customHeight="1">
      <c r="A169" s="259">
        <f t="shared" si="25"/>
        <v>53</v>
      </c>
      <c r="B169" s="73">
        <v>1015</v>
      </c>
      <c r="C169" s="74">
        <v>60</v>
      </c>
      <c r="D169" s="13" t="s">
        <v>20</v>
      </c>
      <c r="E169" s="13" t="s">
        <v>24</v>
      </c>
      <c r="F169" s="14">
        <v>19</v>
      </c>
      <c r="G169" s="64">
        <f t="shared" si="26"/>
        <v>7</v>
      </c>
      <c r="H169" s="14">
        <v>7</v>
      </c>
      <c r="I169" s="14">
        <v>0</v>
      </c>
      <c r="J169" s="15">
        <f t="shared" si="27"/>
        <v>294.83</v>
      </c>
      <c r="K169" s="16">
        <v>294.83</v>
      </c>
      <c r="L169" s="16"/>
      <c r="M169" s="237">
        <v>32866.56</v>
      </c>
      <c r="N169" s="237">
        <v>12033.31</v>
      </c>
      <c r="O169" s="237">
        <f t="shared" si="28"/>
        <v>20833.25</v>
      </c>
      <c r="P169" s="17">
        <v>1935</v>
      </c>
      <c r="Q169" s="18" t="s">
        <v>22</v>
      </c>
      <c r="R169" s="18" t="s">
        <v>22</v>
      </c>
      <c r="S169" s="59"/>
      <c r="T169" s="26"/>
      <c r="U169" s="21">
        <v>3370</v>
      </c>
      <c r="V169" s="22">
        <f t="shared" si="29"/>
        <v>993577.1</v>
      </c>
      <c r="W169" s="542"/>
      <c r="X169" s="103"/>
      <c r="Y169" s="103"/>
      <c r="Z169" s="103"/>
    </row>
    <row r="170" spans="1:26" ht="21.75" customHeight="1">
      <c r="A170" s="259">
        <f t="shared" si="25"/>
        <v>54</v>
      </c>
      <c r="B170" s="73">
        <v>1010</v>
      </c>
      <c r="C170" s="74">
        <v>61</v>
      </c>
      <c r="D170" s="13" t="s">
        <v>20</v>
      </c>
      <c r="E170" s="13" t="s">
        <v>24</v>
      </c>
      <c r="F170" s="14">
        <v>26</v>
      </c>
      <c r="G170" s="64">
        <f t="shared" si="26"/>
        <v>6</v>
      </c>
      <c r="H170" s="14">
        <v>5</v>
      </c>
      <c r="I170" s="14">
        <v>1</v>
      </c>
      <c r="J170" s="15">
        <f t="shared" si="27"/>
        <v>487.13</v>
      </c>
      <c r="K170" s="16">
        <v>474.94</v>
      </c>
      <c r="L170" s="16">
        <v>12.19</v>
      </c>
      <c r="M170" s="237">
        <v>104105.35</v>
      </c>
      <c r="N170" s="237">
        <v>40853</v>
      </c>
      <c r="O170" s="237">
        <f t="shared" si="28"/>
        <v>63252.350000000006</v>
      </c>
      <c r="P170" s="17">
        <v>1939</v>
      </c>
      <c r="Q170" s="18" t="s">
        <v>22</v>
      </c>
      <c r="R170" s="18" t="s">
        <v>22</v>
      </c>
      <c r="S170" s="59"/>
      <c r="T170" s="26"/>
      <c r="U170" s="21">
        <v>3370</v>
      </c>
      <c r="V170" s="22">
        <f t="shared" si="29"/>
        <v>1641628.1</v>
      </c>
      <c r="W170" s="542"/>
      <c r="X170" s="103"/>
      <c r="Y170" s="103"/>
      <c r="Z170" s="103"/>
    </row>
    <row r="171" spans="1:31" ht="21.75" customHeight="1">
      <c r="A171" s="259">
        <f t="shared" si="25"/>
        <v>55</v>
      </c>
      <c r="B171" s="469">
        <v>1039</v>
      </c>
      <c r="C171" s="470">
        <v>62</v>
      </c>
      <c r="D171" s="471" t="s">
        <v>20</v>
      </c>
      <c r="E171" s="471" t="s">
        <v>34</v>
      </c>
      <c r="F171" s="472">
        <v>6</v>
      </c>
      <c r="G171" s="473">
        <f t="shared" si="26"/>
        <v>25</v>
      </c>
      <c r="H171" s="472">
        <v>20</v>
      </c>
      <c r="I171" s="472">
        <v>5</v>
      </c>
      <c r="J171" s="474">
        <f t="shared" si="27"/>
        <v>953.22</v>
      </c>
      <c r="K171" s="475">
        <v>899.22</v>
      </c>
      <c r="L171" s="475">
        <v>54</v>
      </c>
      <c r="M171" s="476">
        <v>115395.18</v>
      </c>
      <c r="N171" s="476">
        <v>49754.86</v>
      </c>
      <c r="O171" s="476">
        <f t="shared" si="28"/>
        <v>65640.31999999999</v>
      </c>
      <c r="P171" s="477">
        <v>1970</v>
      </c>
      <c r="Q171" s="478"/>
      <c r="R171" s="478"/>
      <c r="S171" s="479"/>
      <c r="T171" s="490"/>
      <c r="U171" s="480">
        <v>3370</v>
      </c>
      <c r="V171" s="481">
        <f t="shared" si="29"/>
        <v>3212351.4</v>
      </c>
      <c r="W171" s="545" t="s">
        <v>331</v>
      </c>
      <c r="X171" s="685"/>
      <c r="Y171" s="685"/>
      <c r="Z171" s="103"/>
      <c r="AC171" s="3"/>
      <c r="AD171" s="3"/>
      <c r="AE171" s="3"/>
    </row>
    <row r="172" spans="1:26" ht="21.75" customHeight="1">
      <c r="A172" s="259">
        <f t="shared" si="25"/>
        <v>56</v>
      </c>
      <c r="B172" s="73">
        <v>1055</v>
      </c>
      <c r="C172" s="74">
        <v>63</v>
      </c>
      <c r="D172" s="13" t="s">
        <v>20</v>
      </c>
      <c r="E172" s="13" t="s">
        <v>107</v>
      </c>
      <c r="F172" s="14">
        <v>29</v>
      </c>
      <c r="G172" s="64">
        <f t="shared" si="26"/>
        <v>9</v>
      </c>
      <c r="H172" s="14">
        <v>9</v>
      </c>
      <c r="I172" s="14">
        <v>0</v>
      </c>
      <c r="J172" s="15">
        <f t="shared" si="27"/>
        <v>455.73</v>
      </c>
      <c r="K172" s="16">
        <v>455.73</v>
      </c>
      <c r="L172" s="16"/>
      <c r="M172" s="237">
        <v>242701.45</v>
      </c>
      <c r="N172" s="237">
        <v>91562.29</v>
      </c>
      <c r="O172" s="237">
        <f t="shared" si="28"/>
        <v>151139.16000000003</v>
      </c>
      <c r="P172" s="17">
        <v>1928</v>
      </c>
      <c r="Q172" s="18" t="s">
        <v>22</v>
      </c>
      <c r="R172" s="18" t="s">
        <v>22</v>
      </c>
      <c r="S172" s="59" t="s">
        <v>322</v>
      </c>
      <c r="T172" s="26" t="s">
        <v>221</v>
      </c>
      <c r="U172" s="21">
        <v>3370</v>
      </c>
      <c r="V172" s="22">
        <f t="shared" si="29"/>
        <v>1535810.1</v>
      </c>
      <c r="W172" s="542"/>
      <c r="X172" s="103"/>
      <c r="Y172" s="103"/>
      <c r="Z172" s="103"/>
    </row>
    <row r="173" spans="1:26" ht="21.75" customHeight="1">
      <c r="A173" s="259">
        <f t="shared" si="25"/>
        <v>57</v>
      </c>
      <c r="B173" s="86">
        <v>3181</v>
      </c>
      <c r="C173" s="87">
        <v>65</v>
      </c>
      <c r="D173" s="13" t="s">
        <v>69</v>
      </c>
      <c r="E173" s="13" t="s">
        <v>72</v>
      </c>
      <c r="F173" s="14">
        <v>15</v>
      </c>
      <c r="G173" s="64">
        <f t="shared" si="26"/>
        <v>4</v>
      </c>
      <c r="H173" s="14">
        <v>3</v>
      </c>
      <c r="I173" s="14">
        <v>1</v>
      </c>
      <c r="J173" s="15">
        <f t="shared" si="27"/>
        <v>214.25</v>
      </c>
      <c r="K173" s="16">
        <v>170.4</v>
      </c>
      <c r="L173" s="16">
        <v>43.85</v>
      </c>
      <c r="M173" s="237">
        <v>62375.44</v>
      </c>
      <c r="N173" s="237">
        <v>38384.73</v>
      </c>
      <c r="O173" s="237">
        <f t="shared" si="28"/>
        <v>23990.71</v>
      </c>
      <c r="P173" s="17">
        <v>1910</v>
      </c>
      <c r="Q173" s="18" t="s">
        <v>22</v>
      </c>
      <c r="R173" s="18" t="s">
        <v>22</v>
      </c>
      <c r="S173" s="59"/>
      <c r="T173" s="26"/>
      <c r="U173" s="21">
        <v>3370</v>
      </c>
      <c r="V173" s="22">
        <f t="shared" si="29"/>
        <v>722022.5</v>
      </c>
      <c r="W173" s="542"/>
      <c r="X173" s="103"/>
      <c r="Y173" s="103"/>
      <c r="Z173" s="103"/>
    </row>
    <row r="174" spans="1:26" ht="21.75" customHeight="1">
      <c r="A174" s="259">
        <f t="shared" si="25"/>
        <v>58</v>
      </c>
      <c r="B174" s="86">
        <v>1101</v>
      </c>
      <c r="C174" s="87">
        <v>66</v>
      </c>
      <c r="D174" s="13" t="s">
        <v>20</v>
      </c>
      <c r="E174" s="13" t="s">
        <v>138</v>
      </c>
      <c r="F174" s="14" t="s">
        <v>94</v>
      </c>
      <c r="G174" s="64">
        <f t="shared" si="26"/>
        <v>17</v>
      </c>
      <c r="H174" s="14">
        <v>17</v>
      </c>
      <c r="I174" s="14">
        <v>0</v>
      </c>
      <c r="J174" s="15">
        <f t="shared" si="27"/>
        <v>823.9</v>
      </c>
      <c r="K174" s="16">
        <v>823.9</v>
      </c>
      <c r="L174" s="16"/>
      <c r="M174" s="237">
        <v>371374.55</v>
      </c>
      <c r="N174" s="237">
        <v>212180.21</v>
      </c>
      <c r="O174" s="237">
        <f t="shared" si="28"/>
        <v>159194.34</v>
      </c>
      <c r="P174" s="17">
        <v>1930</v>
      </c>
      <c r="Q174" s="18" t="s">
        <v>22</v>
      </c>
      <c r="R174" s="18" t="s">
        <v>22</v>
      </c>
      <c r="S174" s="59"/>
      <c r="T174" s="26"/>
      <c r="U174" s="21">
        <v>3370</v>
      </c>
      <c r="V174" s="22">
        <f t="shared" si="29"/>
        <v>2776543</v>
      </c>
      <c r="W174" s="542"/>
      <c r="X174" s="103"/>
      <c r="Y174" s="103"/>
      <c r="Z174" s="103"/>
    </row>
    <row r="175" spans="1:26" ht="21.75" customHeight="1">
      <c r="A175" s="259">
        <f t="shared" si="25"/>
        <v>59</v>
      </c>
      <c r="B175" s="73">
        <v>1022</v>
      </c>
      <c r="C175" s="74">
        <v>67</v>
      </c>
      <c r="D175" s="13" t="s">
        <v>20</v>
      </c>
      <c r="E175" s="13" t="s">
        <v>25</v>
      </c>
      <c r="F175" s="14" t="s">
        <v>95</v>
      </c>
      <c r="G175" s="64">
        <f t="shared" si="26"/>
        <v>17</v>
      </c>
      <c r="H175" s="14">
        <v>17</v>
      </c>
      <c r="I175" s="14">
        <v>0</v>
      </c>
      <c r="J175" s="15">
        <f t="shared" si="27"/>
        <v>947.82</v>
      </c>
      <c r="K175" s="16">
        <v>947.82</v>
      </c>
      <c r="L175" s="16"/>
      <c r="M175" s="237">
        <v>587610.99</v>
      </c>
      <c r="N175" s="237">
        <v>148738.55</v>
      </c>
      <c r="O175" s="237">
        <f t="shared" si="28"/>
        <v>438872.44</v>
      </c>
      <c r="P175" s="17">
        <v>1935</v>
      </c>
      <c r="Q175" s="18" t="s">
        <v>22</v>
      </c>
      <c r="R175" s="18" t="s">
        <v>22</v>
      </c>
      <c r="S175" s="59"/>
      <c r="T175" s="26"/>
      <c r="U175" s="21">
        <v>3370</v>
      </c>
      <c r="V175" s="22">
        <f t="shared" si="29"/>
        <v>3194153.4000000004</v>
      </c>
      <c r="W175" s="542"/>
      <c r="X175" s="103"/>
      <c r="Y175" s="103"/>
      <c r="Z175" s="103"/>
    </row>
    <row r="176" spans="1:26" ht="21.75" customHeight="1">
      <c r="A176" s="259">
        <f t="shared" si="25"/>
        <v>60</v>
      </c>
      <c r="B176" s="73">
        <v>1076</v>
      </c>
      <c r="C176" s="74">
        <v>69</v>
      </c>
      <c r="D176" s="13" t="s">
        <v>20</v>
      </c>
      <c r="E176" s="13" t="s">
        <v>47</v>
      </c>
      <c r="F176" s="14">
        <v>26</v>
      </c>
      <c r="G176" s="64">
        <f t="shared" si="26"/>
        <v>5</v>
      </c>
      <c r="H176" s="14">
        <v>5</v>
      </c>
      <c r="I176" s="14">
        <v>0</v>
      </c>
      <c r="J176" s="27">
        <f t="shared" si="27"/>
        <v>314.92</v>
      </c>
      <c r="K176" s="16">
        <v>314.92</v>
      </c>
      <c r="L176" s="16"/>
      <c r="M176" s="238">
        <v>53334.84</v>
      </c>
      <c r="N176" s="238">
        <v>35484.49</v>
      </c>
      <c r="O176" s="238">
        <f t="shared" si="28"/>
        <v>17850.35</v>
      </c>
      <c r="P176" s="28">
        <v>1935</v>
      </c>
      <c r="Q176" s="29" t="s">
        <v>22</v>
      </c>
      <c r="R176" s="29" t="s">
        <v>22</v>
      </c>
      <c r="S176" s="122"/>
      <c r="T176" s="26"/>
      <c r="U176" s="21">
        <v>3370</v>
      </c>
      <c r="V176" s="22">
        <f t="shared" si="29"/>
        <v>1061280.4000000001</v>
      </c>
      <c r="W176" s="542"/>
      <c r="X176" s="103"/>
      <c r="Y176" s="103"/>
      <c r="Z176" s="103"/>
    </row>
    <row r="177" spans="1:32" ht="21.75" customHeight="1">
      <c r="A177" s="259">
        <f t="shared" si="25"/>
        <v>61</v>
      </c>
      <c r="B177" s="75">
        <v>1033</v>
      </c>
      <c r="C177" s="76">
        <v>70</v>
      </c>
      <c r="D177" s="77" t="s">
        <v>20</v>
      </c>
      <c r="E177" s="13" t="s">
        <v>98</v>
      </c>
      <c r="F177" s="14" t="s">
        <v>100</v>
      </c>
      <c r="G177" s="64">
        <f t="shared" si="26"/>
        <v>25</v>
      </c>
      <c r="H177" s="14">
        <v>25</v>
      </c>
      <c r="I177" s="14">
        <v>0</v>
      </c>
      <c r="J177" s="15">
        <f t="shared" si="27"/>
        <v>1597.15</v>
      </c>
      <c r="K177" s="78">
        <v>1597.15</v>
      </c>
      <c r="L177" s="78"/>
      <c r="M177" s="242">
        <v>468373.2</v>
      </c>
      <c r="N177" s="242">
        <v>186050</v>
      </c>
      <c r="O177" s="242">
        <f t="shared" si="28"/>
        <v>282323.2</v>
      </c>
      <c r="P177" s="113">
        <v>1935</v>
      </c>
      <c r="Q177" s="114" t="s">
        <v>22</v>
      </c>
      <c r="R177" s="114" t="s">
        <v>22</v>
      </c>
      <c r="S177" s="115" t="s">
        <v>291</v>
      </c>
      <c r="T177" s="264" t="s">
        <v>221</v>
      </c>
      <c r="U177" s="21">
        <v>3370</v>
      </c>
      <c r="V177" s="22">
        <f t="shared" si="29"/>
        <v>5382395.5</v>
      </c>
      <c r="W177" s="542"/>
      <c r="X177" s="103"/>
      <c r="Y177" s="103"/>
      <c r="Z177" s="103"/>
      <c r="AF177" s="3"/>
    </row>
    <row r="178" spans="1:26" ht="21.75" customHeight="1">
      <c r="A178" s="259">
        <f t="shared" si="25"/>
        <v>62</v>
      </c>
      <c r="B178" s="265">
        <v>1100</v>
      </c>
      <c r="C178" s="81">
        <v>71</v>
      </c>
      <c r="D178" s="82" t="s">
        <v>20</v>
      </c>
      <c r="E178" s="82" t="s">
        <v>138</v>
      </c>
      <c r="F178" s="83" t="s">
        <v>106</v>
      </c>
      <c r="G178" s="64">
        <f t="shared" si="26"/>
        <v>15</v>
      </c>
      <c r="H178" s="83">
        <v>15</v>
      </c>
      <c r="I178" s="83">
        <v>0</v>
      </c>
      <c r="J178" s="84">
        <f t="shared" si="27"/>
        <v>732.26</v>
      </c>
      <c r="K178" s="85">
        <v>732.26</v>
      </c>
      <c r="L178" s="85"/>
      <c r="M178" s="243">
        <v>269876.23</v>
      </c>
      <c r="N178" s="243">
        <v>141980.23</v>
      </c>
      <c r="O178" s="243">
        <f t="shared" si="28"/>
        <v>127895.99999999997</v>
      </c>
      <c r="P178" s="126">
        <v>1930</v>
      </c>
      <c r="Q178" s="127" t="s">
        <v>22</v>
      </c>
      <c r="R178" s="127" t="s">
        <v>22</v>
      </c>
      <c r="S178" s="389"/>
      <c r="T178" s="26"/>
      <c r="U178" s="21">
        <v>3370</v>
      </c>
      <c r="V178" s="22">
        <f t="shared" si="29"/>
        <v>2467716.2</v>
      </c>
      <c r="W178" s="542"/>
      <c r="X178" s="103"/>
      <c r="Y178" s="103"/>
      <c r="Z178" s="103"/>
    </row>
    <row r="179" spans="1:26" ht="21.75" customHeight="1">
      <c r="A179" s="259">
        <f t="shared" si="25"/>
        <v>63</v>
      </c>
      <c r="B179" s="73">
        <v>1045</v>
      </c>
      <c r="C179" s="74">
        <v>72</v>
      </c>
      <c r="D179" s="13" t="s">
        <v>20</v>
      </c>
      <c r="E179" s="13" t="s">
        <v>105</v>
      </c>
      <c r="F179" s="14">
        <v>8</v>
      </c>
      <c r="G179" s="64">
        <f t="shared" si="26"/>
        <v>8</v>
      </c>
      <c r="H179" s="14">
        <v>8</v>
      </c>
      <c r="I179" s="14">
        <v>0</v>
      </c>
      <c r="J179" s="15">
        <f t="shared" si="27"/>
        <v>254.96</v>
      </c>
      <c r="K179" s="16">
        <v>254.96</v>
      </c>
      <c r="L179" s="16"/>
      <c r="M179" s="237">
        <v>142969.82</v>
      </c>
      <c r="N179" s="237">
        <v>57988.41</v>
      </c>
      <c r="O179" s="237">
        <f t="shared" si="28"/>
        <v>84981.41</v>
      </c>
      <c r="P179" s="17">
        <v>1930</v>
      </c>
      <c r="Q179" s="18" t="s">
        <v>22</v>
      </c>
      <c r="R179" s="18" t="s">
        <v>22</v>
      </c>
      <c r="S179" s="59"/>
      <c r="T179" s="26"/>
      <c r="U179" s="21">
        <v>3370</v>
      </c>
      <c r="V179" s="22">
        <f t="shared" si="29"/>
        <v>859215.2000000001</v>
      </c>
      <c r="W179" s="542"/>
      <c r="X179" s="103"/>
      <c r="Y179" s="103"/>
      <c r="Z179" s="103"/>
    </row>
    <row r="180" spans="1:26" ht="30.75">
      <c r="A180" s="259">
        <f t="shared" si="25"/>
        <v>64</v>
      </c>
      <c r="B180" s="73">
        <v>1056</v>
      </c>
      <c r="C180" s="74">
        <v>73</v>
      </c>
      <c r="D180" s="13" t="s">
        <v>20</v>
      </c>
      <c r="E180" s="13" t="s">
        <v>110</v>
      </c>
      <c r="F180" s="511" t="s">
        <v>214</v>
      </c>
      <c r="G180" s="64">
        <f aca="true" t="shared" si="30" ref="G180:G211">I180+H180</f>
        <v>33</v>
      </c>
      <c r="H180" s="14">
        <v>33</v>
      </c>
      <c r="I180" s="14">
        <v>0</v>
      </c>
      <c r="J180" s="15">
        <f t="shared" si="27"/>
        <v>1620.19</v>
      </c>
      <c r="K180" s="16">
        <v>1620.19</v>
      </c>
      <c r="L180" s="16"/>
      <c r="M180" s="237">
        <v>188413.37</v>
      </c>
      <c r="N180" s="237">
        <v>188413.37</v>
      </c>
      <c r="O180" s="237">
        <f t="shared" si="28"/>
        <v>0</v>
      </c>
      <c r="P180" s="17">
        <v>1925</v>
      </c>
      <c r="Q180" s="18" t="s">
        <v>22</v>
      </c>
      <c r="R180" s="18" t="s">
        <v>22</v>
      </c>
      <c r="S180" s="59"/>
      <c r="T180" s="26"/>
      <c r="U180" s="21">
        <v>3370</v>
      </c>
      <c r="V180" s="22">
        <f t="shared" si="29"/>
        <v>5460040.3</v>
      </c>
      <c r="W180" s="542"/>
      <c r="X180" s="103"/>
      <c r="Y180" s="103"/>
      <c r="Z180" s="103"/>
    </row>
    <row r="181" spans="1:26" ht="21.75" customHeight="1">
      <c r="A181" s="259">
        <f t="shared" si="25"/>
        <v>65</v>
      </c>
      <c r="B181" s="73">
        <v>3127</v>
      </c>
      <c r="C181" s="74">
        <v>74</v>
      </c>
      <c r="D181" s="13" t="s">
        <v>20</v>
      </c>
      <c r="E181" s="13" t="s">
        <v>133</v>
      </c>
      <c r="F181" s="14">
        <v>3</v>
      </c>
      <c r="G181" s="64">
        <f t="shared" si="30"/>
        <v>8</v>
      </c>
      <c r="H181" s="14">
        <v>5</v>
      </c>
      <c r="I181" s="14">
        <v>3</v>
      </c>
      <c r="J181" s="15">
        <f t="shared" si="27"/>
        <v>444.41999999999996</v>
      </c>
      <c r="K181" s="16">
        <v>284.84</v>
      </c>
      <c r="L181" s="16">
        <v>159.58</v>
      </c>
      <c r="M181" s="238">
        <v>7782.28</v>
      </c>
      <c r="N181" s="238">
        <v>3004.89</v>
      </c>
      <c r="O181" s="238">
        <f t="shared" si="28"/>
        <v>4777.389999999999</v>
      </c>
      <c r="P181" s="28">
        <v>1905</v>
      </c>
      <c r="Q181" s="29" t="s">
        <v>22</v>
      </c>
      <c r="R181" s="29" t="s">
        <v>22</v>
      </c>
      <c r="S181" s="122"/>
      <c r="T181" s="31"/>
      <c r="U181" s="21">
        <v>3370</v>
      </c>
      <c r="V181" s="32">
        <f t="shared" si="29"/>
        <v>1497695.4</v>
      </c>
      <c r="W181" s="541"/>
      <c r="X181" s="103"/>
      <c r="Y181" s="103"/>
      <c r="Z181" s="103"/>
    </row>
    <row r="182" spans="1:26" s="3" customFormat="1" ht="21.75" customHeight="1">
      <c r="A182" s="259">
        <f aca="true" t="shared" si="31" ref="A182:A245">A181+1</f>
        <v>66</v>
      </c>
      <c r="B182" s="73">
        <v>1036</v>
      </c>
      <c r="C182" s="74">
        <v>75</v>
      </c>
      <c r="D182" s="13" t="s">
        <v>20</v>
      </c>
      <c r="E182" s="13" t="s">
        <v>98</v>
      </c>
      <c r="F182" s="14">
        <v>42</v>
      </c>
      <c r="G182" s="64">
        <f t="shared" si="30"/>
        <v>6</v>
      </c>
      <c r="H182" s="14">
        <v>6</v>
      </c>
      <c r="I182" s="14">
        <v>0</v>
      </c>
      <c r="J182" s="16">
        <f t="shared" si="27"/>
        <v>449.54999999999995</v>
      </c>
      <c r="K182" s="16">
        <f>425.83+23.72</f>
        <v>449.54999999999995</v>
      </c>
      <c r="L182" s="16"/>
      <c r="M182" s="238">
        <v>115268.72</v>
      </c>
      <c r="N182" s="238">
        <v>36495.4</v>
      </c>
      <c r="O182" s="238">
        <f t="shared" si="28"/>
        <v>78773.32</v>
      </c>
      <c r="P182" s="28">
        <v>1935</v>
      </c>
      <c r="Q182" s="29" t="s">
        <v>22</v>
      </c>
      <c r="R182" s="29" t="s">
        <v>22</v>
      </c>
      <c r="S182" s="122"/>
      <c r="T182" s="31"/>
      <c r="U182" s="44">
        <v>3370</v>
      </c>
      <c r="V182" s="32">
        <f t="shared" si="29"/>
        <v>1514983.4999999998</v>
      </c>
      <c r="W182" s="541"/>
      <c r="X182" s="146"/>
      <c r="Y182" s="146"/>
      <c r="Z182" s="146"/>
    </row>
    <row r="183" spans="1:26" ht="21.75" customHeight="1">
      <c r="A183" s="259">
        <f t="shared" si="31"/>
        <v>67</v>
      </c>
      <c r="B183" s="86">
        <v>3152</v>
      </c>
      <c r="C183" s="87">
        <v>76</v>
      </c>
      <c r="D183" s="13" t="s">
        <v>20</v>
      </c>
      <c r="E183" s="13" t="s">
        <v>140</v>
      </c>
      <c r="F183" s="14">
        <v>82</v>
      </c>
      <c r="G183" s="64">
        <f t="shared" si="30"/>
        <v>8</v>
      </c>
      <c r="H183" s="14">
        <v>8</v>
      </c>
      <c r="I183" s="14">
        <v>0</v>
      </c>
      <c r="J183" s="15">
        <f t="shared" si="27"/>
        <v>454.2</v>
      </c>
      <c r="K183" s="16">
        <v>454.2</v>
      </c>
      <c r="L183" s="16"/>
      <c r="M183" s="237">
        <v>37416.93</v>
      </c>
      <c r="N183" s="237">
        <v>37416.93</v>
      </c>
      <c r="O183" s="237">
        <f t="shared" si="28"/>
        <v>0</v>
      </c>
      <c r="P183" s="17">
        <v>1900</v>
      </c>
      <c r="Q183" s="18" t="s">
        <v>22</v>
      </c>
      <c r="R183" s="18" t="s">
        <v>22</v>
      </c>
      <c r="S183" s="59"/>
      <c r="T183" s="26"/>
      <c r="U183" s="21">
        <v>3370</v>
      </c>
      <c r="V183" s="22">
        <f t="shared" si="29"/>
        <v>1530654</v>
      </c>
      <c r="W183" s="542"/>
      <c r="X183" s="103"/>
      <c r="Y183" s="103"/>
      <c r="Z183" s="103"/>
    </row>
    <row r="184" spans="1:26" ht="21.75" customHeight="1">
      <c r="A184" s="259">
        <f t="shared" si="31"/>
        <v>68</v>
      </c>
      <c r="B184" s="73">
        <v>1050</v>
      </c>
      <c r="C184" s="74">
        <v>77</v>
      </c>
      <c r="D184" s="13" t="s">
        <v>20</v>
      </c>
      <c r="E184" s="13" t="s">
        <v>107</v>
      </c>
      <c r="F184" s="14">
        <v>8</v>
      </c>
      <c r="G184" s="64">
        <f t="shared" si="30"/>
        <v>4</v>
      </c>
      <c r="H184" s="14">
        <v>4</v>
      </c>
      <c r="I184" s="14">
        <v>0</v>
      </c>
      <c r="J184" s="15">
        <f aca="true" t="shared" si="32" ref="J184:J215">SUM(K184:L184)</f>
        <v>254.18</v>
      </c>
      <c r="K184" s="16">
        <v>254.18</v>
      </c>
      <c r="L184" s="16"/>
      <c r="M184" s="237">
        <v>20350.17</v>
      </c>
      <c r="N184" s="237">
        <v>20350.17</v>
      </c>
      <c r="O184" s="237">
        <f aca="true" t="shared" si="33" ref="O184:O215">M184-N184</f>
        <v>0</v>
      </c>
      <c r="P184" s="17">
        <v>1930</v>
      </c>
      <c r="Q184" s="18" t="s">
        <v>22</v>
      </c>
      <c r="R184" s="18" t="s">
        <v>22</v>
      </c>
      <c r="S184" s="119"/>
      <c r="T184" s="263"/>
      <c r="U184" s="21">
        <v>3370</v>
      </c>
      <c r="V184" s="22">
        <f aca="true" t="shared" si="34" ref="V184:V215">J184*U184</f>
        <v>856586.6</v>
      </c>
      <c r="W184" s="542"/>
      <c r="X184" s="103"/>
      <c r="Y184" s="103"/>
      <c r="Z184" s="103"/>
    </row>
    <row r="185" spans="1:26" ht="21.75" customHeight="1">
      <c r="A185" s="259">
        <f t="shared" si="31"/>
        <v>69</v>
      </c>
      <c r="B185" s="73">
        <v>3102</v>
      </c>
      <c r="C185" s="74">
        <v>78</v>
      </c>
      <c r="D185" s="13" t="s">
        <v>20</v>
      </c>
      <c r="E185" s="13" t="s">
        <v>49</v>
      </c>
      <c r="F185" s="14">
        <v>10</v>
      </c>
      <c r="G185" s="64">
        <f t="shared" si="30"/>
        <v>4</v>
      </c>
      <c r="H185" s="14">
        <v>4</v>
      </c>
      <c r="I185" s="14">
        <v>0</v>
      </c>
      <c r="J185" s="15">
        <f t="shared" si="32"/>
        <v>249.51</v>
      </c>
      <c r="K185" s="16">
        <v>249.51</v>
      </c>
      <c r="L185" s="16"/>
      <c r="M185" s="237">
        <v>37769.49</v>
      </c>
      <c r="N185" s="237">
        <v>10775.27</v>
      </c>
      <c r="O185" s="237">
        <f t="shared" si="33"/>
        <v>26994.219999999998</v>
      </c>
      <c r="P185" s="17">
        <v>1905</v>
      </c>
      <c r="Q185" s="18" t="s">
        <v>22</v>
      </c>
      <c r="R185" s="116" t="s">
        <v>22</v>
      </c>
      <c r="S185" s="106"/>
      <c r="T185" s="26"/>
      <c r="U185" s="21">
        <v>3370</v>
      </c>
      <c r="V185" s="22">
        <f t="shared" si="34"/>
        <v>840848.7</v>
      </c>
      <c r="W185" s="542"/>
      <c r="X185" s="103"/>
      <c r="Y185" s="103"/>
      <c r="Z185" s="103"/>
    </row>
    <row r="186" spans="1:26" ht="21.75" customHeight="1">
      <c r="A186" s="259">
        <f t="shared" si="31"/>
        <v>70</v>
      </c>
      <c r="B186" s="73">
        <v>1017</v>
      </c>
      <c r="C186" s="74">
        <v>79</v>
      </c>
      <c r="D186" s="13" t="s">
        <v>20</v>
      </c>
      <c r="E186" s="13" t="s">
        <v>91</v>
      </c>
      <c r="F186" s="14">
        <v>10</v>
      </c>
      <c r="G186" s="64">
        <f t="shared" si="30"/>
        <v>3</v>
      </c>
      <c r="H186" s="14">
        <v>3</v>
      </c>
      <c r="I186" s="14">
        <v>0</v>
      </c>
      <c r="J186" s="15">
        <f t="shared" si="32"/>
        <v>174.16</v>
      </c>
      <c r="K186" s="16">
        <f>174.16</f>
        <v>174.16</v>
      </c>
      <c r="L186" s="16"/>
      <c r="M186" s="237">
        <v>3049.91</v>
      </c>
      <c r="N186" s="237">
        <v>1143.48</v>
      </c>
      <c r="O186" s="237">
        <f t="shared" si="33"/>
        <v>1906.4299999999998</v>
      </c>
      <c r="P186" s="17">
        <v>1928</v>
      </c>
      <c r="Q186" s="18" t="s">
        <v>22</v>
      </c>
      <c r="R186" s="18" t="s">
        <v>22</v>
      </c>
      <c r="S186" s="110"/>
      <c r="T186" s="201"/>
      <c r="U186" s="21">
        <v>3370</v>
      </c>
      <c r="V186" s="22">
        <f t="shared" si="34"/>
        <v>586919.2</v>
      </c>
      <c r="W186" s="542"/>
      <c r="X186" s="103"/>
      <c r="Y186" s="103"/>
      <c r="Z186" s="103"/>
    </row>
    <row r="187" spans="1:26" ht="21.75" customHeight="1">
      <c r="A187" s="259">
        <f t="shared" si="31"/>
        <v>71</v>
      </c>
      <c r="B187" s="73">
        <v>3097</v>
      </c>
      <c r="C187" s="74">
        <v>80</v>
      </c>
      <c r="D187" s="13" t="s">
        <v>20</v>
      </c>
      <c r="E187" s="13" t="s">
        <v>49</v>
      </c>
      <c r="F187" s="14">
        <v>17</v>
      </c>
      <c r="G187" s="64">
        <f t="shared" si="30"/>
        <v>8</v>
      </c>
      <c r="H187" s="14">
        <v>8</v>
      </c>
      <c r="I187" s="14">
        <v>0</v>
      </c>
      <c r="J187" s="27">
        <f t="shared" si="32"/>
        <v>370.71</v>
      </c>
      <c r="K187" s="16">
        <v>370.71</v>
      </c>
      <c r="L187" s="16"/>
      <c r="M187" s="238">
        <v>204612.56</v>
      </c>
      <c r="N187" s="238">
        <v>78070.18</v>
      </c>
      <c r="O187" s="238">
        <f t="shared" si="33"/>
        <v>126542.38</v>
      </c>
      <c r="P187" s="28">
        <v>1935</v>
      </c>
      <c r="Q187" s="124"/>
      <c r="R187" s="29"/>
      <c r="S187" s="366">
        <v>1985</v>
      </c>
      <c r="T187" s="31"/>
      <c r="U187" s="21">
        <v>3370</v>
      </c>
      <c r="V187" s="22">
        <f t="shared" si="34"/>
        <v>1249292.7</v>
      </c>
      <c r="W187" s="542"/>
      <c r="X187" s="103"/>
      <c r="Y187" s="103"/>
      <c r="Z187" s="103"/>
    </row>
    <row r="188" spans="1:26" ht="21.75" customHeight="1">
      <c r="A188" s="259">
        <f t="shared" si="31"/>
        <v>72</v>
      </c>
      <c r="B188" s="86">
        <v>3200</v>
      </c>
      <c r="C188" s="87">
        <v>81</v>
      </c>
      <c r="D188" s="13" t="s">
        <v>80</v>
      </c>
      <c r="E188" s="13" t="s">
        <v>81</v>
      </c>
      <c r="F188" s="14">
        <v>20</v>
      </c>
      <c r="G188" s="64">
        <f t="shared" si="30"/>
        <v>3</v>
      </c>
      <c r="H188" s="14">
        <v>3</v>
      </c>
      <c r="I188" s="14">
        <v>0</v>
      </c>
      <c r="J188" s="15">
        <f t="shared" si="32"/>
        <v>146.4</v>
      </c>
      <c r="K188" s="16">
        <v>146.4</v>
      </c>
      <c r="L188" s="16"/>
      <c r="M188" s="237">
        <v>17644.23</v>
      </c>
      <c r="N188" s="237">
        <v>13895.51</v>
      </c>
      <c r="O188" s="237">
        <f t="shared" si="33"/>
        <v>3748.7199999999993</v>
      </c>
      <c r="P188" s="17">
        <v>1920</v>
      </c>
      <c r="Q188" s="18" t="s">
        <v>22</v>
      </c>
      <c r="R188" s="18" t="s">
        <v>22</v>
      </c>
      <c r="S188" s="59"/>
      <c r="T188" s="26"/>
      <c r="U188" s="21">
        <v>3370</v>
      </c>
      <c r="V188" s="22">
        <f t="shared" si="34"/>
        <v>493368</v>
      </c>
      <c r="W188" s="542"/>
      <c r="X188" s="103"/>
      <c r="Y188" s="103"/>
      <c r="Z188" s="103"/>
    </row>
    <row r="189" spans="1:26" ht="21.75" customHeight="1">
      <c r="A189" s="259">
        <f t="shared" si="31"/>
        <v>73</v>
      </c>
      <c r="B189" s="86">
        <v>3170</v>
      </c>
      <c r="C189" s="87">
        <v>82</v>
      </c>
      <c r="D189" s="13" t="s">
        <v>69</v>
      </c>
      <c r="E189" s="13" t="s">
        <v>37</v>
      </c>
      <c r="F189" s="14">
        <v>34</v>
      </c>
      <c r="G189" s="64">
        <f t="shared" si="30"/>
        <v>4</v>
      </c>
      <c r="H189" s="14">
        <v>4</v>
      </c>
      <c r="I189" s="14">
        <v>0</v>
      </c>
      <c r="J189" s="15">
        <f t="shared" si="32"/>
        <v>197.51</v>
      </c>
      <c r="K189" s="16">
        <v>197.51</v>
      </c>
      <c r="L189" s="16"/>
      <c r="M189" s="237">
        <v>27163.25</v>
      </c>
      <c r="N189" s="237">
        <v>7472.71</v>
      </c>
      <c r="O189" s="237">
        <f t="shared" si="33"/>
        <v>19690.54</v>
      </c>
      <c r="P189" s="17">
        <v>1925</v>
      </c>
      <c r="Q189" s="18" t="s">
        <v>22</v>
      </c>
      <c r="R189" s="18" t="s">
        <v>22</v>
      </c>
      <c r="S189" s="59"/>
      <c r="T189" s="26"/>
      <c r="U189" s="21">
        <v>3370</v>
      </c>
      <c r="V189" s="22">
        <f t="shared" si="34"/>
        <v>665608.7</v>
      </c>
      <c r="W189" s="542"/>
      <c r="X189" s="103"/>
      <c r="Y189" s="103"/>
      <c r="Z189" s="103"/>
    </row>
    <row r="190" spans="1:26" ht="21.75" customHeight="1">
      <c r="A190" s="259">
        <f t="shared" si="31"/>
        <v>74</v>
      </c>
      <c r="B190" s="73">
        <v>3095</v>
      </c>
      <c r="C190" s="74">
        <v>83</v>
      </c>
      <c r="D190" s="13" t="s">
        <v>20</v>
      </c>
      <c r="E190" s="13" t="s">
        <v>49</v>
      </c>
      <c r="F190" s="14">
        <v>13</v>
      </c>
      <c r="G190" s="64">
        <f t="shared" si="30"/>
        <v>8</v>
      </c>
      <c r="H190" s="14">
        <v>8</v>
      </c>
      <c r="I190" s="14">
        <v>0</v>
      </c>
      <c r="J190" s="27">
        <f t="shared" si="32"/>
        <v>320.24</v>
      </c>
      <c r="K190" s="16">
        <v>320.24</v>
      </c>
      <c r="L190" s="16"/>
      <c r="M190" s="238">
        <v>92822.35</v>
      </c>
      <c r="N190" s="238">
        <v>70665.14</v>
      </c>
      <c r="O190" s="238">
        <f t="shared" si="33"/>
        <v>22157.210000000006</v>
      </c>
      <c r="P190" s="28">
        <v>1925</v>
      </c>
      <c r="Q190" s="29" t="s">
        <v>22</v>
      </c>
      <c r="R190" s="29" t="s">
        <v>22</v>
      </c>
      <c r="S190" s="122"/>
      <c r="T190" s="26"/>
      <c r="U190" s="21">
        <v>3370</v>
      </c>
      <c r="V190" s="22">
        <f t="shared" si="34"/>
        <v>1079208.8</v>
      </c>
      <c r="W190" s="542"/>
      <c r="X190" s="103"/>
      <c r="Y190" s="103"/>
      <c r="Z190" s="103"/>
    </row>
    <row r="191" spans="1:26" ht="21.75" customHeight="1">
      <c r="A191" s="259">
        <f t="shared" si="31"/>
        <v>75</v>
      </c>
      <c r="B191" s="73">
        <v>1080</v>
      </c>
      <c r="C191" s="74">
        <v>84</v>
      </c>
      <c r="D191" s="13" t="s">
        <v>20</v>
      </c>
      <c r="E191" s="13" t="s">
        <v>47</v>
      </c>
      <c r="F191" s="14">
        <v>14</v>
      </c>
      <c r="G191" s="64">
        <f t="shared" si="30"/>
        <v>6</v>
      </c>
      <c r="H191" s="14">
        <v>6</v>
      </c>
      <c r="I191" s="14">
        <v>0</v>
      </c>
      <c r="J191" s="15">
        <f t="shared" si="32"/>
        <v>369.07</v>
      </c>
      <c r="K191" s="16">
        <v>369.07</v>
      </c>
      <c r="L191" s="16"/>
      <c r="M191" s="237">
        <v>40360.45</v>
      </c>
      <c r="N191" s="237">
        <v>32050.15</v>
      </c>
      <c r="O191" s="237">
        <f t="shared" si="33"/>
        <v>8310.299999999996</v>
      </c>
      <c r="P191" s="17">
        <v>1935</v>
      </c>
      <c r="Q191" s="18" t="s">
        <v>22</v>
      </c>
      <c r="R191" s="18" t="s">
        <v>22</v>
      </c>
      <c r="S191" s="59"/>
      <c r="T191" s="26"/>
      <c r="U191" s="21">
        <v>3370</v>
      </c>
      <c r="V191" s="22">
        <f t="shared" si="34"/>
        <v>1243765.9</v>
      </c>
      <c r="W191" s="542"/>
      <c r="X191" s="103"/>
      <c r="Y191" s="103"/>
      <c r="Z191" s="103"/>
    </row>
    <row r="192" spans="1:26" ht="21.75" customHeight="1">
      <c r="A192" s="259">
        <f t="shared" si="31"/>
        <v>76</v>
      </c>
      <c r="B192" s="73">
        <v>1046</v>
      </c>
      <c r="C192" s="74">
        <v>85</v>
      </c>
      <c r="D192" s="13" t="s">
        <v>20</v>
      </c>
      <c r="E192" s="13" t="s">
        <v>105</v>
      </c>
      <c r="F192" s="14">
        <v>20</v>
      </c>
      <c r="G192" s="64">
        <f t="shared" si="30"/>
        <v>8</v>
      </c>
      <c r="H192" s="14">
        <v>8</v>
      </c>
      <c r="I192" s="14">
        <v>0</v>
      </c>
      <c r="J192" s="15">
        <f t="shared" si="32"/>
        <v>275.04</v>
      </c>
      <c r="K192" s="16">
        <v>275.04</v>
      </c>
      <c r="L192" s="16"/>
      <c r="M192" s="237">
        <v>103472.89</v>
      </c>
      <c r="N192" s="237">
        <v>63483.82</v>
      </c>
      <c r="O192" s="237">
        <f t="shared" si="33"/>
        <v>39989.07</v>
      </c>
      <c r="P192" s="17">
        <v>1930</v>
      </c>
      <c r="Q192" s="18" t="s">
        <v>22</v>
      </c>
      <c r="R192" s="18" t="s">
        <v>22</v>
      </c>
      <c r="S192" s="59" t="s">
        <v>199</v>
      </c>
      <c r="T192" s="26" t="s">
        <v>202</v>
      </c>
      <c r="U192" s="21">
        <v>3370</v>
      </c>
      <c r="V192" s="22">
        <f t="shared" si="34"/>
        <v>926884.8</v>
      </c>
      <c r="W192" s="542"/>
      <c r="X192" s="103"/>
      <c r="Y192" s="103"/>
      <c r="Z192" s="103"/>
    </row>
    <row r="193" spans="1:26" ht="21.75" customHeight="1">
      <c r="A193" s="259">
        <f t="shared" si="31"/>
        <v>77</v>
      </c>
      <c r="B193" s="73">
        <v>1060</v>
      </c>
      <c r="C193" s="74">
        <v>86</v>
      </c>
      <c r="D193" s="13" t="s">
        <v>20</v>
      </c>
      <c r="E193" s="13" t="s">
        <v>128</v>
      </c>
      <c r="F193" s="14" t="s">
        <v>129</v>
      </c>
      <c r="G193" s="64">
        <f t="shared" si="30"/>
        <v>15</v>
      </c>
      <c r="H193" s="14">
        <v>15</v>
      </c>
      <c r="I193" s="14">
        <v>0</v>
      </c>
      <c r="J193" s="15">
        <f t="shared" si="32"/>
        <v>1098.8</v>
      </c>
      <c r="K193" s="16">
        <v>1098.8</v>
      </c>
      <c r="L193" s="16"/>
      <c r="M193" s="238">
        <v>471919.78</v>
      </c>
      <c r="N193" s="238">
        <v>169225.57</v>
      </c>
      <c r="O193" s="238">
        <f t="shared" si="33"/>
        <v>302694.21</v>
      </c>
      <c r="P193" s="28">
        <v>1900</v>
      </c>
      <c r="Q193" s="29" t="s">
        <v>22</v>
      </c>
      <c r="R193" s="29" t="s">
        <v>22</v>
      </c>
      <c r="S193" s="122" t="s">
        <v>217</v>
      </c>
      <c r="T193" s="31" t="s">
        <v>221</v>
      </c>
      <c r="U193" s="21">
        <v>3370</v>
      </c>
      <c r="V193" s="32">
        <f t="shared" si="34"/>
        <v>3702956</v>
      </c>
      <c r="W193" s="541"/>
      <c r="X193" s="103"/>
      <c r="Y193" s="103"/>
      <c r="Z193" s="103"/>
    </row>
    <row r="194" spans="1:26" ht="21.75" customHeight="1">
      <c r="A194" s="259">
        <f t="shared" si="31"/>
        <v>78</v>
      </c>
      <c r="B194" s="73">
        <v>3093</v>
      </c>
      <c r="C194" s="74">
        <v>87</v>
      </c>
      <c r="D194" s="13" t="s">
        <v>20</v>
      </c>
      <c r="E194" s="13" t="s">
        <v>49</v>
      </c>
      <c r="F194" s="14">
        <v>9</v>
      </c>
      <c r="G194" s="64">
        <f t="shared" si="30"/>
        <v>6</v>
      </c>
      <c r="H194" s="14">
        <v>6</v>
      </c>
      <c r="I194" s="14">
        <v>0</v>
      </c>
      <c r="J194" s="15">
        <f t="shared" si="32"/>
        <v>410.66</v>
      </c>
      <c r="K194" s="16">
        <v>410.66</v>
      </c>
      <c r="L194" s="16"/>
      <c r="M194" s="237">
        <v>46649.3</v>
      </c>
      <c r="N194" s="237">
        <v>28407.2</v>
      </c>
      <c r="O194" s="237">
        <f t="shared" si="33"/>
        <v>18242.100000000002</v>
      </c>
      <c r="P194" s="17">
        <v>1885</v>
      </c>
      <c r="Q194" s="18" t="s">
        <v>22</v>
      </c>
      <c r="R194" s="18" t="s">
        <v>22</v>
      </c>
      <c r="S194" s="59"/>
      <c r="T194" s="26"/>
      <c r="U194" s="21">
        <v>3370</v>
      </c>
      <c r="V194" s="22">
        <f t="shared" si="34"/>
        <v>1383924.2000000002</v>
      </c>
      <c r="W194" s="542"/>
      <c r="X194" s="103"/>
      <c r="Y194" s="103"/>
      <c r="Z194" s="103"/>
    </row>
    <row r="195" spans="1:26" ht="21.75" customHeight="1">
      <c r="A195" s="259">
        <f t="shared" si="31"/>
        <v>79</v>
      </c>
      <c r="B195" s="86">
        <v>1105</v>
      </c>
      <c r="C195" s="87">
        <v>88</v>
      </c>
      <c r="D195" s="13" t="s">
        <v>20</v>
      </c>
      <c r="E195" s="13" t="s">
        <v>143</v>
      </c>
      <c r="F195" s="14">
        <v>11</v>
      </c>
      <c r="G195" s="64">
        <f t="shared" si="30"/>
        <v>5</v>
      </c>
      <c r="H195" s="14">
        <v>5</v>
      </c>
      <c r="I195" s="14">
        <v>0</v>
      </c>
      <c r="J195" s="15">
        <f t="shared" si="32"/>
        <v>367.64</v>
      </c>
      <c r="K195" s="16">
        <v>367.64</v>
      </c>
      <c r="L195" s="16"/>
      <c r="M195" s="237">
        <v>168129.35</v>
      </c>
      <c r="N195" s="237">
        <v>57764.97</v>
      </c>
      <c r="O195" s="237">
        <f t="shared" si="33"/>
        <v>110364.38</v>
      </c>
      <c r="P195" s="17">
        <v>1935</v>
      </c>
      <c r="Q195" s="18" t="s">
        <v>22</v>
      </c>
      <c r="R195" s="18" t="s">
        <v>22</v>
      </c>
      <c r="S195" s="59"/>
      <c r="T195" s="26"/>
      <c r="U195" s="21">
        <v>3370</v>
      </c>
      <c r="V195" s="22">
        <f t="shared" si="34"/>
        <v>1238946.8</v>
      </c>
      <c r="W195" s="542"/>
      <c r="X195" s="103"/>
      <c r="Y195" s="103"/>
      <c r="Z195" s="103"/>
    </row>
    <row r="196" spans="1:26" ht="21.75" customHeight="1">
      <c r="A196" s="259">
        <f t="shared" si="31"/>
        <v>80</v>
      </c>
      <c r="B196" s="73">
        <v>1043</v>
      </c>
      <c r="C196" s="74">
        <v>89</v>
      </c>
      <c r="D196" s="13" t="s">
        <v>20</v>
      </c>
      <c r="E196" s="13" t="s">
        <v>105</v>
      </c>
      <c r="F196" s="14">
        <v>4</v>
      </c>
      <c r="G196" s="64">
        <f t="shared" si="30"/>
        <v>9</v>
      </c>
      <c r="H196" s="14">
        <v>9</v>
      </c>
      <c r="I196" s="14">
        <v>0</v>
      </c>
      <c r="J196" s="15">
        <f t="shared" si="32"/>
        <v>294.06</v>
      </c>
      <c r="K196" s="16">
        <v>294.06</v>
      </c>
      <c r="L196" s="16"/>
      <c r="M196" s="237">
        <v>49990.1</v>
      </c>
      <c r="N196" s="237">
        <v>47796.43</v>
      </c>
      <c r="O196" s="237">
        <f t="shared" si="33"/>
        <v>2193.6699999999983</v>
      </c>
      <c r="P196" s="17">
        <v>1930</v>
      </c>
      <c r="Q196" s="18" t="s">
        <v>22</v>
      </c>
      <c r="R196" s="18" t="s">
        <v>22</v>
      </c>
      <c r="S196" s="59"/>
      <c r="T196" s="26"/>
      <c r="U196" s="21">
        <v>3370</v>
      </c>
      <c r="V196" s="22">
        <f t="shared" si="34"/>
        <v>990982.2</v>
      </c>
      <c r="W196" s="542"/>
      <c r="X196" s="103"/>
      <c r="Y196" s="103"/>
      <c r="Z196" s="103"/>
    </row>
    <row r="197" spans="1:26" ht="21.75" customHeight="1">
      <c r="A197" s="259">
        <f t="shared" si="31"/>
        <v>81</v>
      </c>
      <c r="B197" s="73">
        <v>1040</v>
      </c>
      <c r="C197" s="74">
        <v>92</v>
      </c>
      <c r="D197" s="13" t="s">
        <v>20</v>
      </c>
      <c r="E197" s="13" t="s">
        <v>34</v>
      </c>
      <c r="F197" s="14">
        <v>34</v>
      </c>
      <c r="G197" s="64">
        <f t="shared" si="30"/>
        <v>6</v>
      </c>
      <c r="H197" s="14">
        <v>6</v>
      </c>
      <c r="I197" s="14">
        <v>0</v>
      </c>
      <c r="J197" s="15">
        <f t="shared" si="32"/>
        <v>248.9</v>
      </c>
      <c r="K197" s="16">
        <v>248.9</v>
      </c>
      <c r="L197" s="16"/>
      <c r="M197" s="237">
        <v>68632.03</v>
      </c>
      <c r="N197" s="237">
        <v>59747.9</v>
      </c>
      <c r="O197" s="237">
        <f t="shared" si="33"/>
        <v>8884.129999999997</v>
      </c>
      <c r="P197" s="118">
        <v>1989</v>
      </c>
      <c r="Q197" s="18" t="s">
        <v>22</v>
      </c>
      <c r="R197" s="18" t="s">
        <v>22</v>
      </c>
      <c r="S197" s="59">
        <v>1989</v>
      </c>
      <c r="T197" s="26"/>
      <c r="U197" s="21">
        <v>3370</v>
      </c>
      <c r="V197" s="22">
        <f t="shared" si="34"/>
        <v>838793</v>
      </c>
      <c r="W197" s="542"/>
      <c r="X197" s="103"/>
      <c r="Y197" s="103"/>
      <c r="Z197" s="103"/>
    </row>
    <row r="198" spans="1:26" ht="21.75" customHeight="1">
      <c r="A198" s="259">
        <f t="shared" si="31"/>
        <v>82</v>
      </c>
      <c r="B198" s="73">
        <v>1059</v>
      </c>
      <c r="C198" s="74">
        <v>93</v>
      </c>
      <c r="D198" s="13" t="s">
        <v>20</v>
      </c>
      <c r="E198" s="13" t="s">
        <v>107</v>
      </c>
      <c r="F198" s="14">
        <v>40</v>
      </c>
      <c r="G198" s="64">
        <f t="shared" si="30"/>
        <v>9</v>
      </c>
      <c r="H198" s="14">
        <v>9</v>
      </c>
      <c r="I198" s="14">
        <v>0</v>
      </c>
      <c r="J198" s="15">
        <f t="shared" si="32"/>
        <v>473.02</v>
      </c>
      <c r="K198" s="16">
        <v>473.02</v>
      </c>
      <c r="L198" s="16"/>
      <c r="M198" s="238">
        <v>199446.06</v>
      </c>
      <c r="N198" s="238">
        <v>99377.48</v>
      </c>
      <c r="O198" s="238">
        <f t="shared" si="33"/>
        <v>100068.58</v>
      </c>
      <c r="P198" s="28">
        <v>1925</v>
      </c>
      <c r="Q198" s="29" t="s">
        <v>22</v>
      </c>
      <c r="R198" s="29" t="s">
        <v>22</v>
      </c>
      <c r="S198" s="122"/>
      <c r="T198" s="31"/>
      <c r="U198" s="21">
        <v>3370</v>
      </c>
      <c r="V198" s="32">
        <f t="shared" si="34"/>
        <v>1594077.4</v>
      </c>
      <c r="W198" s="541"/>
      <c r="X198" s="103"/>
      <c r="Y198" s="103"/>
      <c r="Z198" s="103"/>
    </row>
    <row r="199" spans="1:26" ht="21.75" customHeight="1">
      <c r="A199" s="259">
        <f t="shared" si="31"/>
        <v>83</v>
      </c>
      <c r="B199" s="73">
        <v>1016</v>
      </c>
      <c r="C199" s="74">
        <v>95</v>
      </c>
      <c r="D199" s="13" t="s">
        <v>20</v>
      </c>
      <c r="E199" s="13" t="s">
        <v>91</v>
      </c>
      <c r="F199" s="14">
        <v>2</v>
      </c>
      <c r="G199" s="64">
        <f t="shared" si="30"/>
        <v>3</v>
      </c>
      <c r="H199" s="14">
        <v>3</v>
      </c>
      <c r="I199" s="14">
        <v>0</v>
      </c>
      <c r="J199" s="15">
        <f t="shared" si="32"/>
        <v>174.53</v>
      </c>
      <c r="K199" s="16">
        <v>174.53</v>
      </c>
      <c r="L199" s="16"/>
      <c r="M199" s="237">
        <v>10252.19</v>
      </c>
      <c r="N199" s="237">
        <v>3837.8</v>
      </c>
      <c r="O199" s="237">
        <f t="shared" si="33"/>
        <v>6414.39</v>
      </c>
      <c r="P199" s="17">
        <v>1928</v>
      </c>
      <c r="Q199" s="18" t="s">
        <v>22</v>
      </c>
      <c r="R199" s="18" t="s">
        <v>22</v>
      </c>
      <c r="S199" s="59"/>
      <c r="T199" s="26"/>
      <c r="U199" s="21">
        <v>3370</v>
      </c>
      <c r="V199" s="22">
        <f t="shared" si="34"/>
        <v>588166.1</v>
      </c>
      <c r="W199" s="542"/>
      <c r="X199" s="103"/>
      <c r="Y199" s="103"/>
      <c r="Z199" s="103"/>
    </row>
    <row r="200" spans="1:26" ht="21.75" customHeight="1">
      <c r="A200" s="259">
        <f t="shared" si="31"/>
        <v>84</v>
      </c>
      <c r="B200" s="73">
        <v>1086</v>
      </c>
      <c r="C200" s="74">
        <v>98</v>
      </c>
      <c r="D200" s="13" t="s">
        <v>20</v>
      </c>
      <c r="E200" s="13" t="s">
        <v>115</v>
      </c>
      <c r="F200" s="14">
        <v>1</v>
      </c>
      <c r="G200" s="64">
        <f t="shared" si="30"/>
        <v>5</v>
      </c>
      <c r="H200" s="14">
        <v>5</v>
      </c>
      <c r="I200" s="14">
        <v>0</v>
      </c>
      <c r="J200" s="15">
        <f t="shared" si="32"/>
        <v>333.63</v>
      </c>
      <c r="K200" s="16">
        <v>333.63</v>
      </c>
      <c r="L200" s="16"/>
      <c r="M200" s="237">
        <v>99674.15</v>
      </c>
      <c r="N200" s="237">
        <v>28084.88</v>
      </c>
      <c r="O200" s="237">
        <f t="shared" si="33"/>
        <v>71589.26999999999</v>
      </c>
      <c r="P200" s="17">
        <v>1927</v>
      </c>
      <c r="Q200" s="18" t="s">
        <v>22</v>
      </c>
      <c r="R200" s="18" t="s">
        <v>22</v>
      </c>
      <c r="S200" s="59"/>
      <c r="T200" s="26"/>
      <c r="U200" s="21">
        <v>3370</v>
      </c>
      <c r="V200" s="22">
        <f t="shared" si="34"/>
        <v>1124333.1</v>
      </c>
      <c r="W200" s="542"/>
      <c r="X200" s="103"/>
      <c r="Y200" s="103"/>
      <c r="Z200" s="103"/>
    </row>
    <row r="201" spans="1:26" ht="21.75" customHeight="1">
      <c r="A201" s="259">
        <f t="shared" si="31"/>
        <v>85</v>
      </c>
      <c r="B201" s="86">
        <v>3154</v>
      </c>
      <c r="C201" s="87">
        <v>99</v>
      </c>
      <c r="D201" s="13" t="s">
        <v>20</v>
      </c>
      <c r="E201" s="13" t="s">
        <v>140</v>
      </c>
      <c r="F201" s="14">
        <v>93</v>
      </c>
      <c r="G201" s="64">
        <f t="shared" si="30"/>
        <v>4</v>
      </c>
      <c r="H201" s="14">
        <v>4</v>
      </c>
      <c r="I201" s="14">
        <v>0</v>
      </c>
      <c r="J201" s="15">
        <f t="shared" si="32"/>
        <v>282.43</v>
      </c>
      <c r="K201" s="16">
        <v>282.43</v>
      </c>
      <c r="L201" s="16"/>
      <c r="M201" s="237">
        <v>55350.83</v>
      </c>
      <c r="N201" s="237">
        <v>55350.83</v>
      </c>
      <c r="O201" s="237">
        <f t="shared" si="33"/>
        <v>0</v>
      </c>
      <c r="P201" s="17">
        <v>1906</v>
      </c>
      <c r="Q201" s="18" t="s">
        <v>22</v>
      </c>
      <c r="R201" s="18" t="s">
        <v>22</v>
      </c>
      <c r="S201" s="119"/>
      <c r="T201" s="263"/>
      <c r="U201" s="21">
        <v>3370</v>
      </c>
      <c r="V201" s="22">
        <f t="shared" si="34"/>
        <v>951789.1</v>
      </c>
      <c r="W201" s="542"/>
      <c r="X201" s="103"/>
      <c r="Y201" s="103"/>
      <c r="Z201" s="103"/>
    </row>
    <row r="202" spans="1:26" ht="21.75" customHeight="1">
      <c r="A202" s="259">
        <f t="shared" si="31"/>
        <v>86</v>
      </c>
      <c r="B202" s="73">
        <v>1005</v>
      </c>
      <c r="C202" s="74">
        <v>100</v>
      </c>
      <c r="D202" s="13" t="s">
        <v>20</v>
      </c>
      <c r="E202" s="13" t="s">
        <v>24</v>
      </c>
      <c r="F202" s="14">
        <v>25</v>
      </c>
      <c r="G202" s="64">
        <f t="shared" si="30"/>
        <v>9</v>
      </c>
      <c r="H202" s="14">
        <v>9</v>
      </c>
      <c r="I202" s="14">
        <v>0</v>
      </c>
      <c r="J202" s="15">
        <f t="shared" si="32"/>
        <v>345.14</v>
      </c>
      <c r="K202" s="16">
        <v>345.14</v>
      </c>
      <c r="L202" s="16"/>
      <c r="M202" s="237">
        <v>73937.91</v>
      </c>
      <c r="N202" s="237">
        <v>27097.74</v>
      </c>
      <c r="O202" s="237">
        <f t="shared" si="33"/>
        <v>46840.17</v>
      </c>
      <c r="P202" s="17">
        <v>1935</v>
      </c>
      <c r="Q202" s="18" t="s">
        <v>22</v>
      </c>
      <c r="R202" s="116" t="s">
        <v>22</v>
      </c>
      <c r="S202" s="106"/>
      <c r="T202" s="26"/>
      <c r="U202" s="21">
        <v>3370</v>
      </c>
      <c r="V202" s="22">
        <f t="shared" si="34"/>
        <v>1163121.8</v>
      </c>
      <c r="W202" s="542"/>
      <c r="X202" s="103"/>
      <c r="Y202" s="103"/>
      <c r="Z202" s="103"/>
    </row>
    <row r="203" spans="1:26" ht="30.75">
      <c r="A203" s="259">
        <f t="shared" si="31"/>
        <v>87</v>
      </c>
      <c r="B203" s="73">
        <v>1044</v>
      </c>
      <c r="C203" s="74">
        <v>101</v>
      </c>
      <c r="D203" s="13" t="s">
        <v>20</v>
      </c>
      <c r="E203" s="13" t="s">
        <v>105</v>
      </c>
      <c r="F203" s="14">
        <v>6</v>
      </c>
      <c r="G203" s="64">
        <f t="shared" si="30"/>
        <v>9</v>
      </c>
      <c r="H203" s="14">
        <v>9</v>
      </c>
      <c r="I203" s="14">
        <v>0</v>
      </c>
      <c r="J203" s="15">
        <f t="shared" si="32"/>
        <v>323.98</v>
      </c>
      <c r="K203" s="16">
        <v>323.98</v>
      </c>
      <c r="L203" s="16"/>
      <c r="M203" s="237">
        <v>62943.94</v>
      </c>
      <c r="N203" s="237">
        <v>62821.52</v>
      </c>
      <c r="O203" s="237">
        <f t="shared" si="33"/>
        <v>122.42000000000553</v>
      </c>
      <c r="P203" s="17">
        <v>1930</v>
      </c>
      <c r="Q203" s="18" t="s">
        <v>22</v>
      </c>
      <c r="R203" s="18" t="s">
        <v>22</v>
      </c>
      <c r="S203" s="216" t="s">
        <v>285</v>
      </c>
      <c r="T203" s="514" t="s">
        <v>280</v>
      </c>
      <c r="U203" s="21">
        <v>3370</v>
      </c>
      <c r="V203" s="22">
        <f t="shared" si="34"/>
        <v>1091812.6</v>
      </c>
      <c r="W203" s="542"/>
      <c r="X203" s="103"/>
      <c r="Y203" s="103"/>
      <c r="Z203" s="103"/>
    </row>
    <row r="204" spans="1:26" ht="21.75" customHeight="1">
      <c r="A204" s="259">
        <f t="shared" si="31"/>
        <v>88</v>
      </c>
      <c r="B204" s="73">
        <v>1001</v>
      </c>
      <c r="C204" s="74">
        <v>102</v>
      </c>
      <c r="D204" s="13" t="s">
        <v>20</v>
      </c>
      <c r="E204" s="13" t="s">
        <v>24</v>
      </c>
      <c r="F204" s="14">
        <v>6</v>
      </c>
      <c r="G204" s="64">
        <f t="shared" si="30"/>
        <v>5</v>
      </c>
      <c r="H204" s="14">
        <v>5</v>
      </c>
      <c r="I204" s="14">
        <v>0</v>
      </c>
      <c r="J204" s="15">
        <f t="shared" si="32"/>
        <v>356.59</v>
      </c>
      <c r="K204" s="16">
        <v>356.59</v>
      </c>
      <c r="L204" s="16"/>
      <c r="M204" s="237">
        <v>60969.69</v>
      </c>
      <c r="N204" s="237">
        <v>22349.57</v>
      </c>
      <c r="O204" s="237">
        <f t="shared" si="33"/>
        <v>38620.12</v>
      </c>
      <c r="P204" s="17">
        <v>1935</v>
      </c>
      <c r="Q204" s="18" t="s">
        <v>22</v>
      </c>
      <c r="R204" s="116" t="s">
        <v>22</v>
      </c>
      <c r="S204" s="106"/>
      <c r="T204" s="26"/>
      <c r="U204" s="21">
        <v>3370</v>
      </c>
      <c r="V204" s="22">
        <f t="shared" si="34"/>
        <v>1201708.2999999998</v>
      </c>
      <c r="W204" s="542"/>
      <c r="X204" s="103"/>
      <c r="Y204" s="103"/>
      <c r="Z204" s="103"/>
    </row>
    <row r="205" spans="1:26" ht="21.75" customHeight="1">
      <c r="A205" s="259">
        <f t="shared" si="31"/>
        <v>89</v>
      </c>
      <c r="B205" s="86">
        <v>3023</v>
      </c>
      <c r="C205" s="87">
        <v>103</v>
      </c>
      <c r="D205" s="13" t="s">
        <v>77</v>
      </c>
      <c r="E205" s="13" t="s">
        <v>149</v>
      </c>
      <c r="F205" s="14">
        <v>16</v>
      </c>
      <c r="G205" s="64">
        <f t="shared" si="30"/>
        <v>8</v>
      </c>
      <c r="H205" s="14">
        <v>8</v>
      </c>
      <c r="I205" s="14">
        <v>0</v>
      </c>
      <c r="J205" s="15">
        <f t="shared" si="32"/>
        <v>304.55</v>
      </c>
      <c r="K205" s="16">
        <v>304.55</v>
      </c>
      <c r="L205" s="16"/>
      <c r="M205" s="237">
        <v>24505.04</v>
      </c>
      <c r="N205" s="237">
        <v>20694.81</v>
      </c>
      <c r="O205" s="237">
        <f t="shared" si="33"/>
        <v>3810.2299999999996</v>
      </c>
      <c r="P205" s="17">
        <v>1895</v>
      </c>
      <c r="Q205" s="18" t="s">
        <v>22</v>
      </c>
      <c r="R205" s="18" t="s">
        <v>22</v>
      </c>
      <c r="S205" s="110" t="s">
        <v>199</v>
      </c>
      <c r="T205" s="201" t="s">
        <v>293</v>
      </c>
      <c r="U205" s="21">
        <v>3370</v>
      </c>
      <c r="V205" s="22">
        <f t="shared" si="34"/>
        <v>1026333.5</v>
      </c>
      <c r="W205" s="542"/>
      <c r="X205" s="103"/>
      <c r="Y205" s="103"/>
      <c r="Z205" s="103"/>
    </row>
    <row r="206" spans="1:26" ht="21.75" customHeight="1">
      <c r="A206" s="259">
        <f t="shared" si="31"/>
        <v>90</v>
      </c>
      <c r="B206" s="73">
        <v>3078</v>
      </c>
      <c r="C206" s="74">
        <v>104</v>
      </c>
      <c r="D206" s="13" t="s">
        <v>20</v>
      </c>
      <c r="E206" s="13" t="s">
        <v>39</v>
      </c>
      <c r="F206" s="14">
        <v>3</v>
      </c>
      <c r="G206" s="64">
        <f t="shared" si="30"/>
        <v>7</v>
      </c>
      <c r="H206" s="14">
        <v>7</v>
      </c>
      <c r="I206" s="14">
        <v>0</v>
      </c>
      <c r="J206" s="15">
        <f t="shared" si="32"/>
        <v>468.54</v>
      </c>
      <c r="K206" s="16">
        <v>468.54</v>
      </c>
      <c r="L206" s="16"/>
      <c r="M206" s="238">
        <v>26029.3</v>
      </c>
      <c r="N206" s="237">
        <v>9242.22</v>
      </c>
      <c r="O206" s="237">
        <f t="shared" si="33"/>
        <v>16787.08</v>
      </c>
      <c r="P206" s="17">
        <v>1928</v>
      </c>
      <c r="Q206" s="18" t="s">
        <v>22</v>
      </c>
      <c r="R206" s="18" t="s">
        <v>22</v>
      </c>
      <c r="S206" s="59"/>
      <c r="T206" s="26"/>
      <c r="U206" s="21">
        <v>3370</v>
      </c>
      <c r="V206" s="22">
        <f t="shared" si="34"/>
        <v>1578979.8</v>
      </c>
      <c r="W206" s="542"/>
      <c r="X206" s="103"/>
      <c r="Y206" s="103"/>
      <c r="Z206" s="103"/>
    </row>
    <row r="207" spans="1:26" ht="21.75" customHeight="1">
      <c r="A207" s="259">
        <f t="shared" si="31"/>
        <v>91</v>
      </c>
      <c r="B207" s="73">
        <v>3049</v>
      </c>
      <c r="C207" s="74">
        <v>105</v>
      </c>
      <c r="D207" s="13" t="s">
        <v>20</v>
      </c>
      <c r="E207" s="13" t="s">
        <v>34</v>
      </c>
      <c r="F207" s="14" t="s">
        <v>213</v>
      </c>
      <c r="G207" s="64">
        <f t="shared" si="30"/>
        <v>10</v>
      </c>
      <c r="H207" s="14">
        <v>8</v>
      </c>
      <c r="I207" s="14">
        <v>2</v>
      </c>
      <c r="J207" s="15">
        <f t="shared" si="32"/>
        <v>616.22</v>
      </c>
      <c r="K207" s="16">
        <v>406.86</v>
      </c>
      <c r="L207" s="16">
        <v>209.36</v>
      </c>
      <c r="M207" s="238">
        <v>178376.12</v>
      </c>
      <c r="N207" s="237">
        <v>98799.1</v>
      </c>
      <c r="O207" s="237">
        <f t="shared" si="33"/>
        <v>79577.01999999999</v>
      </c>
      <c r="P207" s="118">
        <v>1984</v>
      </c>
      <c r="Q207" s="18"/>
      <c r="R207" s="18"/>
      <c r="S207" s="59" t="s">
        <v>201</v>
      </c>
      <c r="T207" s="26" t="s">
        <v>202</v>
      </c>
      <c r="U207" s="21">
        <v>3370</v>
      </c>
      <c r="V207" s="22">
        <f t="shared" si="34"/>
        <v>2076661.4000000001</v>
      </c>
      <c r="W207" s="542"/>
      <c r="X207" s="103"/>
      <c r="Y207" s="103"/>
      <c r="Z207" s="103"/>
    </row>
    <row r="208" spans="1:26" ht="21.75" customHeight="1">
      <c r="A208" s="259">
        <f t="shared" si="31"/>
        <v>92</v>
      </c>
      <c r="B208" s="86">
        <v>3194</v>
      </c>
      <c r="C208" s="87">
        <v>106</v>
      </c>
      <c r="D208" s="13" t="s">
        <v>69</v>
      </c>
      <c r="E208" s="13" t="s">
        <v>74</v>
      </c>
      <c r="F208" s="14">
        <v>21</v>
      </c>
      <c r="G208" s="64">
        <f t="shared" si="30"/>
        <v>3</v>
      </c>
      <c r="H208" s="14">
        <v>2</v>
      </c>
      <c r="I208" s="14">
        <v>1</v>
      </c>
      <c r="J208" s="15">
        <f t="shared" si="32"/>
        <v>316.06</v>
      </c>
      <c r="K208" s="16">
        <v>117.87</v>
      </c>
      <c r="L208" s="16">
        <v>198.19</v>
      </c>
      <c r="M208" s="237">
        <v>28624.83</v>
      </c>
      <c r="N208" s="237">
        <v>12511.34</v>
      </c>
      <c r="O208" s="237">
        <f t="shared" si="33"/>
        <v>16113.490000000002</v>
      </c>
      <c r="P208" s="17">
        <v>1920</v>
      </c>
      <c r="Q208" s="18" t="s">
        <v>22</v>
      </c>
      <c r="R208" s="18" t="s">
        <v>22</v>
      </c>
      <c r="S208" s="59" t="s">
        <v>199</v>
      </c>
      <c r="T208" s="26" t="s">
        <v>293</v>
      </c>
      <c r="U208" s="21">
        <v>3370</v>
      </c>
      <c r="V208" s="22">
        <f t="shared" si="34"/>
        <v>1065122.2</v>
      </c>
      <c r="W208" s="542"/>
      <c r="X208" s="103"/>
      <c r="Y208" s="103"/>
      <c r="Z208" s="103"/>
    </row>
    <row r="209" spans="1:31" ht="21.75" customHeight="1">
      <c r="A209" s="259">
        <f t="shared" si="31"/>
        <v>93</v>
      </c>
      <c r="B209" s="73">
        <v>1028</v>
      </c>
      <c r="C209" s="74">
        <v>107</v>
      </c>
      <c r="D209" s="13" t="s">
        <v>20</v>
      </c>
      <c r="E209" s="13" t="s">
        <v>25</v>
      </c>
      <c r="F209" s="14">
        <v>22</v>
      </c>
      <c r="G209" s="64">
        <f t="shared" si="30"/>
        <v>6</v>
      </c>
      <c r="H209" s="14">
        <v>6</v>
      </c>
      <c r="I209" s="14">
        <v>0</v>
      </c>
      <c r="J209" s="15">
        <f t="shared" si="32"/>
        <v>374.27</v>
      </c>
      <c r="K209" s="16">
        <v>374.27</v>
      </c>
      <c r="L209" s="16"/>
      <c r="M209" s="237">
        <v>106131.25</v>
      </c>
      <c r="N209" s="237">
        <v>21823.04</v>
      </c>
      <c r="O209" s="237">
        <f t="shared" si="33"/>
        <v>84308.20999999999</v>
      </c>
      <c r="P209" s="17">
        <v>1935</v>
      </c>
      <c r="Q209" s="18" t="s">
        <v>22</v>
      </c>
      <c r="R209" s="18" t="s">
        <v>22</v>
      </c>
      <c r="S209" s="59" t="s">
        <v>291</v>
      </c>
      <c r="T209" s="26" t="s">
        <v>202</v>
      </c>
      <c r="U209" s="21">
        <v>3370</v>
      </c>
      <c r="V209" s="22">
        <f t="shared" si="34"/>
        <v>1261289.9</v>
      </c>
      <c r="W209" s="542"/>
      <c r="X209" s="103"/>
      <c r="Y209" s="103"/>
      <c r="Z209" s="103"/>
      <c r="AC209" s="3"/>
      <c r="AD209" s="3"/>
      <c r="AE209" s="3"/>
    </row>
    <row r="210" spans="1:26" ht="21.75" customHeight="1">
      <c r="A210" s="259">
        <f t="shared" si="31"/>
        <v>94</v>
      </c>
      <c r="B210" s="73">
        <v>3089</v>
      </c>
      <c r="C210" s="74">
        <v>108</v>
      </c>
      <c r="D210" s="13" t="s">
        <v>20</v>
      </c>
      <c r="E210" s="13" t="s">
        <v>43</v>
      </c>
      <c r="F210" s="14" t="s">
        <v>106</v>
      </c>
      <c r="G210" s="64">
        <f t="shared" si="30"/>
        <v>9</v>
      </c>
      <c r="H210" s="14">
        <v>9</v>
      </c>
      <c r="I210" s="14">
        <v>0</v>
      </c>
      <c r="J210" s="15">
        <f t="shared" si="32"/>
        <v>642</v>
      </c>
      <c r="K210" s="16">
        <v>642</v>
      </c>
      <c r="L210" s="16"/>
      <c r="M210" s="237">
        <v>224416.91</v>
      </c>
      <c r="N210" s="237">
        <v>123322.75</v>
      </c>
      <c r="O210" s="237">
        <f t="shared" si="33"/>
        <v>101094.16</v>
      </c>
      <c r="P210" s="17">
        <v>1930</v>
      </c>
      <c r="Q210" s="18" t="s">
        <v>22</v>
      </c>
      <c r="R210" s="18" t="s">
        <v>22</v>
      </c>
      <c r="S210" s="59" t="s">
        <v>305</v>
      </c>
      <c r="T210" s="26" t="s">
        <v>202</v>
      </c>
      <c r="U210" s="21">
        <v>3370</v>
      </c>
      <c r="V210" s="22">
        <f t="shared" si="34"/>
        <v>2163540</v>
      </c>
      <c r="W210" s="542"/>
      <c r="X210" s="103"/>
      <c r="Y210" s="103"/>
      <c r="Z210" s="103"/>
    </row>
    <row r="211" spans="1:26" ht="21.75" customHeight="1">
      <c r="A211" s="259">
        <f t="shared" si="31"/>
        <v>95</v>
      </c>
      <c r="B211" s="73">
        <v>1048</v>
      </c>
      <c r="C211" s="74">
        <v>109</v>
      </c>
      <c r="D211" s="13" t="s">
        <v>20</v>
      </c>
      <c r="E211" s="13" t="s">
        <v>107</v>
      </c>
      <c r="F211" s="14">
        <v>3</v>
      </c>
      <c r="G211" s="64">
        <f t="shared" si="30"/>
        <v>4</v>
      </c>
      <c r="H211" s="14">
        <v>4</v>
      </c>
      <c r="I211" s="14">
        <v>0</v>
      </c>
      <c r="J211" s="15">
        <f t="shared" si="32"/>
        <v>194.24</v>
      </c>
      <c r="K211" s="16">
        <v>194.24</v>
      </c>
      <c r="L211" s="16"/>
      <c r="M211" s="237">
        <v>83667.27</v>
      </c>
      <c r="N211" s="237">
        <v>32372.98</v>
      </c>
      <c r="O211" s="237">
        <f t="shared" si="33"/>
        <v>51294.29000000001</v>
      </c>
      <c r="P211" s="17">
        <v>1930</v>
      </c>
      <c r="Q211" s="18" t="s">
        <v>22</v>
      </c>
      <c r="R211" s="18" t="s">
        <v>22</v>
      </c>
      <c r="S211" s="59" t="s">
        <v>322</v>
      </c>
      <c r="T211" s="26" t="s">
        <v>221</v>
      </c>
      <c r="U211" s="21">
        <v>3370</v>
      </c>
      <c r="V211" s="22">
        <f t="shared" si="34"/>
        <v>654588.8</v>
      </c>
      <c r="W211" s="542"/>
      <c r="X211" s="103"/>
      <c r="Y211" s="103"/>
      <c r="Z211" s="103"/>
    </row>
    <row r="212" spans="1:26" ht="21.75" customHeight="1">
      <c r="A212" s="259">
        <f t="shared" si="31"/>
        <v>96</v>
      </c>
      <c r="B212" s="73">
        <v>1034</v>
      </c>
      <c r="C212" s="74">
        <v>110</v>
      </c>
      <c r="D212" s="13" t="s">
        <v>20</v>
      </c>
      <c r="E212" s="13" t="s">
        <v>98</v>
      </c>
      <c r="F212" s="14" t="s">
        <v>101</v>
      </c>
      <c r="G212" s="64">
        <f aca="true" t="shared" si="35" ref="G212:G243">I212+H212</f>
        <v>10</v>
      </c>
      <c r="H212" s="14">
        <v>10</v>
      </c>
      <c r="I212" s="14">
        <v>0</v>
      </c>
      <c r="J212" s="15">
        <f t="shared" si="32"/>
        <v>605.89</v>
      </c>
      <c r="K212" s="16">
        <v>605.89</v>
      </c>
      <c r="L212" s="16"/>
      <c r="M212" s="237">
        <v>273840.14</v>
      </c>
      <c r="N212" s="237">
        <v>126385.47</v>
      </c>
      <c r="O212" s="237">
        <f t="shared" si="33"/>
        <v>147454.67</v>
      </c>
      <c r="P212" s="17">
        <v>1935</v>
      </c>
      <c r="Q212" s="18" t="s">
        <v>22</v>
      </c>
      <c r="R212" s="18" t="s">
        <v>22</v>
      </c>
      <c r="S212" s="59" t="s">
        <v>291</v>
      </c>
      <c r="T212" s="26" t="s">
        <v>221</v>
      </c>
      <c r="U212" s="21">
        <v>3370</v>
      </c>
      <c r="V212" s="22">
        <f t="shared" si="34"/>
        <v>2041849.3</v>
      </c>
      <c r="W212" s="542"/>
      <c r="X212" s="103"/>
      <c r="Y212" s="103"/>
      <c r="Z212" s="103"/>
    </row>
    <row r="213" spans="1:26" ht="21.75" customHeight="1">
      <c r="A213" s="259">
        <f t="shared" si="31"/>
        <v>97</v>
      </c>
      <c r="B213" s="73">
        <v>1042</v>
      </c>
      <c r="C213" s="74">
        <v>112</v>
      </c>
      <c r="D213" s="13" t="s">
        <v>20</v>
      </c>
      <c r="E213" s="13" t="s">
        <v>39</v>
      </c>
      <c r="F213" s="14">
        <v>1</v>
      </c>
      <c r="G213" s="64">
        <f t="shared" si="35"/>
        <v>6</v>
      </c>
      <c r="H213" s="14">
        <v>6</v>
      </c>
      <c r="I213" s="14">
        <v>0</v>
      </c>
      <c r="J213" s="15">
        <f t="shared" si="32"/>
        <v>381.74</v>
      </c>
      <c r="K213" s="16">
        <v>381.74</v>
      </c>
      <c r="L213" s="16"/>
      <c r="M213" s="237">
        <v>45569.54</v>
      </c>
      <c r="N213" s="237">
        <v>12916.9</v>
      </c>
      <c r="O213" s="237">
        <f t="shared" si="33"/>
        <v>32652.64</v>
      </c>
      <c r="P213" s="17">
        <v>1928</v>
      </c>
      <c r="Q213" s="18" t="s">
        <v>22</v>
      </c>
      <c r="R213" s="18" t="s">
        <v>22</v>
      </c>
      <c r="S213" s="59"/>
      <c r="T213" s="26"/>
      <c r="U213" s="21">
        <v>3370</v>
      </c>
      <c r="V213" s="22">
        <f t="shared" si="34"/>
        <v>1286463.8</v>
      </c>
      <c r="W213" s="542"/>
      <c r="X213" s="103"/>
      <c r="Y213" s="103"/>
      <c r="Z213" s="103"/>
    </row>
    <row r="214" spans="1:26" ht="21.75" customHeight="1">
      <c r="A214" s="259">
        <f t="shared" si="31"/>
        <v>98</v>
      </c>
      <c r="B214" s="73">
        <v>1035</v>
      </c>
      <c r="C214" s="74">
        <v>113</v>
      </c>
      <c r="D214" s="13" t="s">
        <v>20</v>
      </c>
      <c r="E214" s="13" t="s">
        <v>98</v>
      </c>
      <c r="F214" s="14">
        <v>44</v>
      </c>
      <c r="G214" s="64">
        <f t="shared" si="35"/>
        <v>5</v>
      </c>
      <c r="H214" s="14">
        <v>5</v>
      </c>
      <c r="I214" s="14">
        <v>0</v>
      </c>
      <c r="J214" s="15">
        <f t="shared" si="32"/>
        <v>336.06</v>
      </c>
      <c r="K214" s="16">
        <v>336.06</v>
      </c>
      <c r="L214" s="16"/>
      <c r="M214" s="237">
        <v>210560.52</v>
      </c>
      <c r="N214" s="237">
        <v>88221.29</v>
      </c>
      <c r="O214" s="237">
        <f t="shared" si="33"/>
        <v>122339.23</v>
      </c>
      <c r="P214" s="17">
        <v>1935</v>
      </c>
      <c r="Q214" s="18" t="s">
        <v>22</v>
      </c>
      <c r="R214" s="18" t="s">
        <v>22</v>
      </c>
      <c r="S214" s="59" t="s">
        <v>291</v>
      </c>
      <c r="T214" s="26" t="s">
        <v>221</v>
      </c>
      <c r="U214" s="21">
        <v>3370</v>
      </c>
      <c r="V214" s="22">
        <f t="shared" si="34"/>
        <v>1132522.2</v>
      </c>
      <c r="W214" s="542"/>
      <c r="X214" s="103"/>
      <c r="Y214" s="103"/>
      <c r="Z214" s="103"/>
    </row>
    <row r="215" spans="1:26" ht="21.75" customHeight="1">
      <c r="A215" s="259">
        <f t="shared" si="31"/>
        <v>99</v>
      </c>
      <c r="B215" s="73">
        <v>1014</v>
      </c>
      <c r="C215" s="74">
        <v>114</v>
      </c>
      <c r="D215" s="12" t="s">
        <v>20</v>
      </c>
      <c r="E215" s="13" t="s">
        <v>24</v>
      </c>
      <c r="F215" s="14">
        <v>8</v>
      </c>
      <c r="G215" s="64">
        <f t="shared" si="35"/>
        <v>7</v>
      </c>
      <c r="H215" s="14">
        <v>7</v>
      </c>
      <c r="I215" s="14">
        <v>0</v>
      </c>
      <c r="J215" s="15">
        <f t="shared" si="32"/>
        <v>365.54</v>
      </c>
      <c r="K215" s="16">
        <v>365.54</v>
      </c>
      <c r="L215" s="16"/>
      <c r="M215" s="237">
        <v>56817.67</v>
      </c>
      <c r="N215" s="237">
        <v>37374.16</v>
      </c>
      <c r="O215" s="237">
        <f t="shared" si="33"/>
        <v>19443.509999999995</v>
      </c>
      <c r="P215" s="17">
        <v>1935</v>
      </c>
      <c r="Q215" s="18" t="s">
        <v>22</v>
      </c>
      <c r="R215" s="18" t="s">
        <v>22</v>
      </c>
      <c r="S215" s="59"/>
      <c r="T215" s="26"/>
      <c r="U215" s="21">
        <v>3370</v>
      </c>
      <c r="V215" s="22">
        <f t="shared" si="34"/>
        <v>1231869.8</v>
      </c>
      <c r="W215" s="542"/>
      <c r="X215" s="103"/>
      <c r="Y215" s="103"/>
      <c r="Z215" s="103"/>
    </row>
    <row r="216" spans="1:26" ht="21.75" customHeight="1">
      <c r="A216" s="259">
        <f t="shared" si="31"/>
        <v>100</v>
      </c>
      <c r="B216" s="73">
        <v>1110</v>
      </c>
      <c r="C216" s="74">
        <v>115</v>
      </c>
      <c r="D216" s="13" t="s">
        <v>20</v>
      </c>
      <c r="E216" s="13" t="s">
        <v>24</v>
      </c>
      <c r="F216" s="14" t="s">
        <v>87</v>
      </c>
      <c r="G216" s="64">
        <f t="shared" si="35"/>
        <v>12</v>
      </c>
      <c r="H216" s="14">
        <v>11</v>
      </c>
      <c r="I216" s="14">
        <v>1</v>
      </c>
      <c r="J216" s="27">
        <f aca="true" t="shared" si="36" ref="J216:J247">SUM(K216:L216)</f>
        <v>834.49</v>
      </c>
      <c r="K216" s="16">
        <v>747.03</v>
      </c>
      <c r="L216" s="16">
        <v>87.46</v>
      </c>
      <c r="M216" s="238">
        <v>236839.73</v>
      </c>
      <c r="N216" s="238">
        <v>9987.42</v>
      </c>
      <c r="O216" s="238">
        <f aca="true" t="shared" si="37" ref="O216:O247">M216-N216</f>
        <v>226852.31</v>
      </c>
      <c r="P216" s="28">
        <v>1935</v>
      </c>
      <c r="Q216" s="29" t="s">
        <v>22</v>
      </c>
      <c r="R216" s="29" t="s">
        <v>22</v>
      </c>
      <c r="S216" s="266" t="s">
        <v>305</v>
      </c>
      <c r="T216" s="26" t="s">
        <v>202</v>
      </c>
      <c r="U216" s="21">
        <v>3370</v>
      </c>
      <c r="V216" s="22">
        <f aca="true" t="shared" si="38" ref="V216:V247">J216*U216</f>
        <v>2812231.3</v>
      </c>
      <c r="W216" s="542"/>
      <c r="X216" s="103"/>
      <c r="Y216" s="103"/>
      <c r="Z216" s="103"/>
    </row>
    <row r="217" spans="1:26" ht="21.75" customHeight="1">
      <c r="A217" s="259">
        <f t="shared" si="31"/>
        <v>101</v>
      </c>
      <c r="B217" s="73">
        <v>3098</v>
      </c>
      <c r="C217" s="74">
        <v>117</v>
      </c>
      <c r="D217" s="13" t="s">
        <v>20</v>
      </c>
      <c r="E217" s="13" t="s">
        <v>49</v>
      </c>
      <c r="F217" s="14" t="s">
        <v>114</v>
      </c>
      <c r="G217" s="64">
        <f t="shared" si="35"/>
        <v>12</v>
      </c>
      <c r="H217" s="14">
        <v>12</v>
      </c>
      <c r="I217" s="14">
        <v>0</v>
      </c>
      <c r="J217" s="15">
        <f t="shared" si="36"/>
        <v>660.88</v>
      </c>
      <c r="K217" s="16">
        <v>660.88</v>
      </c>
      <c r="L217" s="16"/>
      <c r="M217" s="237">
        <v>59045.88</v>
      </c>
      <c r="N217" s="237">
        <v>51645.96</v>
      </c>
      <c r="O217" s="237">
        <f t="shared" si="37"/>
        <v>7399.919999999998</v>
      </c>
      <c r="P217" s="17">
        <v>1977</v>
      </c>
      <c r="Q217" s="18"/>
      <c r="R217" s="116"/>
      <c r="S217" s="106">
        <v>1977</v>
      </c>
      <c r="T217" s="498"/>
      <c r="U217" s="21">
        <v>3370</v>
      </c>
      <c r="V217" s="22">
        <f t="shared" si="38"/>
        <v>2227165.6</v>
      </c>
      <c r="W217" s="542"/>
      <c r="X217" s="103"/>
      <c r="Y217" s="103"/>
      <c r="Z217" s="103"/>
    </row>
    <row r="218" spans="1:26" ht="21.75" customHeight="1">
      <c r="A218" s="259">
        <f t="shared" si="31"/>
        <v>102</v>
      </c>
      <c r="B218" s="73">
        <v>1058</v>
      </c>
      <c r="C218" s="74">
        <v>118</v>
      </c>
      <c r="D218" s="13" t="s">
        <v>20</v>
      </c>
      <c r="E218" s="13" t="s">
        <v>107</v>
      </c>
      <c r="F218" s="14">
        <v>38</v>
      </c>
      <c r="G218" s="64">
        <f t="shared" si="35"/>
        <v>9</v>
      </c>
      <c r="H218" s="14">
        <v>9</v>
      </c>
      <c r="I218" s="14">
        <v>0</v>
      </c>
      <c r="J218" s="15">
        <f t="shared" si="36"/>
        <v>477.02</v>
      </c>
      <c r="K218" s="16">
        <v>477.02</v>
      </c>
      <c r="L218" s="16"/>
      <c r="M218" s="237">
        <v>88231</v>
      </c>
      <c r="N218" s="237">
        <v>80381.16</v>
      </c>
      <c r="O218" s="237">
        <f t="shared" si="37"/>
        <v>7849.8399999999965</v>
      </c>
      <c r="P218" s="17">
        <v>1928</v>
      </c>
      <c r="Q218" s="18" t="s">
        <v>22</v>
      </c>
      <c r="R218" s="18" t="s">
        <v>22</v>
      </c>
      <c r="S218" s="110"/>
      <c r="T218" s="26"/>
      <c r="U218" s="21">
        <v>3370</v>
      </c>
      <c r="V218" s="22">
        <f t="shared" si="38"/>
        <v>1607557.4</v>
      </c>
      <c r="W218" s="542"/>
      <c r="X218" s="103"/>
      <c r="Y218" s="103"/>
      <c r="Z218" s="103"/>
    </row>
    <row r="219" spans="1:26" ht="21.75" customHeight="1">
      <c r="A219" s="259">
        <f t="shared" si="31"/>
        <v>103</v>
      </c>
      <c r="B219" s="73">
        <v>3094</v>
      </c>
      <c r="C219" s="74">
        <v>119</v>
      </c>
      <c r="D219" s="13" t="s">
        <v>20</v>
      </c>
      <c r="E219" s="13" t="s">
        <v>49</v>
      </c>
      <c r="F219" s="14">
        <v>11</v>
      </c>
      <c r="G219" s="64">
        <f t="shared" si="35"/>
        <v>4</v>
      </c>
      <c r="H219" s="14">
        <v>4</v>
      </c>
      <c r="I219" s="14">
        <v>0</v>
      </c>
      <c r="J219" s="15">
        <f t="shared" si="36"/>
        <v>252.22</v>
      </c>
      <c r="K219" s="16">
        <v>252.22</v>
      </c>
      <c r="L219" s="16"/>
      <c r="M219" s="237">
        <v>50266</v>
      </c>
      <c r="N219" s="237">
        <v>49034.9</v>
      </c>
      <c r="O219" s="237">
        <f t="shared" si="37"/>
        <v>1231.0999999999985</v>
      </c>
      <c r="P219" s="17">
        <v>1885</v>
      </c>
      <c r="Q219" s="18" t="s">
        <v>22</v>
      </c>
      <c r="R219" s="18" t="s">
        <v>22</v>
      </c>
      <c r="S219" s="59"/>
      <c r="T219" s="26"/>
      <c r="U219" s="21">
        <v>3370</v>
      </c>
      <c r="V219" s="22">
        <f t="shared" si="38"/>
        <v>849981.4</v>
      </c>
      <c r="W219" s="542"/>
      <c r="X219" s="103"/>
      <c r="Y219" s="103"/>
      <c r="Z219" s="103"/>
    </row>
    <row r="220" spans="1:26" ht="21.75" customHeight="1">
      <c r="A220" s="259">
        <f t="shared" si="31"/>
        <v>104</v>
      </c>
      <c r="B220" s="73">
        <v>3017</v>
      </c>
      <c r="C220" s="74">
        <v>120</v>
      </c>
      <c r="D220" s="13" t="s">
        <v>20</v>
      </c>
      <c r="E220" s="13" t="s">
        <v>25</v>
      </c>
      <c r="F220" s="14">
        <v>10</v>
      </c>
      <c r="G220" s="64">
        <f t="shared" si="35"/>
        <v>7</v>
      </c>
      <c r="H220" s="14">
        <v>7</v>
      </c>
      <c r="I220" s="14">
        <v>0</v>
      </c>
      <c r="J220" s="15">
        <f t="shared" si="36"/>
        <v>319.01</v>
      </c>
      <c r="K220" s="16">
        <v>319.01</v>
      </c>
      <c r="L220" s="16"/>
      <c r="M220" s="237">
        <v>24170.11</v>
      </c>
      <c r="N220" s="237">
        <v>24170.11</v>
      </c>
      <c r="O220" s="237">
        <f t="shared" si="37"/>
        <v>0</v>
      </c>
      <c r="P220" s="17">
        <v>1935</v>
      </c>
      <c r="Q220" s="18" t="s">
        <v>22</v>
      </c>
      <c r="R220" s="18" t="s">
        <v>22</v>
      </c>
      <c r="S220" s="119"/>
      <c r="T220" s="263"/>
      <c r="U220" s="21">
        <v>3370</v>
      </c>
      <c r="V220" s="22">
        <f t="shared" si="38"/>
        <v>1075063.7</v>
      </c>
      <c r="W220" s="542"/>
      <c r="X220" s="103"/>
      <c r="Y220" s="103"/>
      <c r="Z220" s="103"/>
    </row>
    <row r="221" spans="1:26" ht="21.75" customHeight="1">
      <c r="A221" s="259">
        <f t="shared" si="31"/>
        <v>105</v>
      </c>
      <c r="B221" s="73">
        <v>1049</v>
      </c>
      <c r="C221" s="74">
        <v>121</v>
      </c>
      <c r="D221" s="13" t="s">
        <v>20</v>
      </c>
      <c r="E221" s="13" t="s">
        <v>107</v>
      </c>
      <c r="F221" s="14">
        <v>5</v>
      </c>
      <c r="G221" s="64">
        <f t="shared" si="35"/>
        <v>4</v>
      </c>
      <c r="H221" s="14">
        <v>4</v>
      </c>
      <c r="I221" s="14">
        <v>0</v>
      </c>
      <c r="J221" s="15">
        <f t="shared" si="36"/>
        <v>193.6</v>
      </c>
      <c r="K221" s="16">
        <v>193.6</v>
      </c>
      <c r="L221" s="16"/>
      <c r="M221" s="237">
        <v>32419.13</v>
      </c>
      <c r="N221" s="237">
        <v>32419.13</v>
      </c>
      <c r="O221" s="237">
        <f t="shared" si="37"/>
        <v>0</v>
      </c>
      <c r="P221" s="17">
        <v>1930</v>
      </c>
      <c r="Q221" s="18" t="s">
        <v>22</v>
      </c>
      <c r="R221" s="116" t="s">
        <v>22</v>
      </c>
      <c r="S221" s="106"/>
      <c r="T221" s="26"/>
      <c r="U221" s="21">
        <v>3370</v>
      </c>
      <c r="V221" s="22">
        <f t="shared" si="38"/>
        <v>652432</v>
      </c>
      <c r="W221" s="542"/>
      <c r="X221" s="103"/>
      <c r="Y221" s="103"/>
      <c r="Z221" s="103"/>
    </row>
    <row r="222" spans="1:26" ht="21.75" customHeight="1">
      <c r="A222" s="259">
        <f t="shared" si="31"/>
        <v>106</v>
      </c>
      <c r="B222" s="73">
        <v>1057</v>
      </c>
      <c r="C222" s="74">
        <v>122</v>
      </c>
      <c r="D222" s="13" t="s">
        <v>20</v>
      </c>
      <c r="E222" s="13" t="s">
        <v>107</v>
      </c>
      <c r="F222" s="14">
        <v>36</v>
      </c>
      <c r="G222" s="64">
        <f t="shared" si="35"/>
        <v>9</v>
      </c>
      <c r="H222" s="14">
        <v>9</v>
      </c>
      <c r="I222" s="14">
        <v>0</v>
      </c>
      <c r="J222" s="15">
        <f t="shared" si="36"/>
        <v>463.91</v>
      </c>
      <c r="K222" s="16">
        <v>463.91</v>
      </c>
      <c r="L222" s="16"/>
      <c r="M222" s="237">
        <v>120912.41</v>
      </c>
      <c r="N222" s="237">
        <v>120912.41</v>
      </c>
      <c r="O222" s="237">
        <f t="shared" si="37"/>
        <v>0</v>
      </c>
      <c r="P222" s="17">
        <v>1928</v>
      </c>
      <c r="Q222" s="18" t="s">
        <v>22</v>
      </c>
      <c r="R222" s="18" t="s">
        <v>22</v>
      </c>
      <c r="S222" s="59"/>
      <c r="T222" s="26"/>
      <c r="U222" s="21">
        <v>3370</v>
      </c>
      <c r="V222" s="22">
        <f t="shared" si="38"/>
        <v>1563376.7000000002</v>
      </c>
      <c r="W222" s="542"/>
      <c r="X222" s="103"/>
      <c r="Y222" s="103"/>
      <c r="Z222" s="103"/>
    </row>
    <row r="223" spans="1:26" ht="21.75" customHeight="1">
      <c r="A223" s="259">
        <f t="shared" si="31"/>
        <v>107</v>
      </c>
      <c r="B223" s="86">
        <v>3137</v>
      </c>
      <c r="C223" s="87">
        <v>123</v>
      </c>
      <c r="D223" s="13" t="s">
        <v>20</v>
      </c>
      <c r="E223" s="13" t="s">
        <v>135</v>
      </c>
      <c r="F223" s="14">
        <v>2</v>
      </c>
      <c r="G223" s="64">
        <f t="shared" si="35"/>
        <v>3</v>
      </c>
      <c r="H223" s="14">
        <v>2</v>
      </c>
      <c r="I223" s="14">
        <v>1</v>
      </c>
      <c r="J223" s="15">
        <f t="shared" si="36"/>
        <v>135.28</v>
      </c>
      <c r="K223" s="16">
        <v>78.83</v>
      </c>
      <c r="L223" s="16">
        <v>56.45</v>
      </c>
      <c r="M223" s="238">
        <v>10180.54</v>
      </c>
      <c r="N223" s="238">
        <v>6727.82</v>
      </c>
      <c r="O223" s="238">
        <f t="shared" si="37"/>
        <v>3452.720000000001</v>
      </c>
      <c r="P223" s="28">
        <v>1904</v>
      </c>
      <c r="Q223" s="29" t="s">
        <v>22</v>
      </c>
      <c r="R223" s="29" t="s">
        <v>22</v>
      </c>
      <c r="S223" s="122"/>
      <c r="T223" s="31"/>
      <c r="U223" s="21">
        <v>3370</v>
      </c>
      <c r="V223" s="32">
        <f t="shared" si="38"/>
        <v>455893.6</v>
      </c>
      <c r="W223" s="541"/>
      <c r="X223" s="103"/>
      <c r="Y223" s="103"/>
      <c r="Z223" s="103"/>
    </row>
    <row r="224" spans="1:26" ht="21.75" customHeight="1">
      <c r="A224" s="259">
        <f t="shared" si="31"/>
        <v>108</v>
      </c>
      <c r="B224" s="73">
        <v>1087</v>
      </c>
      <c r="C224" s="74">
        <v>124</v>
      </c>
      <c r="D224" s="13" t="s">
        <v>20</v>
      </c>
      <c r="E224" s="13" t="s">
        <v>119</v>
      </c>
      <c r="F224" s="14" t="s">
        <v>36</v>
      </c>
      <c r="G224" s="64">
        <f t="shared" si="35"/>
        <v>12</v>
      </c>
      <c r="H224" s="14">
        <v>12</v>
      </c>
      <c r="I224" s="14">
        <v>0</v>
      </c>
      <c r="J224" s="15">
        <f t="shared" si="36"/>
        <v>716.27</v>
      </c>
      <c r="K224" s="16">
        <v>716.27</v>
      </c>
      <c r="L224" s="16"/>
      <c r="M224" s="237">
        <v>347208.14</v>
      </c>
      <c r="N224" s="237">
        <v>131235.24</v>
      </c>
      <c r="O224" s="237">
        <f t="shared" si="37"/>
        <v>215972.90000000002</v>
      </c>
      <c r="P224" s="17">
        <v>1928</v>
      </c>
      <c r="Q224" s="18" t="s">
        <v>22</v>
      </c>
      <c r="R224" s="18" t="s">
        <v>22</v>
      </c>
      <c r="S224" s="59"/>
      <c r="T224" s="26"/>
      <c r="U224" s="21">
        <v>3370</v>
      </c>
      <c r="V224" s="22">
        <f t="shared" si="38"/>
        <v>2413829.9</v>
      </c>
      <c r="W224" s="542"/>
      <c r="X224" s="103"/>
      <c r="Y224" s="103"/>
      <c r="Z224" s="103"/>
    </row>
    <row r="225" spans="1:26" ht="21.75" customHeight="1">
      <c r="A225" s="259">
        <f t="shared" si="31"/>
        <v>109</v>
      </c>
      <c r="B225" s="73">
        <v>3041</v>
      </c>
      <c r="C225" s="74">
        <v>125</v>
      </c>
      <c r="D225" s="13" t="s">
        <v>20</v>
      </c>
      <c r="E225" s="13" t="s">
        <v>33</v>
      </c>
      <c r="F225" s="14">
        <v>17</v>
      </c>
      <c r="G225" s="64">
        <f t="shared" si="35"/>
        <v>5</v>
      </c>
      <c r="H225" s="14">
        <v>4</v>
      </c>
      <c r="I225" s="14">
        <v>1</v>
      </c>
      <c r="J225" s="15">
        <f t="shared" si="36"/>
        <v>292.24</v>
      </c>
      <c r="K225" s="16">
        <v>206.73</v>
      </c>
      <c r="L225" s="16">
        <v>85.51</v>
      </c>
      <c r="M225" s="237">
        <v>35366.54</v>
      </c>
      <c r="N225" s="237">
        <v>25097.79</v>
      </c>
      <c r="O225" s="237">
        <f t="shared" si="37"/>
        <v>10268.75</v>
      </c>
      <c r="P225" s="17">
        <v>1910</v>
      </c>
      <c r="Q225" s="18" t="s">
        <v>22</v>
      </c>
      <c r="R225" s="18" t="s">
        <v>22</v>
      </c>
      <c r="S225" s="59"/>
      <c r="T225" s="26"/>
      <c r="U225" s="21">
        <v>3370</v>
      </c>
      <c r="V225" s="22">
        <f t="shared" si="38"/>
        <v>984848.8</v>
      </c>
      <c r="W225" s="542"/>
      <c r="X225" s="103"/>
      <c r="Y225" s="103"/>
      <c r="Z225" s="103"/>
    </row>
    <row r="226" spans="1:26" ht="93.75" customHeight="1">
      <c r="A226" s="259">
        <f t="shared" si="31"/>
        <v>110</v>
      </c>
      <c r="B226" s="377">
        <v>3199</v>
      </c>
      <c r="C226" s="91">
        <v>126</v>
      </c>
      <c r="D226" s="90" t="s">
        <v>80</v>
      </c>
      <c r="E226" s="90" t="s">
        <v>81</v>
      </c>
      <c r="F226" s="91">
        <v>16</v>
      </c>
      <c r="G226" s="64">
        <f t="shared" si="35"/>
        <v>3</v>
      </c>
      <c r="H226" s="91">
        <v>3</v>
      </c>
      <c r="I226" s="91">
        <v>0</v>
      </c>
      <c r="J226" s="385">
        <f t="shared" si="36"/>
        <v>126.79</v>
      </c>
      <c r="K226" s="93">
        <v>126.79</v>
      </c>
      <c r="L226" s="93"/>
      <c r="M226" s="386">
        <v>13331.15</v>
      </c>
      <c r="N226" s="386">
        <v>2551.99</v>
      </c>
      <c r="O226" s="386">
        <f t="shared" si="37"/>
        <v>10779.16</v>
      </c>
      <c r="P226" s="387">
        <v>1920</v>
      </c>
      <c r="Q226" s="388" t="s">
        <v>22</v>
      </c>
      <c r="R226" s="388" t="s">
        <v>22</v>
      </c>
      <c r="S226" s="390"/>
      <c r="T226" s="588"/>
      <c r="U226" s="21">
        <v>3370</v>
      </c>
      <c r="V226" s="392">
        <f t="shared" si="38"/>
        <v>427282.30000000005</v>
      </c>
      <c r="W226" s="643" t="s">
        <v>342</v>
      </c>
      <c r="X226" s="103"/>
      <c r="Y226" s="103"/>
      <c r="Z226" s="103"/>
    </row>
    <row r="227" spans="1:26" ht="21.75" customHeight="1">
      <c r="A227" s="259">
        <f t="shared" si="31"/>
        <v>111</v>
      </c>
      <c r="B227" s="73">
        <v>3099</v>
      </c>
      <c r="C227" s="74">
        <v>127</v>
      </c>
      <c r="D227" s="13" t="s">
        <v>20</v>
      </c>
      <c r="E227" s="13" t="s">
        <v>49</v>
      </c>
      <c r="F227" s="14">
        <v>8</v>
      </c>
      <c r="G227" s="64">
        <f t="shared" si="35"/>
        <v>6</v>
      </c>
      <c r="H227" s="14">
        <v>6</v>
      </c>
      <c r="I227" s="14">
        <v>0</v>
      </c>
      <c r="J227" s="15">
        <f t="shared" si="36"/>
        <v>280.46</v>
      </c>
      <c r="K227" s="16">
        <v>280.46</v>
      </c>
      <c r="L227" s="16"/>
      <c r="M227" s="237">
        <v>136208.76</v>
      </c>
      <c r="N227" s="237">
        <v>76459.68</v>
      </c>
      <c r="O227" s="237">
        <f t="shared" si="37"/>
        <v>59749.080000000016</v>
      </c>
      <c r="P227" s="17">
        <v>1890</v>
      </c>
      <c r="Q227" s="18" t="s">
        <v>22</v>
      </c>
      <c r="R227" s="18" t="s">
        <v>22</v>
      </c>
      <c r="S227" s="59" t="s">
        <v>291</v>
      </c>
      <c r="T227" s="26" t="s">
        <v>202</v>
      </c>
      <c r="U227" s="21">
        <v>3370</v>
      </c>
      <c r="V227" s="22">
        <f t="shared" si="38"/>
        <v>945150.2</v>
      </c>
      <c r="W227" s="542"/>
      <c r="X227" s="103"/>
      <c r="Y227" s="103"/>
      <c r="Z227" s="103"/>
    </row>
    <row r="228" spans="1:26" ht="21.75" customHeight="1">
      <c r="A228" s="259">
        <f t="shared" si="31"/>
        <v>112</v>
      </c>
      <c r="B228" s="73">
        <v>3092</v>
      </c>
      <c r="C228" s="74">
        <v>128</v>
      </c>
      <c r="D228" s="13" t="s">
        <v>20</v>
      </c>
      <c r="E228" s="13" t="s">
        <v>49</v>
      </c>
      <c r="F228" s="14">
        <v>7</v>
      </c>
      <c r="G228" s="64">
        <f t="shared" si="35"/>
        <v>3</v>
      </c>
      <c r="H228" s="14">
        <v>3</v>
      </c>
      <c r="I228" s="14">
        <v>0</v>
      </c>
      <c r="J228" s="15">
        <f t="shared" si="36"/>
        <v>191.21</v>
      </c>
      <c r="K228" s="16">
        <v>191.21</v>
      </c>
      <c r="L228" s="16"/>
      <c r="M228" s="237">
        <v>21232.61</v>
      </c>
      <c r="N228" s="237">
        <v>6648.9</v>
      </c>
      <c r="O228" s="237">
        <f t="shared" si="37"/>
        <v>14583.710000000001</v>
      </c>
      <c r="P228" s="17">
        <v>1890</v>
      </c>
      <c r="Q228" s="18" t="s">
        <v>22</v>
      </c>
      <c r="R228" s="18" t="s">
        <v>22</v>
      </c>
      <c r="S228" s="59"/>
      <c r="T228" s="26"/>
      <c r="U228" s="21">
        <v>3370</v>
      </c>
      <c r="V228" s="22">
        <f t="shared" si="38"/>
        <v>644377.7000000001</v>
      </c>
      <c r="W228" s="542"/>
      <c r="X228" s="103"/>
      <c r="Y228" s="103"/>
      <c r="Z228" s="103"/>
    </row>
    <row r="229" spans="1:26" ht="21.75" customHeight="1">
      <c r="A229" s="259">
        <f t="shared" si="31"/>
        <v>113</v>
      </c>
      <c r="B229" s="73">
        <v>3004</v>
      </c>
      <c r="C229" s="74">
        <v>129</v>
      </c>
      <c r="D229" s="13" t="s">
        <v>20</v>
      </c>
      <c r="E229" s="13" t="s">
        <v>21</v>
      </c>
      <c r="F229" s="14">
        <v>15</v>
      </c>
      <c r="G229" s="64">
        <f t="shared" si="35"/>
        <v>10</v>
      </c>
      <c r="H229" s="14">
        <v>6</v>
      </c>
      <c r="I229" s="14">
        <v>4</v>
      </c>
      <c r="J229" s="15">
        <f t="shared" si="36"/>
        <v>458.54999999999995</v>
      </c>
      <c r="K229" s="16">
        <v>374.78</v>
      </c>
      <c r="L229" s="16">
        <v>83.77</v>
      </c>
      <c r="M229" s="237">
        <v>178142.55</v>
      </c>
      <c r="N229" s="237">
        <v>85673.27</v>
      </c>
      <c r="O229" s="237">
        <f t="shared" si="37"/>
        <v>92469.27999999998</v>
      </c>
      <c r="P229" s="17">
        <v>1912</v>
      </c>
      <c r="Q229" s="18"/>
      <c r="R229" s="18" t="s">
        <v>22</v>
      </c>
      <c r="S229" s="119" t="s">
        <v>217</v>
      </c>
      <c r="T229" s="263" t="s">
        <v>221</v>
      </c>
      <c r="U229" s="21">
        <v>3370</v>
      </c>
      <c r="V229" s="22">
        <f t="shared" si="38"/>
        <v>1545313.4999999998</v>
      </c>
      <c r="W229" s="542"/>
      <c r="X229" s="103"/>
      <c r="Y229" s="103"/>
      <c r="Z229" s="103"/>
    </row>
    <row r="230" spans="1:26" ht="21.75" customHeight="1">
      <c r="A230" s="259">
        <f t="shared" si="31"/>
        <v>114</v>
      </c>
      <c r="B230" s="73">
        <v>3042</v>
      </c>
      <c r="C230" s="74">
        <v>130</v>
      </c>
      <c r="D230" s="13" t="s">
        <v>20</v>
      </c>
      <c r="E230" s="13" t="s">
        <v>33</v>
      </c>
      <c r="F230" s="14">
        <v>22</v>
      </c>
      <c r="G230" s="64">
        <f t="shared" si="35"/>
        <v>3</v>
      </c>
      <c r="H230" s="14">
        <v>2</v>
      </c>
      <c r="I230" s="14">
        <v>1</v>
      </c>
      <c r="J230" s="15">
        <f t="shared" si="36"/>
        <v>180.38</v>
      </c>
      <c r="K230" s="16">
        <v>126.62</v>
      </c>
      <c r="L230" s="16">
        <v>53.76</v>
      </c>
      <c r="M230" s="237">
        <v>55584.87</v>
      </c>
      <c r="N230" s="237">
        <v>55292.07</v>
      </c>
      <c r="O230" s="237">
        <f t="shared" si="37"/>
        <v>292.8000000000029</v>
      </c>
      <c r="P230" s="17">
        <v>1910</v>
      </c>
      <c r="Q230" s="18" t="s">
        <v>22</v>
      </c>
      <c r="R230" s="116" t="s">
        <v>22</v>
      </c>
      <c r="S230" s="106"/>
      <c r="T230" s="26"/>
      <c r="U230" s="21">
        <v>3370</v>
      </c>
      <c r="V230" s="22">
        <f t="shared" si="38"/>
        <v>607880.6</v>
      </c>
      <c r="W230" s="542"/>
      <c r="X230" s="103"/>
      <c r="Y230" s="103"/>
      <c r="Z230" s="103"/>
    </row>
    <row r="231" spans="1:26" ht="21.75" customHeight="1">
      <c r="A231" s="259">
        <f t="shared" si="31"/>
        <v>115</v>
      </c>
      <c r="B231" s="73">
        <v>1111</v>
      </c>
      <c r="C231" s="74">
        <v>131</v>
      </c>
      <c r="D231" s="13" t="s">
        <v>20</v>
      </c>
      <c r="E231" s="13" t="s">
        <v>123</v>
      </c>
      <c r="F231" s="14">
        <v>18</v>
      </c>
      <c r="G231" s="64">
        <f t="shared" si="35"/>
        <v>16</v>
      </c>
      <c r="H231" s="14">
        <v>16</v>
      </c>
      <c r="I231" s="14">
        <v>0</v>
      </c>
      <c r="J231" s="15">
        <f t="shared" si="36"/>
        <v>909.92</v>
      </c>
      <c r="K231" s="16">
        <v>909.92</v>
      </c>
      <c r="L231" s="16"/>
      <c r="M231" s="238">
        <v>411362.91</v>
      </c>
      <c r="N231" s="238">
        <v>96859.48</v>
      </c>
      <c r="O231" s="238">
        <f t="shared" si="37"/>
        <v>314503.43</v>
      </c>
      <c r="P231" s="28">
        <v>1992</v>
      </c>
      <c r="Q231" s="29"/>
      <c r="R231" s="125"/>
      <c r="S231" s="107" t="s">
        <v>305</v>
      </c>
      <c r="T231" s="31" t="s">
        <v>202</v>
      </c>
      <c r="U231" s="21">
        <v>3370</v>
      </c>
      <c r="V231" s="22">
        <f t="shared" si="38"/>
        <v>3066430.4</v>
      </c>
      <c r="W231" s="542"/>
      <c r="X231" s="103"/>
      <c r="Y231" s="103"/>
      <c r="Z231" s="103"/>
    </row>
    <row r="232" spans="1:26" ht="21.75" customHeight="1">
      <c r="A232" s="259">
        <f t="shared" si="31"/>
        <v>116</v>
      </c>
      <c r="B232" s="73">
        <v>1094</v>
      </c>
      <c r="C232" s="74">
        <v>132</v>
      </c>
      <c r="D232" s="13" t="s">
        <v>20</v>
      </c>
      <c r="E232" s="13" t="s">
        <v>116</v>
      </c>
      <c r="F232" s="14" t="s">
        <v>118</v>
      </c>
      <c r="G232" s="64">
        <f t="shared" si="35"/>
        <v>10</v>
      </c>
      <c r="H232" s="14">
        <v>10</v>
      </c>
      <c r="I232" s="14">
        <v>0</v>
      </c>
      <c r="J232" s="15">
        <f t="shared" si="36"/>
        <v>608.29</v>
      </c>
      <c r="K232" s="16">
        <v>608.29</v>
      </c>
      <c r="L232" s="16"/>
      <c r="M232" s="237">
        <v>78333.11</v>
      </c>
      <c r="N232" s="237">
        <v>64867.91</v>
      </c>
      <c r="O232" s="237">
        <f t="shared" si="37"/>
        <v>13465.199999999997</v>
      </c>
      <c r="P232" s="17">
        <v>1935</v>
      </c>
      <c r="Q232" s="18" t="s">
        <v>22</v>
      </c>
      <c r="R232" s="18" t="s">
        <v>22</v>
      </c>
      <c r="S232" s="110"/>
      <c r="T232" s="201"/>
      <c r="U232" s="21">
        <v>3370</v>
      </c>
      <c r="V232" s="22">
        <f t="shared" si="38"/>
        <v>2049937.2999999998</v>
      </c>
      <c r="W232" s="542"/>
      <c r="X232" s="103"/>
      <c r="Y232" s="103"/>
      <c r="Z232" s="103"/>
    </row>
    <row r="233" spans="1:26" ht="21.75" customHeight="1">
      <c r="A233" s="259">
        <f t="shared" si="31"/>
        <v>117</v>
      </c>
      <c r="B233" s="86">
        <v>3138</v>
      </c>
      <c r="C233" s="87">
        <v>134</v>
      </c>
      <c r="D233" s="13" t="s">
        <v>20</v>
      </c>
      <c r="E233" s="13" t="s">
        <v>135</v>
      </c>
      <c r="F233" s="14">
        <v>4</v>
      </c>
      <c r="G233" s="64">
        <f t="shared" si="35"/>
        <v>5</v>
      </c>
      <c r="H233" s="14">
        <v>5</v>
      </c>
      <c r="I233" s="14">
        <v>0</v>
      </c>
      <c r="J233" s="15">
        <f t="shared" si="36"/>
        <v>291.14</v>
      </c>
      <c r="K233" s="16">
        <v>291.14</v>
      </c>
      <c r="L233" s="16"/>
      <c r="M233" s="237">
        <v>23397.79</v>
      </c>
      <c r="N233" s="237">
        <v>6991.47</v>
      </c>
      <c r="O233" s="237">
        <f t="shared" si="37"/>
        <v>16406.32</v>
      </c>
      <c r="P233" s="17">
        <v>1925</v>
      </c>
      <c r="Q233" s="18" t="s">
        <v>22</v>
      </c>
      <c r="R233" s="18" t="s">
        <v>22</v>
      </c>
      <c r="S233" s="59"/>
      <c r="T233" s="26"/>
      <c r="U233" s="21">
        <v>3370</v>
      </c>
      <c r="V233" s="22">
        <f t="shared" si="38"/>
        <v>981141.7999999999</v>
      </c>
      <c r="W233" s="542"/>
      <c r="X233" s="103"/>
      <c r="Y233" s="103"/>
      <c r="Z233" s="103"/>
    </row>
    <row r="234" spans="1:26" ht="21.75" customHeight="1">
      <c r="A234" s="259">
        <f t="shared" si="31"/>
        <v>118</v>
      </c>
      <c r="B234" s="86">
        <v>3187</v>
      </c>
      <c r="C234" s="87">
        <v>135</v>
      </c>
      <c r="D234" s="13" t="s">
        <v>69</v>
      </c>
      <c r="E234" s="13" t="s">
        <v>148</v>
      </c>
      <c r="F234" s="14">
        <v>16</v>
      </c>
      <c r="G234" s="64">
        <f t="shared" si="35"/>
        <v>6</v>
      </c>
      <c r="H234" s="14">
        <v>6</v>
      </c>
      <c r="I234" s="14">
        <v>0</v>
      </c>
      <c r="J234" s="15">
        <f t="shared" si="36"/>
        <v>377.09</v>
      </c>
      <c r="K234" s="16">
        <v>377.09</v>
      </c>
      <c r="L234" s="16"/>
      <c r="M234" s="237">
        <v>45881</v>
      </c>
      <c r="N234" s="237">
        <v>18846.08</v>
      </c>
      <c r="O234" s="237">
        <f t="shared" si="37"/>
        <v>27034.92</v>
      </c>
      <c r="P234" s="17">
        <v>1920</v>
      </c>
      <c r="Q234" s="18" t="s">
        <v>22</v>
      </c>
      <c r="R234" s="18" t="s">
        <v>22</v>
      </c>
      <c r="S234" s="59" t="s">
        <v>199</v>
      </c>
      <c r="T234" s="26" t="s">
        <v>293</v>
      </c>
      <c r="U234" s="21">
        <v>3370</v>
      </c>
      <c r="V234" s="22">
        <f t="shared" si="38"/>
        <v>1270793.2999999998</v>
      </c>
      <c r="W234" s="542"/>
      <c r="X234" s="103"/>
      <c r="Y234" s="103"/>
      <c r="Z234" s="103"/>
    </row>
    <row r="235" spans="1:26" ht="21.75" customHeight="1">
      <c r="A235" s="259">
        <f t="shared" si="31"/>
        <v>119</v>
      </c>
      <c r="B235" s="73">
        <v>3084</v>
      </c>
      <c r="C235" s="74">
        <v>136</v>
      </c>
      <c r="D235" s="13" t="s">
        <v>20</v>
      </c>
      <c r="E235" s="13" t="s">
        <v>41</v>
      </c>
      <c r="F235" s="14">
        <v>22</v>
      </c>
      <c r="G235" s="64">
        <f t="shared" si="35"/>
        <v>5</v>
      </c>
      <c r="H235" s="14">
        <v>5</v>
      </c>
      <c r="I235" s="14">
        <v>0</v>
      </c>
      <c r="J235" s="15">
        <f t="shared" si="36"/>
        <v>276.89</v>
      </c>
      <c r="K235" s="16">
        <v>276.89</v>
      </c>
      <c r="L235" s="16"/>
      <c r="M235" s="237">
        <v>94546.69</v>
      </c>
      <c r="N235" s="237">
        <v>80996.73</v>
      </c>
      <c r="O235" s="237">
        <f t="shared" si="37"/>
        <v>13549.960000000006</v>
      </c>
      <c r="P235" s="17">
        <v>1925</v>
      </c>
      <c r="Q235" s="18" t="s">
        <v>22</v>
      </c>
      <c r="R235" s="18" t="s">
        <v>22</v>
      </c>
      <c r="S235" s="59"/>
      <c r="T235" s="26"/>
      <c r="U235" s="21">
        <v>3370</v>
      </c>
      <c r="V235" s="22">
        <f t="shared" si="38"/>
        <v>933119.2999999999</v>
      </c>
      <c r="W235" s="542"/>
      <c r="X235" s="103"/>
      <c r="Y235" s="103"/>
      <c r="Z235" s="103"/>
    </row>
    <row r="236" spans="1:26" ht="21.75" customHeight="1">
      <c r="A236" s="259">
        <f t="shared" si="31"/>
        <v>120</v>
      </c>
      <c r="B236" s="86">
        <v>3114</v>
      </c>
      <c r="C236" s="87">
        <v>137</v>
      </c>
      <c r="D236" s="13" t="s">
        <v>58</v>
      </c>
      <c r="E236" s="13" t="s">
        <v>63</v>
      </c>
      <c r="F236" s="14">
        <v>9</v>
      </c>
      <c r="G236" s="64">
        <f t="shared" si="35"/>
        <v>4</v>
      </c>
      <c r="H236" s="14">
        <v>4</v>
      </c>
      <c r="I236" s="14">
        <v>0</v>
      </c>
      <c r="J236" s="15">
        <f t="shared" si="36"/>
        <v>139.62</v>
      </c>
      <c r="K236" s="16">
        <v>139.62</v>
      </c>
      <c r="L236" s="16"/>
      <c r="M236" s="237">
        <v>31561.71</v>
      </c>
      <c r="N236" s="237">
        <v>15198.62</v>
      </c>
      <c r="O236" s="237">
        <f t="shared" si="37"/>
        <v>16363.089999999998</v>
      </c>
      <c r="P236" s="17">
        <v>1935</v>
      </c>
      <c r="Q236" s="18" t="s">
        <v>22</v>
      </c>
      <c r="R236" s="18" t="s">
        <v>22</v>
      </c>
      <c r="S236" s="59"/>
      <c r="T236" s="26"/>
      <c r="U236" s="21">
        <v>3370</v>
      </c>
      <c r="V236" s="22">
        <f t="shared" si="38"/>
        <v>470519.4</v>
      </c>
      <c r="W236" s="542"/>
      <c r="X236" s="103"/>
      <c r="Y236" s="103"/>
      <c r="Z236" s="103"/>
    </row>
    <row r="237" spans="1:26" ht="99">
      <c r="A237" s="259">
        <f t="shared" si="31"/>
        <v>121</v>
      </c>
      <c r="B237" s="88">
        <v>2002</v>
      </c>
      <c r="C237" s="89">
        <v>139</v>
      </c>
      <c r="D237" s="90" t="s">
        <v>20</v>
      </c>
      <c r="E237" s="90" t="s">
        <v>49</v>
      </c>
      <c r="F237" s="91">
        <v>12</v>
      </c>
      <c r="G237" s="64">
        <f t="shared" si="35"/>
        <v>5</v>
      </c>
      <c r="H237" s="91">
        <v>5</v>
      </c>
      <c r="I237" s="91">
        <v>0</v>
      </c>
      <c r="J237" s="92">
        <f t="shared" si="36"/>
        <v>217.98</v>
      </c>
      <c r="K237" s="93">
        <v>217.98</v>
      </c>
      <c r="L237" s="93"/>
      <c r="M237" s="244">
        <v>83874.11</v>
      </c>
      <c r="N237" s="244">
        <v>64513.44</v>
      </c>
      <c r="O237" s="244">
        <f t="shared" si="37"/>
        <v>19360.67</v>
      </c>
      <c r="P237" s="129">
        <v>1905</v>
      </c>
      <c r="Q237" s="130" t="s">
        <v>22</v>
      </c>
      <c r="R237" s="130" t="s">
        <v>22</v>
      </c>
      <c r="S237" s="391"/>
      <c r="T237" s="589"/>
      <c r="U237" s="21">
        <v>3370</v>
      </c>
      <c r="V237" s="131">
        <f t="shared" si="38"/>
        <v>734592.6</v>
      </c>
      <c r="W237" s="644" t="s">
        <v>343</v>
      </c>
      <c r="X237" s="103"/>
      <c r="Y237" s="103"/>
      <c r="Z237" s="103"/>
    </row>
    <row r="238" spans="1:26" ht="21.75" customHeight="1">
      <c r="A238" s="259">
        <f t="shared" si="31"/>
        <v>122</v>
      </c>
      <c r="B238" s="73">
        <v>1075</v>
      </c>
      <c r="C238" s="74">
        <v>144</v>
      </c>
      <c r="D238" s="13" t="s">
        <v>20</v>
      </c>
      <c r="E238" s="13" t="s">
        <v>47</v>
      </c>
      <c r="F238" s="14" t="s">
        <v>112</v>
      </c>
      <c r="G238" s="64">
        <f t="shared" si="35"/>
        <v>14</v>
      </c>
      <c r="H238" s="14">
        <v>14</v>
      </c>
      <c r="I238" s="14">
        <v>0</v>
      </c>
      <c r="J238" s="27">
        <f t="shared" si="36"/>
        <v>996.3399999999999</v>
      </c>
      <c r="K238" s="16">
        <f>990.04+6.3</f>
        <v>996.3399999999999</v>
      </c>
      <c r="L238" s="16"/>
      <c r="M238" s="238">
        <v>363994.39</v>
      </c>
      <c r="N238" s="238">
        <v>178094.52</v>
      </c>
      <c r="O238" s="238">
        <f t="shared" si="37"/>
        <v>185899.87000000002</v>
      </c>
      <c r="P238" s="28">
        <v>1935</v>
      </c>
      <c r="Q238" s="29" t="s">
        <v>22</v>
      </c>
      <c r="R238" s="125" t="s">
        <v>22</v>
      </c>
      <c r="S238" s="107"/>
      <c r="T238" s="31"/>
      <c r="U238" s="21">
        <v>3370</v>
      </c>
      <c r="V238" s="22">
        <f t="shared" si="38"/>
        <v>3357665.8</v>
      </c>
      <c r="W238" s="542"/>
      <c r="X238" s="103"/>
      <c r="Y238" s="103"/>
      <c r="Z238" s="103"/>
    </row>
    <row r="239" spans="1:26" ht="21.75" customHeight="1">
      <c r="A239" s="259">
        <f t="shared" si="31"/>
        <v>123</v>
      </c>
      <c r="B239" s="73">
        <v>1070</v>
      </c>
      <c r="C239" s="74">
        <v>145</v>
      </c>
      <c r="D239" s="13" t="s">
        <v>20</v>
      </c>
      <c r="E239" s="13" t="s">
        <v>47</v>
      </c>
      <c r="F239" s="14">
        <v>9</v>
      </c>
      <c r="G239" s="64">
        <f t="shared" si="35"/>
        <v>5</v>
      </c>
      <c r="H239" s="14">
        <v>5</v>
      </c>
      <c r="I239" s="14">
        <v>0</v>
      </c>
      <c r="J239" s="15">
        <f t="shared" si="36"/>
        <v>318.38</v>
      </c>
      <c r="K239" s="16">
        <v>318.38</v>
      </c>
      <c r="L239" s="16"/>
      <c r="M239" s="237">
        <v>77958.24</v>
      </c>
      <c r="N239" s="237">
        <v>49203.28</v>
      </c>
      <c r="O239" s="237">
        <f t="shared" si="37"/>
        <v>28754.960000000006</v>
      </c>
      <c r="P239" s="17">
        <v>1935</v>
      </c>
      <c r="Q239" s="18" t="s">
        <v>22</v>
      </c>
      <c r="R239" s="18" t="s">
        <v>22</v>
      </c>
      <c r="S239" s="110"/>
      <c r="T239" s="201"/>
      <c r="U239" s="21">
        <v>3370</v>
      </c>
      <c r="V239" s="22">
        <f t="shared" si="38"/>
        <v>1072940.6</v>
      </c>
      <c r="W239" s="542"/>
      <c r="X239" s="103"/>
      <c r="Y239" s="103"/>
      <c r="Z239" s="103"/>
    </row>
    <row r="240" spans="1:26" ht="21.75" customHeight="1">
      <c r="A240" s="259">
        <f t="shared" si="31"/>
        <v>124</v>
      </c>
      <c r="B240" s="86">
        <v>3167</v>
      </c>
      <c r="C240" s="87">
        <v>146</v>
      </c>
      <c r="D240" s="13" t="s">
        <v>69</v>
      </c>
      <c r="E240" s="13" t="s">
        <v>144</v>
      </c>
      <c r="F240" s="14" t="s">
        <v>145</v>
      </c>
      <c r="G240" s="64">
        <f t="shared" si="35"/>
        <v>4</v>
      </c>
      <c r="H240" s="14">
        <v>4</v>
      </c>
      <c r="I240" s="14">
        <v>0</v>
      </c>
      <c r="J240" s="15">
        <f t="shared" si="36"/>
        <v>181.72</v>
      </c>
      <c r="K240" s="16">
        <v>181.72</v>
      </c>
      <c r="L240" s="16"/>
      <c r="M240" s="237">
        <v>106254.85</v>
      </c>
      <c r="N240" s="237">
        <v>35325.77</v>
      </c>
      <c r="O240" s="237">
        <f t="shared" si="37"/>
        <v>70929.08000000002</v>
      </c>
      <c r="P240" s="17">
        <v>1976</v>
      </c>
      <c r="Q240" s="18"/>
      <c r="R240" s="18"/>
      <c r="S240" s="59" t="s">
        <v>199</v>
      </c>
      <c r="T240" s="26" t="s">
        <v>293</v>
      </c>
      <c r="U240" s="21">
        <v>3370</v>
      </c>
      <c r="V240" s="22">
        <f t="shared" si="38"/>
        <v>612396.4</v>
      </c>
      <c r="W240" s="542"/>
      <c r="X240" s="103"/>
      <c r="Y240" s="103"/>
      <c r="Z240" s="103"/>
    </row>
    <row r="241" spans="1:26" ht="21.75" customHeight="1">
      <c r="A241" s="259">
        <f t="shared" si="31"/>
        <v>125</v>
      </c>
      <c r="B241" s="86">
        <v>3108</v>
      </c>
      <c r="C241" s="87">
        <v>147</v>
      </c>
      <c r="D241" s="13" t="s">
        <v>58</v>
      </c>
      <c r="E241" s="13" t="s">
        <v>65</v>
      </c>
      <c r="F241" s="14">
        <v>14</v>
      </c>
      <c r="G241" s="64">
        <f t="shared" si="35"/>
        <v>6</v>
      </c>
      <c r="H241" s="14">
        <v>6</v>
      </c>
      <c r="I241" s="14">
        <v>0</v>
      </c>
      <c r="J241" s="15">
        <f t="shared" si="36"/>
        <v>289.37</v>
      </c>
      <c r="K241" s="16">
        <v>289.37</v>
      </c>
      <c r="L241" s="16"/>
      <c r="M241" s="237">
        <v>82842.32</v>
      </c>
      <c r="N241" s="237">
        <v>42484.46</v>
      </c>
      <c r="O241" s="237">
        <f t="shared" si="37"/>
        <v>40357.86000000001</v>
      </c>
      <c r="P241" s="17">
        <v>1911</v>
      </c>
      <c r="Q241" s="18" t="s">
        <v>22</v>
      </c>
      <c r="R241" s="18" t="s">
        <v>22</v>
      </c>
      <c r="S241" s="59" t="s">
        <v>217</v>
      </c>
      <c r="T241" s="26" t="s">
        <v>293</v>
      </c>
      <c r="U241" s="21">
        <v>3370</v>
      </c>
      <c r="V241" s="22">
        <f t="shared" si="38"/>
        <v>975176.9</v>
      </c>
      <c r="W241" s="542"/>
      <c r="X241" s="103"/>
      <c r="Y241" s="103"/>
      <c r="Z241" s="103"/>
    </row>
    <row r="242" spans="1:26" ht="21.75" customHeight="1">
      <c r="A242" s="259">
        <f t="shared" si="31"/>
        <v>126</v>
      </c>
      <c r="B242" s="73">
        <v>1066</v>
      </c>
      <c r="C242" s="74">
        <v>148</v>
      </c>
      <c r="D242" s="13" t="s">
        <v>20</v>
      </c>
      <c r="E242" s="13" t="s">
        <v>128</v>
      </c>
      <c r="F242" s="14">
        <v>6</v>
      </c>
      <c r="G242" s="64">
        <f t="shared" si="35"/>
        <v>18</v>
      </c>
      <c r="H242" s="14">
        <v>18</v>
      </c>
      <c r="I242" s="14">
        <v>0</v>
      </c>
      <c r="J242" s="15">
        <f t="shared" si="36"/>
        <v>733.81</v>
      </c>
      <c r="K242" s="16">
        <v>733.81</v>
      </c>
      <c r="L242" s="16"/>
      <c r="M242" s="237">
        <v>179086.66</v>
      </c>
      <c r="N242" s="237">
        <v>107459.09</v>
      </c>
      <c r="O242" s="237">
        <f t="shared" si="37"/>
        <v>71627.57</v>
      </c>
      <c r="P242" s="17">
        <v>1961</v>
      </c>
      <c r="Q242" s="18"/>
      <c r="R242" s="18"/>
      <c r="S242" s="59"/>
      <c r="T242" s="26"/>
      <c r="U242" s="21">
        <v>3370</v>
      </c>
      <c r="V242" s="22">
        <f t="shared" si="38"/>
        <v>2472939.6999999997</v>
      </c>
      <c r="W242" s="542"/>
      <c r="X242" s="103"/>
      <c r="Y242" s="103"/>
      <c r="Z242" s="103"/>
    </row>
    <row r="243" spans="1:26" ht="21.75" customHeight="1">
      <c r="A243" s="259">
        <f t="shared" si="31"/>
        <v>127</v>
      </c>
      <c r="B243" s="73">
        <v>3202</v>
      </c>
      <c r="C243" s="74">
        <v>149</v>
      </c>
      <c r="D243" s="13" t="s">
        <v>20</v>
      </c>
      <c r="E243" s="13" t="s">
        <v>104</v>
      </c>
      <c r="F243" s="14">
        <v>25</v>
      </c>
      <c r="G243" s="64">
        <f t="shared" si="35"/>
        <v>5</v>
      </c>
      <c r="H243" s="14">
        <v>4</v>
      </c>
      <c r="I243" s="14">
        <v>1</v>
      </c>
      <c r="J243" s="15">
        <f t="shared" si="36"/>
        <v>297.58</v>
      </c>
      <c r="K243" s="16">
        <v>269.01</v>
      </c>
      <c r="L243" s="16">
        <v>28.57</v>
      </c>
      <c r="M243" s="237">
        <v>1609.32</v>
      </c>
      <c r="N243" s="237">
        <v>1397.94</v>
      </c>
      <c r="O243" s="237">
        <f t="shared" si="37"/>
        <v>211.37999999999988</v>
      </c>
      <c r="P243" s="17">
        <v>1928</v>
      </c>
      <c r="Q243" s="18" t="s">
        <v>22</v>
      </c>
      <c r="R243" s="18" t="s">
        <v>22</v>
      </c>
      <c r="S243" s="59"/>
      <c r="T243" s="26"/>
      <c r="U243" s="21">
        <v>3370</v>
      </c>
      <c r="V243" s="22">
        <f t="shared" si="38"/>
        <v>1002844.6</v>
      </c>
      <c r="W243" s="542"/>
      <c r="X243" s="103"/>
      <c r="Y243" s="103"/>
      <c r="Z243" s="103"/>
    </row>
    <row r="244" spans="1:26" ht="21.75" customHeight="1">
      <c r="A244" s="259">
        <f t="shared" si="31"/>
        <v>128</v>
      </c>
      <c r="B244" s="86">
        <v>1103</v>
      </c>
      <c r="C244" s="87">
        <v>150</v>
      </c>
      <c r="D244" s="13" t="s">
        <v>20</v>
      </c>
      <c r="E244" s="13" t="s">
        <v>57</v>
      </c>
      <c r="F244" s="14" t="s">
        <v>94</v>
      </c>
      <c r="G244" s="64">
        <f aca="true" t="shared" si="39" ref="G244:G275">I244+H244</f>
        <v>52</v>
      </c>
      <c r="H244" s="14">
        <v>52</v>
      </c>
      <c r="I244" s="14">
        <v>0</v>
      </c>
      <c r="J244" s="15">
        <f t="shared" si="36"/>
        <v>2085.16</v>
      </c>
      <c r="K244" s="16">
        <v>2085.16</v>
      </c>
      <c r="L244" s="16"/>
      <c r="M244" s="237">
        <v>543839.93</v>
      </c>
      <c r="N244" s="237">
        <v>281425.66</v>
      </c>
      <c r="O244" s="237">
        <f t="shared" si="37"/>
        <v>262414.2700000001</v>
      </c>
      <c r="P244" s="17">
        <v>1966</v>
      </c>
      <c r="Q244" s="18"/>
      <c r="R244" s="18"/>
      <c r="S244" s="59" t="s">
        <v>199</v>
      </c>
      <c r="T244" s="26" t="s">
        <v>202</v>
      </c>
      <c r="U244" s="21">
        <v>3370</v>
      </c>
      <c r="V244" s="22">
        <f t="shared" si="38"/>
        <v>7026989.199999999</v>
      </c>
      <c r="W244" s="542"/>
      <c r="X244" s="103"/>
      <c r="Y244" s="103"/>
      <c r="Z244" s="103"/>
    </row>
    <row r="245" spans="1:26" ht="21.75" customHeight="1">
      <c r="A245" s="259">
        <f t="shared" si="31"/>
        <v>129</v>
      </c>
      <c r="B245" s="86">
        <v>1117</v>
      </c>
      <c r="C245" s="87">
        <v>152</v>
      </c>
      <c r="D245" s="13" t="s">
        <v>20</v>
      </c>
      <c r="E245" s="13" t="s">
        <v>136</v>
      </c>
      <c r="F245" s="14" t="s">
        <v>137</v>
      </c>
      <c r="G245" s="64">
        <f t="shared" si="39"/>
        <v>42</v>
      </c>
      <c r="H245" s="14">
        <v>41</v>
      </c>
      <c r="I245" s="14">
        <v>1</v>
      </c>
      <c r="J245" s="15">
        <f t="shared" si="36"/>
        <v>2187.85</v>
      </c>
      <c r="K245" s="16">
        <v>2118.45</v>
      </c>
      <c r="L245" s="16">
        <v>69.4</v>
      </c>
      <c r="M245" s="237">
        <v>3518917.68</v>
      </c>
      <c r="N245" s="237">
        <v>527837.46</v>
      </c>
      <c r="O245" s="237">
        <f t="shared" si="37"/>
        <v>2991080.22</v>
      </c>
      <c r="P245" s="17">
        <v>1999</v>
      </c>
      <c r="Q245" s="18"/>
      <c r="R245" s="18" t="s">
        <v>22</v>
      </c>
      <c r="S245" s="59"/>
      <c r="T245" s="26"/>
      <c r="U245" s="21">
        <v>3370</v>
      </c>
      <c r="V245" s="22">
        <f t="shared" si="38"/>
        <v>7373054.5</v>
      </c>
      <c r="W245" s="542"/>
      <c r="X245" s="103"/>
      <c r="Y245" s="103"/>
      <c r="Z245" s="103"/>
    </row>
    <row r="246" spans="1:26" ht="21.75" customHeight="1">
      <c r="A246" s="259">
        <f aca="true" t="shared" si="40" ref="A246:A303">A245+1</f>
        <v>130</v>
      </c>
      <c r="B246" s="73">
        <v>3038</v>
      </c>
      <c r="C246" s="74">
        <v>153</v>
      </c>
      <c r="D246" s="13" t="s">
        <v>20</v>
      </c>
      <c r="E246" s="13" t="s">
        <v>33</v>
      </c>
      <c r="F246" s="14">
        <v>11</v>
      </c>
      <c r="G246" s="64">
        <f t="shared" si="39"/>
        <v>9</v>
      </c>
      <c r="H246" s="14">
        <v>7</v>
      </c>
      <c r="I246" s="14">
        <v>2</v>
      </c>
      <c r="J246" s="15">
        <f t="shared" si="36"/>
        <v>739.26</v>
      </c>
      <c r="K246" s="16">
        <v>534.53</v>
      </c>
      <c r="L246" s="16">
        <v>204.73</v>
      </c>
      <c r="M246" s="237">
        <v>40065.19</v>
      </c>
      <c r="N246" s="237">
        <v>40065.19</v>
      </c>
      <c r="O246" s="237">
        <f t="shared" si="37"/>
        <v>0</v>
      </c>
      <c r="P246" s="17">
        <v>192</v>
      </c>
      <c r="Q246" s="18" t="s">
        <v>22</v>
      </c>
      <c r="R246" s="18" t="s">
        <v>22</v>
      </c>
      <c r="S246" s="59">
        <v>1980</v>
      </c>
      <c r="T246" s="26"/>
      <c r="U246" s="21">
        <v>3370</v>
      </c>
      <c r="V246" s="22">
        <f t="shared" si="38"/>
        <v>2491306.2</v>
      </c>
      <c r="W246" s="542"/>
      <c r="X246" s="103"/>
      <c r="Y246" s="103"/>
      <c r="Z246" s="103"/>
    </row>
    <row r="247" spans="1:26" ht="21.75" customHeight="1">
      <c r="A247" s="259">
        <f t="shared" si="40"/>
        <v>131</v>
      </c>
      <c r="B247" s="73">
        <v>1079</v>
      </c>
      <c r="C247" s="74">
        <v>154</v>
      </c>
      <c r="D247" s="13" t="s">
        <v>20</v>
      </c>
      <c r="E247" s="13" t="s">
        <v>47</v>
      </c>
      <c r="F247" s="14">
        <v>16</v>
      </c>
      <c r="G247" s="64">
        <f t="shared" si="39"/>
        <v>5</v>
      </c>
      <c r="H247" s="14">
        <v>5</v>
      </c>
      <c r="I247" s="14">
        <v>0</v>
      </c>
      <c r="J247" s="27">
        <f t="shared" si="36"/>
        <v>312.78</v>
      </c>
      <c r="K247" s="16">
        <v>312.78</v>
      </c>
      <c r="L247" s="16"/>
      <c r="M247" s="238">
        <v>111122.41</v>
      </c>
      <c r="N247" s="238">
        <v>16905.16</v>
      </c>
      <c r="O247" s="238">
        <f t="shared" si="37"/>
        <v>94217.25</v>
      </c>
      <c r="P247" s="28">
        <v>1935</v>
      </c>
      <c r="Q247" s="29" t="s">
        <v>22</v>
      </c>
      <c r="R247" s="29" t="s">
        <v>22</v>
      </c>
      <c r="S247" s="266" t="s">
        <v>291</v>
      </c>
      <c r="T247" s="590" t="s">
        <v>202</v>
      </c>
      <c r="U247" s="21">
        <v>3370</v>
      </c>
      <c r="V247" s="22">
        <f t="shared" si="38"/>
        <v>1054068.5999999999</v>
      </c>
      <c r="W247" s="542"/>
      <c r="X247" s="103"/>
      <c r="Y247" s="103"/>
      <c r="Z247" s="103"/>
    </row>
    <row r="248" spans="1:26" ht="21.75" customHeight="1">
      <c r="A248" s="259">
        <f t="shared" si="40"/>
        <v>132</v>
      </c>
      <c r="B248" s="86">
        <v>3201</v>
      </c>
      <c r="C248" s="87">
        <v>155</v>
      </c>
      <c r="D248" s="13" t="s">
        <v>20</v>
      </c>
      <c r="E248" s="13" t="s">
        <v>56</v>
      </c>
      <c r="F248" s="14">
        <v>2</v>
      </c>
      <c r="G248" s="64">
        <f t="shared" si="39"/>
        <v>5</v>
      </c>
      <c r="H248" s="14">
        <v>5</v>
      </c>
      <c r="I248" s="14">
        <v>0</v>
      </c>
      <c r="J248" s="15">
        <f aca="true" t="shared" si="41" ref="J248:J279">SUM(K248:L248)</f>
        <v>222.57</v>
      </c>
      <c r="K248" s="16">
        <v>222.57</v>
      </c>
      <c r="L248" s="16"/>
      <c r="M248" s="238">
        <v>177615.74</v>
      </c>
      <c r="N248" s="238">
        <v>67341.58</v>
      </c>
      <c r="O248" s="238">
        <f aca="true" t="shared" si="42" ref="O248:O279">M248-N248</f>
        <v>110274.15999999999</v>
      </c>
      <c r="P248" s="28">
        <v>1910</v>
      </c>
      <c r="Q248" s="29" t="s">
        <v>22</v>
      </c>
      <c r="R248" s="125" t="s">
        <v>22</v>
      </c>
      <c r="S248" s="107"/>
      <c r="T248" s="26"/>
      <c r="U248" s="21">
        <v>3370</v>
      </c>
      <c r="V248" s="22">
        <f aca="true" t="shared" si="43" ref="V248:V276">J248*U248</f>
        <v>750060.9</v>
      </c>
      <c r="W248" s="542"/>
      <c r="X248" s="103"/>
      <c r="Y248" s="103"/>
      <c r="Z248" s="103"/>
    </row>
    <row r="249" spans="1:26" ht="21.75" customHeight="1">
      <c r="A249" s="259">
        <f t="shared" si="40"/>
        <v>133</v>
      </c>
      <c r="B249" s="86">
        <v>3173</v>
      </c>
      <c r="C249" s="87">
        <v>158</v>
      </c>
      <c r="D249" s="13" t="s">
        <v>69</v>
      </c>
      <c r="E249" s="13" t="s">
        <v>146</v>
      </c>
      <c r="F249" s="14">
        <v>4</v>
      </c>
      <c r="G249" s="64">
        <f t="shared" si="39"/>
        <v>4</v>
      </c>
      <c r="H249" s="14">
        <v>4</v>
      </c>
      <c r="I249" s="14">
        <v>0</v>
      </c>
      <c r="J249" s="15">
        <f t="shared" si="41"/>
        <v>217.21</v>
      </c>
      <c r="K249" s="16">
        <v>217.21</v>
      </c>
      <c r="L249" s="16"/>
      <c r="M249" s="237">
        <v>26256.04</v>
      </c>
      <c r="N249" s="237">
        <v>10816.34</v>
      </c>
      <c r="O249" s="237">
        <f t="shared" si="42"/>
        <v>15439.7</v>
      </c>
      <c r="P249" s="17">
        <v>1920</v>
      </c>
      <c r="Q249" s="18" t="s">
        <v>22</v>
      </c>
      <c r="R249" s="18" t="s">
        <v>22</v>
      </c>
      <c r="S249" s="110"/>
      <c r="T249" s="201"/>
      <c r="U249" s="21">
        <v>3370</v>
      </c>
      <c r="V249" s="22">
        <f t="shared" si="43"/>
        <v>731997.7000000001</v>
      </c>
      <c r="W249" s="542"/>
      <c r="X249" s="103"/>
      <c r="Y249" s="103"/>
      <c r="Z249" s="103"/>
    </row>
    <row r="250" spans="1:26" ht="30.75">
      <c r="A250" s="259">
        <f t="shared" si="40"/>
        <v>134</v>
      </c>
      <c r="B250" s="86">
        <v>3183</v>
      </c>
      <c r="C250" s="87">
        <v>159</v>
      </c>
      <c r="D250" s="13" t="s">
        <v>69</v>
      </c>
      <c r="E250" s="13" t="s">
        <v>66</v>
      </c>
      <c r="F250" s="14">
        <v>4</v>
      </c>
      <c r="G250" s="64">
        <f t="shared" si="39"/>
        <v>5</v>
      </c>
      <c r="H250" s="14">
        <v>5</v>
      </c>
      <c r="I250" s="14">
        <v>0</v>
      </c>
      <c r="J250" s="15">
        <f t="shared" si="41"/>
        <v>219.04</v>
      </c>
      <c r="K250" s="16">
        <v>219.04</v>
      </c>
      <c r="L250" s="16"/>
      <c r="M250" s="237">
        <v>41148.42</v>
      </c>
      <c r="N250" s="237">
        <v>24804.46</v>
      </c>
      <c r="O250" s="237">
        <f t="shared" si="42"/>
        <v>16343.96</v>
      </c>
      <c r="P250" s="17">
        <v>1920</v>
      </c>
      <c r="Q250" s="18" t="s">
        <v>22</v>
      </c>
      <c r="R250" s="18" t="s">
        <v>22</v>
      </c>
      <c r="S250" s="59" t="s">
        <v>291</v>
      </c>
      <c r="T250" s="40" t="s">
        <v>294</v>
      </c>
      <c r="U250" s="21">
        <v>3370</v>
      </c>
      <c r="V250" s="22">
        <f t="shared" si="43"/>
        <v>738164.7999999999</v>
      </c>
      <c r="W250" s="542"/>
      <c r="X250" s="103"/>
      <c r="Y250" s="103"/>
      <c r="Z250" s="103"/>
    </row>
    <row r="251" spans="1:26" ht="21.75" customHeight="1">
      <c r="A251" s="259">
        <f t="shared" si="40"/>
        <v>135</v>
      </c>
      <c r="B251" s="73">
        <v>3007</v>
      </c>
      <c r="C251" s="74">
        <v>160</v>
      </c>
      <c r="D251" s="13" t="s">
        <v>20</v>
      </c>
      <c r="E251" s="13" t="s">
        <v>21</v>
      </c>
      <c r="F251" s="14">
        <v>33</v>
      </c>
      <c r="G251" s="64">
        <f t="shared" si="39"/>
        <v>5</v>
      </c>
      <c r="H251" s="14">
        <v>5</v>
      </c>
      <c r="I251" s="14">
        <v>0</v>
      </c>
      <c r="J251" s="15">
        <f t="shared" si="41"/>
        <v>306.8</v>
      </c>
      <c r="K251" s="16">
        <v>306.8</v>
      </c>
      <c r="L251" s="16"/>
      <c r="M251" s="237">
        <v>40270.4</v>
      </c>
      <c r="N251" s="237">
        <v>40270.4</v>
      </c>
      <c r="O251" s="237">
        <f t="shared" si="42"/>
        <v>0</v>
      </c>
      <c r="P251" s="17">
        <v>1912</v>
      </c>
      <c r="Q251" s="18" t="s">
        <v>22</v>
      </c>
      <c r="R251" s="18" t="s">
        <v>22</v>
      </c>
      <c r="S251" s="59"/>
      <c r="T251" s="26"/>
      <c r="U251" s="21">
        <v>3370</v>
      </c>
      <c r="V251" s="22">
        <f t="shared" si="43"/>
        <v>1033916</v>
      </c>
      <c r="W251" s="542"/>
      <c r="X251" s="103"/>
      <c r="Y251" s="103"/>
      <c r="Z251" s="103"/>
    </row>
    <row r="252" spans="1:26" ht="21.75" customHeight="1">
      <c r="A252" s="259">
        <f t="shared" si="40"/>
        <v>136</v>
      </c>
      <c r="B252" s="86">
        <v>3174</v>
      </c>
      <c r="C252" s="87">
        <v>161</v>
      </c>
      <c r="D252" s="13" t="s">
        <v>69</v>
      </c>
      <c r="E252" s="13" t="s">
        <v>146</v>
      </c>
      <c r="F252" s="14">
        <v>5</v>
      </c>
      <c r="G252" s="64">
        <f t="shared" si="39"/>
        <v>4</v>
      </c>
      <c r="H252" s="14">
        <v>4</v>
      </c>
      <c r="I252" s="14">
        <v>0</v>
      </c>
      <c r="J252" s="15">
        <f t="shared" si="41"/>
        <v>212.91</v>
      </c>
      <c r="K252" s="16">
        <v>212.91</v>
      </c>
      <c r="L252" s="16"/>
      <c r="M252" s="237">
        <v>58740.36</v>
      </c>
      <c r="N252" s="237">
        <v>38477.87</v>
      </c>
      <c r="O252" s="237">
        <f t="shared" si="42"/>
        <v>20262.489999999998</v>
      </c>
      <c r="P252" s="17">
        <v>1920</v>
      </c>
      <c r="Q252" s="18" t="s">
        <v>22</v>
      </c>
      <c r="R252" s="18" t="s">
        <v>22</v>
      </c>
      <c r="S252" s="59"/>
      <c r="T252" s="26"/>
      <c r="U252" s="21">
        <v>3370</v>
      </c>
      <c r="V252" s="22">
        <f t="shared" si="43"/>
        <v>717506.7</v>
      </c>
      <c r="W252" s="542"/>
      <c r="X252" s="103"/>
      <c r="Y252" s="103"/>
      <c r="Z252" s="103"/>
    </row>
    <row r="253" spans="1:26" ht="21.75" customHeight="1">
      <c r="A253" s="259">
        <f t="shared" si="40"/>
        <v>137</v>
      </c>
      <c r="B253" s="73">
        <v>1024</v>
      </c>
      <c r="C253" s="74">
        <v>162</v>
      </c>
      <c r="D253" s="13" t="s">
        <v>20</v>
      </c>
      <c r="E253" s="13" t="s">
        <v>25</v>
      </c>
      <c r="F253" s="14">
        <v>21</v>
      </c>
      <c r="G253" s="64">
        <f t="shared" si="39"/>
        <v>5</v>
      </c>
      <c r="H253" s="14">
        <v>5</v>
      </c>
      <c r="I253" s="14">
        <v>0</v>
      </c>
      <c r="J253" s="15">
        <f t="shared" si="41"/>
        <v>321.87</v>
      </c>
      <c r="K253" s="16">
        <v>321.87</v>
      </c>
      <c r="L253" s="16"/>
      <c r="M253" s="237">
        <v>75635.97</v>
      </c>
      <c r="N253" s="237">
        <v>60516.9</v>
      </c>
      <c r="O253" s="237">
        <f t="shared" si="42"/>
        <v>15119.07</v>
      </c>
      <c r="P253" s="17">
        <v>1935</v>
      </c>
      <c r="Q253" s="18" t="s">
        <v>22</v>
      </c>
      <c r="R253" s="18" t="s">
        <v>22</v>
      </c>
      <c r="S253" s="59"/>
      <c r="T253" s="26"/>
      <c r="U253" s="21">
        <v>3370</v>
      </c>
      <c r="V253" s="22">
        <f t="shared" si="43"/>
        <v>1084701.9</v>
      </c>
      <c r="W253" s="542"/>
      <c r="X253" s="103"/>
      <c r="Y253" s="103"/>
      <c r="Z253" s="103"/>
    </row>
    <row r="254" spans="1:26" ht="21.75" customHeight="1">
      <c r="A254" s="259">
        <f t="shared" si="40"/>
        <v>138</v>
      </c>
      <c r="B254" s="86">
        <v>3185</v>
      </c>
      <c r="C254" s="87">
        <v>163</v>
      </c>
      <c r="D254" s="13" t="s">
        <v>147</v>
      </c>
      <c r="E254" s="13" t="s">
        <v>74</v>
      </c>
      <c r="F254" s="14">
        <v>1</v>
      </c>
      <c r="G254" s="64">
        <f t="shared" si="39"/>
        <v>4</v>
      </c>
      <c r="H254" s="14">
        <v>4</v>
      </c>
      <c r="I254" s="14">
        <v>0</v>
      </c>
      <c r="J254" s="15">
        <f t="shared" si="41"/>
        <v>218.82</v>
      </c>
      <c r="K254" s="16">
        <v>218.82</v>
      </c>
      <c r="L254" s="16"/>
      <c r="M254" s="237">
        <v>102055.28</v>
      </c>
      <c r="N254" s="237">
        <v>35461.93</v>
      </c>
      <c r="O254" s="237">
        <f t="shared" si="42"/>
        <v>66593.35</v>
      </c>
      <c r="P254" s="17">
        <v>1920</v>
      </c>
      <c r="Q254" s="18" t="s">
        <v>22</v>
      </c>
      <c r="R254" s="18" t="s">
        <v>22</v>
      </c>
      <c r="S254" s="59" t="s">
        <v>199</v>
      </c>
      <c r="T254" s="26" t="s">
        <v>293</v>
      </c>
      <c r="U254" s="21">
        <v>3370</v>
      </c>
      <c r="V254" s="22">
        <f t="shared" si="43"/>
        <v>737423.4</v>
      </c>
      <c r="W254" s="542"/>
      <c r="X254" s="103"/>
      <c r="Y254" s="103"/>
      <c r="Z254" s="103"/>
    </row>
    <row r="255" spans="1:26" ht="21.75" customHeight="1">
      <c r="A255" s="259">
        <f t="shared" si="40"/>
        <v>139</v>
      </c>
      <c r="B255" s="94">
        <v>3180</v>
      </c>
      <c r="C255" s="95">
        <v>165</v>
      </c>
      <c r="D255" s="23" t="s">
        <v>69</v>
      </c>
      <c r="E255" s="23" t="s">
        <v>72</v>
      </c>
      <c r="F255" s="24">
        <v>4</v>
      </c>
      <c r="G255" s="64">
        <f t="shared" si="39"/>
        <v>3</v>
      </c>
      <c r="H255" s="24">
        <v>3</v>
      </c>
      <c r="I255" s="24">
        <v>0</v>
      </c>
      <c r="J255" s="15">
        <f t="shared" si="41"/>
        <v>188.41</v>
      </c>
      <c r="K255" s="25">
        <v>188.41</v>
      </c>
      <c r="L255" s="25"/>
      <c r="M255" s="237">
        <v>46515.47</v>
      </c>
      <c r="N255" s="237">
        <v>15067.99</v>
      </c>
      <c r="O255" s="237">
        <f t="shared" si="42"/>
        <v>31447.480000000003</v>
      </c>
      <c r="P255" s="17">
        <v>1910</v>
      </c>
      <c r="Q255" s="18" t="s">
        <v>22</v>
      </c>
      <c r="R255" s="18" t="s">
        <v>22</v>
      </c>
      <c r="S255" s="59" t="s">
        <v>199</v>
      </c>
      <c r="T255" s="26" t="s">
        <v>293</v>
      </c>
      <c r="U255" s="21">
        <v>3370</v>
      </c>
      <c r="V255" s="22">
        <f t="shared" si="43"/>
        <v>634941.7</v>
      </c>
      <c r="W255" s="542"/>
      <c r="X255" s="103"/>
      <c r="Y255" s="103"/>
      <c r="Z255" s="103"/>
    </row>
    <row r="256" spans="1:26" ht="21.75" customHeight="1">
      <c r="A256" s="259">
        <f t="shared" si="40"/>
        <v>140</v>
      </c>
      <c r="B256" s="79">
        <v>3083</v>
      </c>
      <c r="C256" s="80">
        <v>166</v>
      </c>
      <c r="D256" s="23" t="s">
        <v>20</v>
      </c>
      <c r="E256" s="23" t="s">
        <v>41</v>
      </c>
      <c r="F256" s="24">
        <v>14</v>
      </c>
      <c r="G256" s="64">
        <f t="shared" si="39"/>
        <v>5</v>
      </c>
      <c r="H256" s="24">
        <v>5</v>
      </c>
      <c r="I256" s="24">
        <v>0</v>
      </c>
      <c r="J256" s="15">
        <f t="shared" si="41"/>
        <v>346.63</v>
      </c>
      <c r="K256" s="25">
        <v>346.63</v>
      </c>
      <c r="L256" s="25"/>
      <c r="M256" s="237">
        <v>14670.77</v>
      </c>
      <c r="N256" s="237">
        <v>14670.77</v>
      </c>
      <c r="O256" s="237">
        <f t="shared" si="42"/>
        <v>0</v>
      </c>
      <c r="P256" s="17">
        <v>1925</v>
      </c>
      <c r="Q256" s="18"/>
      <c r="R256" s="18"/>
      <c r="S256" s="59"/>
      <c r="T256" s="26"/>
      <c r="U256" s="21">
        <v>3370</v>
      </c>
      <c r="V256" s="22">
        <f t="shared" si="43"/>
        <v>1168143.1</v>
      </c>
      <c r="W256" s="542"/>
      <c r="X256" s="103"/>
      <c r="Y256" s="103"/>
      <c r="Z256" s="103"/>
    </row>
    <row r="257" spans="1:26" ht="21.75" customHeight="1">
      <c r="A257" s="259">
        <f t="shared" si="40"/>
        <v>141</v>
      </c>
      <c r="B257" s="79">
        <v>3080</v>
      </c>
      <c r="C257" s="80">
        <v>167</v>
      </c>
      <c r="D257" s="23" t="s">
        <v>20</v>
      </c>
      <c r="E257" s="23" t="s">
        <v>39</v>
      </c>
      <c r="F257" s="24">
        <v>21</v>
      </c>
      <c r="G257" s="64">
        <f t="shared" si="39"/>
        <v>3</v>
      </c>
      <c r="H257" s="24">
        <v>3</v>
      </c>
      <c r="I257" s="24">
        <v>0</v>
      </c>
      <c r="J257" s="15">
        <f t="shared" si="41"/>
        <v>188.93</v>
      </c>
      <c r="K257" s="25">
        <v>188.93</v>
      </c>
      <c r="L257" s="25"/>
      <c r="M257" s="237">
        <v>36314.39</v>
      </c>
      <c r="N257" s="237">
        <v>12209.2</v>
      </c>
      <c r="O257" s="237">
        <f t="shared" si="42"/>
        <v>24105.19</v>
      </c>
      <c r="P257" s="17">
        <v>1928</v>
      </c>
      <c r="Q257" s="18" t="s">
        <v>22</v>
      </c>
      <c r="R257" s="18" t="s">
        <v>22</v>
      </c>
      <c r="S257" s="59"/>
      <c r="T257" s="26"/>
      <c r="U257" s="21">
        <v>3370</v>
      </c>
      <c r="V257" s="22">
        <f t="shared" si="43"/>
        <v>636694.1</v>
      </c>
      <c r="W257" s="542"/>
      <c r="X257" s="103"/>
      <c r="Y257" s="103"/>
      <c r="Z257" s="103"/>
    </row>
    <row r="258" spans="1:26" ht="21.75" customHeight="1">
      <c r="A258" s="259">
        <f t="shared" si="40"/>
        <v>142</v>
      </c>
      <c r="B258" s="73">
        <v>1092</v>
      </c>
      <c r="C258" s="74">
        <v>170</v>
      </c>
      <c r="D258" s="13" t="s">
        <v>20</v>
      </c>
      <c r="E258" s="13" t="s">
        <v>116</v>
      </c>
      <c r="F258" s="14" t="s">
        <v>88</v>
      </c>
      <c r="G258" s="64">
        <f t="shared" si="39"/>
        <v>11</v>
      </c>
      <c r="H258" s="24">
        <v>10</v>
      </c>
      <c r="I258" s="24">
        <v>1</v>
      </c>
      <c r="J258" s="15">
        <f t="shared" si="41"/>
        <v>626.88</v>
      </c>
      <c r="K258" s="25">
        <v>593.84</v>
      </c>
      <c r="L258" s="25">
        <v>33.04</v>
      </c>
      <c r="M258" s="238">
        <v>154013.78</v>
      </c>
      <c r="N258" s="237">
        <v>131296.99</v>
      </c>
      <c r="O258" s="237">
        <f t="shared" si="42"/>
        <v>22716.790000000008</v>
      </c>
      <c r="P258" s="17">
        <v>1935</v>
      </c>
      <c r="Q258" s="18" t="s">
        <v>22</v>
      </c>
      <c r="R258" s="18" t="s">
        <v>22</v>
      </c>
      <c r="S258" s="59"/>
      <c r="T258" s="26"/>
      <c r="U258" s="21">
        <v>3370</v>
      </c>
      <c r="V258" s="22">
        <f t="shared" si="43"/>
        <v>2112585.6</v>
      </c>
      <c r="W258" s="542"/>
      <c r="X258" s="103"/>
      <c r="Y258" s="103"/>
      <c r="Z258" s="103"/>
    </row>
    <row r="259" spans="1:26" ht="21.75" customHeight="1">
      <c r="A259" s="259">
        <f t="shared" si="40"/>
        <v>143</v>
      </c>
      <c r="B259" s="73">
        <v>3028</v>
      </c>
      <c r="C259" s="74">
        <v>171</v>
      </c>
      <c r="D259" s="13" t="s">
        <v>20</v>
      </c>
      <c r="E259" s="13" t="s">
        <v>30</v>
      </c>
      <c r="F259" s="24">
        <v>14</v>
      </c>
      <c r="G259" s="64">
        <f t="shared" si="39"/>
        <v>3</v>
      </c>
      <c r="H259" s="24">
        <v>3</v>
      </c>
      <c r="I259" s="24">
        <v>0</v>
      </c>
      <c r="J259" s="15">
        <f t="shared" si="41"/>
        <v>172.05</v>
      </c>
      <c r="K259" s="25">
        <v>172.05</v>
      </c>
      <c r="L259" s="25"/>
      <c r="M259" s="238">
        <v>61259.94</v>
      </c>
      <c r="N259" s="237">
        <v>31801.77</v>
      </c>
      <c r="O259" s="237">
        <f t="shared" si="42"/>
        <v>29458.170000000002</v>
      </c>
      <c r="P259" s="17">
        <v>1912</v>
      </c>
      <c r="Q259" s="18" t="s">
        <v>22</v>
      </c>
      <c r="R259" s="18" t="s">
        <v>22</v>
      </c>
      <c r="S259" s="59">
        <v>1998</v>
      </c>
      <c r="T259" s="31"/>
      <c r="U259" s="21">
        <v>3370</v>
      </c>
      <c r="V259" s="22">
        <f t="shared" si="43"/>
        <v>579808.5</v>
      </c>
      <c r="W259" s="541"/>
      <c r="X259" s="103"/>
      <c r="Y259" s="103"/>
      <c r="Z259" s="103"/>
    </row>
    <row r="260" spans="1:26" ht="21.75" customHeight="1">
      <c r="A260" s="259">
        <f t="shared" si="40"/>
        <v>144</v>
      </c>
      <c r="B260" s="73">
        <v>1047</v>
      </c>
      <c r="C260" s="74">
        <v>172</v>
      </c>
      <c r="D260" s="13" t="s">
        <v>20</v>
      </c>
      <c r="E260" s="13" t="s">
        <v>107</v>
      </c>
      <c r="F260" s="14">
        <v>1</v>
      </c>
      <c r="G260" s="64">
        <f t="shared" si="39"/>
        <v>5</v>
      </c>
      <c r="H260" s="24">
        <v>5</v>
      </c>
      <c r="I260" s="24">
        <v>0</v>
      </c>
      <c r="J260" s="15">
        <f t="shared" si="41"/>
        <v>235.67</v>
      </c>
      <c r="K260" s="25">
        <v>235.67</v>
      </c>
      <c r="L260" s="25"/>
      <c r="M260" s="238">
        <v>27448.43</v>
      </c>
      <c r="N260" s="237">
        <v>27448.43</v>
      </c>
      <c r="O260" s="237">
        <f t="shared" si="42"/>
        <v>0</v>
      </c>
      <c r="P260" s="17">
        <v>1930</v>
      </c>
      <c r="Q260" s="18" t="s">
        <v>22</v>
      </c>
      <c r="R260" s="18" t="s">
        <v>22</v>
      </c>
      <c r="S260" s="59"/>
      <c r="T260" s="26"/>
      <c r="U260" s="21">
        <v>3370</v>
      </c>
      <c r="V260" s="22">
        <f t="shared" si="43"/>
        <v>794207.8999999999</v>
      </c>
      <c r="W260" s="542"/>
      <c r="X260" s="103"/>
      <c r="Y260" s="103"/>
      <c r="Z260" s="103"/>
    </row>
    <row r="261" spans="1:26" ht="21.75" customHeight="1">
      <c r="A261" s="259">
        <f t="shared" si="40"/>
        <v>145</v>
      </c>
      <c r="B261" s="73">
        <v>3036</v>
      </c>
      <c r="C261" s="74">
        <v>174</v>
      </c>
      <c r="D261" s="13" t="s">
        <v>20</v>
      </c>
      <c r="E261" s="13" t="s">
        <v>33</v>
      </c>
      <c r="F261" s="24">
        <v>8</v>
      </c>
      <c r="G261" s="64">
        <f t="shared" si="39"/>
        <v>3</v>
      </c>
      <c r="H261" s="24">
        <v>2</v>
      </c>
      <c r="I261" s="24">
        <v>1</v>
      </c>
      <c r="J261" s="15">
        <f t="shared" si="41"/>
        <v>212.41</v>
      </c>
      <c r="K261" s="25">
        <v>106.91</v>
      </c>
      <c r="L261" s="25">
        <v>105.5</v>
      </c>
      <c r="M261" s="238">
        <v>161107.27</v>
      </c>
      <c r="N261" s="237">
        <v>38844.41</v>
      </c>
      <c r="O261" s="237">
        <f t="shared" si="42"/>
        <v>122262.85999999999</v>
      </c>
      <c r="P261" s="17">
        <v>1913</v>
      </c>
      <c r="Q261" s="18" t="s">
        <v>22</v>
      </c>
      <c r="R261" s="18" t="s">
        <v>22</v>
      </c>
      <c r="S261" s="59" t="s">
        <v>291</v>
      </c>
      <c r="T261" s="31" t="s">
        <v>202</v>
      </c>
      <c r="U261" s="21">
        <v>3370</v>
      </c>
      <c r="V261" s="22">
        <f t="shared" si="43"/>
        <v>715821.7</v>
      </c>
      <c r="W261" s="541"/>
      <c r="X261" s="103"/>
      <c r="Y261" s="103"/>
      <c r="Z261" s="103"/>
    </row>
    <row r="262" spans="1:26" ht="21.75" customHeight="1">
      <c r="A262" s="259">
        <f t="shared" si="40"/>
        <v>146</v>
      </c>
      <c r="B262" s="79">
        <v>3012</v>
      </c>
      <c r="C262" s="80">
        <v>175</v>
      </c>
      <c r="D262" s="23" t="s">
        <v>20</v>
      </c>
      <c r="E262" s="23" t="s">
        <v>21</v>
      </c>
      <c r="F262" s="24">
        <v>31</v>
      </c>
      <c r="G262" s="64">
        <f t="shared" si="39"/>
        <v>7</v>
      </c>
      <c r="H262" s="24">
        <v>7</v>
      </c>
      <c r="I262" s="24">
        <v>0</v>
      </c>
      <c r="J262" s="15">
        <f t="shared" si="41"/>
        <v>390.7</v>
      </c>
      <c r="K262" s="25">
        <f>395.57-4.87</f>
        <v>390.7</v>
      </c>
      <c r="L262" s="25"/>
      <c r="M262" s="237">
        <v>86578.57</v>
      </c>
      <c r="N262" s="237">
        <v>63440.39</v>
      </c>
      <c r="O262" s="237">
        <f t="shared" si="42"/>
        <v>23138.180000000008</v>
      </c>
      <c r="P262" s="17">
        <v>1910</v>
      </c>
      <c r="Q262" s="18" t="s">
        <v>22</v>
      </c>
      <c r="R262" s="18" t="s">
        <v>22</v>
      </c>
      <c r="S262" s="59"/>
      <c r="T262" s="26"/>
      <c r="U262" s="21">
        <v>3370</v>
      </c>
      <c r="V262" s="22">
        <f t="shared" si="43"/>
        <v>1316659</v>
      </c>
      <c r="W262" s="542"/>
      <c r="X262" s="103"/>
      <c r="Y262" s="103"/>
      <c r="Z262" s="103"/>
    </row>
    <row r="263" spans="1:26" ht="21.75" customHeight="1">
      <c r="A263" s="259">
        <f t="shared" si="40"/>
        <v>147</v>
      </c>
      <c r="B263" s="94">
        <v>3110</v>
      </c>
      <c r="C263" s="95">
        <v>176</v>
      </c>
      <c r="D263" s="23" t="s">
        <v>58</v>
      </c>
      <c r="E263" s="23" t="s">
        <v>65</v>
      </c>
      <c r="F263" s="24">
        <v>16</v>
      </c>
      <c r="G263" s="64">
        <f t="shared" si="39"/>
        <v>4</v>
      </c>
      <c r="H263" s="24">
        <v>4</v>
      </c>
      <c r="I263" s="24">
        <v>0</v>
      </c>
      <c r="J263" s="15">
        <f t="shared" si="41"/>
        <v>176.62</v>
      </c>
      <c r="K263" s="25">
        <v>176.62</v>
      </c>
      <c r="L263" s="25"/>
      <c r="M263" s="237">
        <v>42712.83</v>
      </c>
      <c r="N263" s="237">
        <v>23912.34</v>
      </c>
      <c r="O263" s="237">
        <f t="shared" si="42"/>
        <v>18800.49</v>
      </c>
      <c r="P263" s="17">
        <v>1912</v>
      </c>
      <c r="Q263" s="18" t="s">
        <v>22</v>
      </c>
      <c r="R263" s="18" t="s">
        <v>22</v>
      </c>
      <c r="S263" s="59"/>
      <c r="T263" s="26"/>
      <c r="U263" s="21">
        <v>3370</v>
      </c>
      <c r="V263" s="22">
        <f t="shared" si="43"/>
        <v>595209.4</v>
      </c>
      <c r="W263" s="542"/>
      <c r="X263" s="103"/>
      <c r="Y263" s="103"/>
      <c r="Z263" s="103"/>
    </row>
    <row r="264" spans="1:26" ht="21.75" customHeight="1">
      <c r="A264" s="259">
        <f t="shared" si="40"/>
        <v>148</v>
      </c>
      <c r="B264" s="94">
        <v>3018</v>
      </c>
      <c r="C264" s="95">
        <v>177</v>
      </c>
      <c r="D264" s="23" t="s">
        <v>58</v>
      </c>
      <c r="E264" s="23" t="s">
        <v>60</v>
      </c>
      <c r="F264" s="24">
        <v>1</v>
      </c>
      <c r="G264" s="64">
        <f t="shared" si="39"/>
        <v>6</v>
      </c>
      <c r="H264" s="24">
        <v>6</v>
      </c>
      <c r="I264" s="24">
        <v>0</v>
      </c>
      <c r="J264" s="15">
        <f t="shared" si="41"/>
        <v>211.61</v>
      </c>
      <c r="K264" s="25">
        <v>211.61</v>
      </c>
      <c r="L264" s="25"/>
      <c r="M264" s="237">
        <v>52532.38</v>
      </c>
      <c r="N264" s="237">
        <v>28595.82</v>
      </c>
      <c r="O264" s="237">
        <f t="shared" si="42"/>
        <v>23936.559999999998</v>
      </c>
      <c r="P264" s="17">
        <v>1898</v>
      </c>
      <c r="Q264" s="18" t="s">
        <v>22</v>
      </c>
      <c r="R264" s="18" t="s">
        <v>22</v>
      </c>
      <c r="S264" s="59" t="s">
        <v>217</v>
      </c>
      <c r="T264" s="26" t="s">
        <v>293</v>
      </c>
      <c r="U264" s="21">
        <v>3370</v>
      </c>
      <c r="V264" s="22">
        <f t="shared" si="43"/>
        <v>713125.7000000001</v>
      </c>
      <c r="W264" s="542"/>
      <c r="X264" s="103"/>
      <c r="Y264" s="103"/>
      <c r="Z264" s="103"/>
    </row>
    <row r="265" spans="1:26" ht="21.75" customHeight="1">
      <c r="A265" s="259">
        <f t="shared" si="40"/>
        <v>149</v>
      </c>
      <c r="B265" s="96">
        <v>3100</v>
      </c>
      <c r="C265" s="97">
        <v>178</v>
      </c>
      <c r="D265" s="38" t="s">
        <v>20</v>
      </c>
      <c r="E265" s="38" t="s">
        <v>49</v>
      </c>
      <c r="F265" s="37">
        <v>6</v>
      </c>
      <c r="G265" s="64">
        <f t="shared" si="39"/>
        <v>5</v>
      </c>
      <c r="H265" s="24">
        <v>5</v>
      </c>
      <c r="I265" s="24">
        <v>0</v>
      </c>
      <c r="J265" s="15">
        <f t="shared" si="41"/>
        <v>313.74</v>
      </c>
      <c r="K265" s="39">
        <v>313.74</v>
      </c>
      <c r="L265" s="39"/>
      <c r="M265" s="237">
        <v>102819.43</v>
      </c>
      <c r="N265" s="237">
        <v>45023.21</v>
      </c>
      <c r="O265" s="237">
        <f t="shared" si="42"/>
        <v>57796.219999999994</v>
      </c>
      <c r="P265" s="17">
        <v>1905</v>
      </c>
      <c r="Q265" s="18" t="s">
        <v>22</v>
      </c>
      <c r="R265" s="18" t="s">
        <v>22</v>
      </c>
      <c r="S265" s="59"/>
      <c r="T265" s="26"/>
      <c r="U265" s="21">
        <v>3370</v>
      </c>
      <c r="V265" s="22">
        <f t="shared" si="43"/>
        <v>1057303.8</v>
      </c>
      <c r="W265" s="542"/>
      <c r="X265" s="103"/>
      <c r="Y265" s="103"/>
      <c r="Z265" s="103"/>
    </row>
    <row r="266" spans="1:26" ht="21.75" customHeight="1">
      <c r="A266" s="259">
        <f t="shared" si="40"/>
        <v>150</v>
      </c>
      <c r="B266" s="94">
        <v>3122</v>
      </c>
      <c r="C266" s="95">
        <v>179</v>
      </c>
      <c r="D266" s="23" t="s">
        <v>58</v>
      </c>
      <c r="E266" s="23" t="s">
        <v>63</v>
      </c>
      <c r="F266" s="24">
        <v>36</v>
      </c>
      <c r="G266" s="64">
        <f t="shared" si="39"/>
        <v>4</v>
      </c>
      <c r="H266" s="24">
        <v>4</v>
      </c>
      <c r="I266" s="24">
        <v>0</v>
      </c>
      <c r="J266" s="15">
        <f t="shared" si="41"/>
        <v>202.21</v>
      </c>
      <c r="K266" s="25">
        <v>202.21</v>
      </c>
      <c r="L266" s="25"/>
      <c r="M266" s="237">
        <v>49835.74</v>
      </c>
      <c r="N266" s="237">
        <v>26495.27</v>
      </c>
      <c r="O266" s="237">
        <f t="shared" si="42"/>
        <v>23340.469999999998</v>
      </c>
      <c r="P266" s="17">
        <v>1904</v>
      </c>
      <c r="Q266" s="18" t="s">
        <v>22</v>
      </c>
      <c r="R266" s="18" t="s">
        <v>22</v>
      </c>
      <c r="S266" s="59" t="s">
        <v>199</v>
      </c>
      <c r="T266" s="26" t="s">
        <v>293</v>
      </c>
      <c r="U266" s="21">
        <v>3370</v>
      </c>
      <c r="V266" s="22">
        <f t="shared" si="43"/>
        <v>681447.7000000001</v>
      </c>
      <c r="W266" s="542"/>
      <c r="X266" s="103"/>
      <c r="Y266" s="103"/>
      <c r="Z266" s="103"/>
    </row>
    <row r="267" spans="1:26" ht="21.75" customHeight="1">
      <c r="A267" s="259">
        <f t="shared" si="40"/>
        <v>151</v>
      </c>
      <c r="B267" s="79">
        <v>3165</v>
      </c>
      <c r="C267" s="80">
        <v>180</v>
      </c>
      <c r="D267" s="23" t="s">
        <v>20</v>
      </c>
      <c r="E267" s="23" t="s">
        <v>37</v>
      </c>
      <c r="F267" s="24">
        <v>53</v>
      </c>
      <c r="G267" s="64">
        <f t="shared" si="39"/>
        <v>3</v>
      </c>
      <c r="H267" s="24">
        <v>3</v>
      </c>
      <c r="I267" s="24">
        <v>0</v>
      </c>
      <c r="J267" s="15">
        <f t="shared" si="41"/>
        <v>177.34</v>
      </c>
      <c r="K267" s="25">
        <v>177.34</v>
      </c>
      <c r="L267" s="25"/>
      <c r="M267" s="237">
        <v>82404.76</v>
      </c>
      <c r="N267" s="237">
        <v>44764.62</v>
      </c>
      <c r="O267" s="237">
        <f t="shared" si="42"/>
        <v>37640.13999999999</v>
      </c>
      <c r="P267" s="17">
        <v>1905</v>
      </c>
      <c r="Q267" s="18" t="s">
        <v>22</v>
      </c>
      <c r="R267" s="18" t="s">
        <v>22</v>
      </c>
      <c r="S267" s="59"/>
      <c r="T267" s="26"/>
      <c r="U267" s="21">
        <v>3370</v>
      </c>
      <c r="V267" s="22">
        <f t="shared" si="43"/>
        <v>597635.8</v>
      </c>
      <c r="W267" s="542"/>
      <c r="X267" s="103"/>
      <c r="Y267" s="103"/>
      <c r="Z267" s="103"/>
    </row>
    <row r="268" spans="1:26" ht="21.75" customHeight="1">
      <c r="A268" s="259">
        <f t="shared" si="40"/>
        <v>152</v>
      </c>
      <c r="B268" s="79">
        <v>3054</v>
      </c>
      <c r="C268" s="74">
        <v>181</v>
      </c>
      <c r="D268" s="13" t="s">
        <v>20</v>
      </c>
      <c r="E268" s="23" t="s">
        <v>35</v>
      </c>
      <c r="F268" s="24">
        <v>3</v>
      </c>
      <c r="G268" s="64">
        <f t="shared" si="39"/>
        <v>2</v>
      </c>
      <c r="H268" s="24">
        <v>2</v>
      </c>
      <c r="I268" s="24">
        <v>0</v>
      </c>
      <c r="J268" s="15">
        <f t="shared" si="41"/>
        <v>130.67999999999998</v>
      </c>
      <c r="K268" s="25">
        <f>139.14-8.46</f>
        <v>130.67999999999998</v>
      </c>
      <c r="L268" s="25"/>
      <c r="M268" s="237">
        <v>49745.46</v>
      </c>
      <c r="N268" s="237">
        <v>17140.36</v>
      </c>
      <c r="O268" s="237">
        <f t="shared" si="42"/>
        <v>32605.1</v>
      </c>
      <c r="P268" s="17">
        <v>1905</v>
      </c>
      <c r="Q268" s="18" t="s">
        <v>22</v>
      </c>
      <c r="R268" s="18" t="s">
        <v>22</v>
      </c>
      <c r="S268" s="59" t="s">
        <v>291</v>
      </c>
      <c r="T268" s="26" t="s">
        <v>221</v>
      </c>
      <c r="U268" s="21">
        <v>3370</v>
      </c>
      <c r="V268" s="22">
        <f t="shared" si="43"/>
        <v>440391.5999999999</v>
      </c>
      <c r="W268" s="542"/>
      <c r="X268" s="103"/>
      <c r="Y268" s="103"/>
      <c r="Z268" s="103"/>
    </row>
    <row r="269" spans="1:26" ht="21.75" customHeight="1">
      <c r="A269" s="259">
        <f t="shared" si="40"/>
        <v>153</v>
      </c>
      <c r="B269" s="73">
        <v>3052</v>
      </c>
      <c r="C269" s="74">
        <v>182</v>
      </c>
      <c r="D269" s="13" t="s">
        <v>20</v>
      </c>
      <c r="E269" s="13" t="s">
        <v>34</v>
      </c>
      <c r="F269" s="14">
        <v>8</v>
      </c>
      <c r="G269" s="64">
        <f t="shared" si="39"/>
        <v>9</v>
      </c>
      <c r="H269" s="14">
        <v>9</v>
      </c>
      <c r="I269" s="14">
        <v>0</v>
      </c>
      <c r="J269" s="15">
        <f t="shared" si="41"/>
        <v>371.8</v>
      </c>
      <c r="K269" s="16">
        <v>371.8</v>
      </c>
      <c r="L269" s="16"/>
      <c r="M269" s="238">
        <v>121233.5</v>
      </c>
      <c r="N269" s="238">
        <v>23586.44</v>
      </c>
      <c r="O269" s="238">
        <f t="shared" si="42"/>
        <v>97647.06</v>
      </c>
      <c r="P269" s="28">
        <v>1928</v>
      </c>
      <c r="Q269" s="29" t="s">
        <v>22</v>
      </c>
      <c r="R269" s="29" t="s">
        <v>22</v>
      </c>
      <c r="S269" s="122"/>
      <c r="T269" s="26"/>
      <c r="U269" s="21">
        <v>3370</v>
      </c>
      <c r="V269" s="22">
        <f t="shared" si="43"/>
        <v>1252966</v>
      </c>
      <c r="W269" s="542"/>
      <c r="X269" s="103"/>
      <c r="Y269" s="103"/>
      <c r="Z269" s="103"/>
    </row>
    <row r="270" spans="1:26" ht="21.75" customHeight="1">
      <c r="A270" s="259">
        <f t="shared" si="40"/>
        <v>154</v>
      </c>
      <c r="B270" s="73">
        <v>3136</v>
      </c>
      <c r="C270" s="74">
        <v>184</v>
      </c>
      <c r="D270" s="13" t="s">
        <v>20</v>
      </c>
      <c r="E270" s="13" t="s">
        <v>151</v>
      </c>
      <c r="F270" s="14">
        <v>2</v>
      </c>
      <c r="G270" s="64">
        <f t="shared" si="39"/>
        <v>5</v>
      </c>
      <c r="H270" s="14">
        <v>5</v>
      </c>
      <c r="I270" s="14">
        <v>0</v>
      </c>
      <c r="J270" s="27">
        <f t="shared" si="41"/>
        <v>244.35999999999999</v>
      </c>
      <c r="K270" s="16">
        <f>248.63-4.27</f>
        <v>244.35999999999999</v>
      </c>
      <c r="L270" s="16"/>
      <c r="M270" s="238">
        <v>32291.77</v>
      </c>
      <c r="N270" s="238">
        <v>24792.85</v>
      </c>
      <c r="O270" s="238">
        <f t="shared" si="42"/>
        <v>7498.920000000002</v>
      </c>
      <c r="P270" s="28">
        <v>1904</v>
      </c>
      <c r="Q270" s="29" t="s">
        <v>22</v>
      </c>
      <c r="R270" s="29" t="s">
        <v>22</v>
      </c>
      <c r="S270" s="122"/>
      <c r="T270" s="31"/>
      <c r="U270" s="21">
        <v>3370</v>
      </c>
      <c r="V270" s="32">
        <f t="shared" si="43"/>
        <v>823493.2</v>
      </c>
      <c r="W270" s="541"/>
      <c r="X270" s="103"/>
      <c r="Y270" s="103"/>
      <c r="Z270" s="103"/>
    </row>
    <row r="271" spans="1:26" ht="21.75" customHeight="1">
      <c r="A271" s="259">
        <f t="shared" si="40"/>
        <v>155</v>
      </c>
      <c r="B271" s="79">
        <v>3034</v>
      </c>
      <c r="C271" s="74">
        <v>185</v>
      </c>
      <c r="D271" s="13" t="s">
        <v>20</v>
      </c>
      <c r="E271" s="23" t="s">
        <v>33</v>
      </c>
      <c r="F271" s="24">
        <v>2</v>
      </c>
      <c r="G271" s="64">
        <f t="shared" si="39"/>
        <v>6</v>
      </c>
      <c r="H271" s="24">
        <v>4</v>
      </c>
      <c r="I271" s="24">
        <v>2</v>
      </c>
      <c r="J271" s="15">
        <f t="shared" si="41"/>
        <v>336.68</v>
      </c>
      <c r="K271" s="25">
        <f>236.84-5.73</f>
        <v>231.11</v>
      </c>
      <c r="L271" s="25">
        <f>100.41+7.16-2</f>
        <v>105.57</v>
      </c>
      <c r="M271" s="237">
        <v>124057.75</v>
      </c>
      <c r="N271" s="237">
        <v>75410.48</v>
      </c>
      <c r="O271" s="237">
        <f t="shared" si="42"/>
        <v>48647.270000000004</v>
      </c>
      <c r="P271" s="17">
        <v>1912</v>
      </c>
      <c r="Q271" s="18" t="s">
        <v>22</v>
      </c>
      <c r="R271" s="18" t="s">
        <v>22</v>
      </c>
      <c r="S271" s="59"/>
      <c r="T271" s="26"/>
      <c r="U271" s="21">
        <v>3370</v>
      </c>
      <c r="V271" s="22">
        <f t="shared" si="43"/>
        <v>1134611.6</v>
      </c>
      <c r="W271" s="542"/>
      <c r="X271" s="146"/>
      <c r="Y271" s="103"/>
      <c r="Z271" s="103"/>
    </row>
    <row r="272" spans="1:26" ht="21.75" customHeight="1">
      <c r="A272" s="259">
        <f t="shared" si="40"/>
        <v>156</v>
      </c>
      <c r="B272" s="79">
        <v>3059</v>
      </c>
      <c r="C272" s="74">
        <v>185</v>
      </c>
      <c r="D272" s="13" t="s">
        <v>20</v>
      </c>
      <c r="E272" s="23" t="s">
        <v>37</v>
      </c>
      <c r="F272" s="24">
        <v>1</v>
      </c>
      <c r="G272" s="64">
        <f t="shared" si="39"/>
        <v>4</v>
      </c>
      <c r="H272" s="24">
        <v>2</v>
      </c>
      <c r="I272" s="24">
        <v>2</v>
      </c>
      <c r="J272" s="15">
        <f t="shared" si="41"/>
        <v>204.04</v>
      </c>
      <c r="K272" s="16">
        <v>114.44</v>
      </c>
      <c r="L272" s="16">
        <v>89.6</v>
      </c>
      <c r="M272" s="237">
        <v>85826.89</v>
      </c>
      <c r="N272" s="237">
        <v>44212.96</v>
      </c>
      <c r="O272" s="237">
        <f t="shared" si="42"/>
        <v>41613.93</v>
      </c>
      <c r="P272" s="17">
        <v>1900</v>
      </c>
      <c r="Q272" s="18" t="s">
        <v>22</v>
      </c>
      <c r="R272" s="18" t="s">
        <v>22</v>
      </c>
      <c r="S272" s="59"/>
      <c r="T272" s="26"/>
      <c r="U272" s="21">
        <v>3370</v>
      </c>
      <c r="V272" s="22">
        <f t="shared" si="43"/>
        <v>687614.7999999999</v>
      </c>
      <c r="W272" s="542"/>
      <c r="X272" s="103"/>
      <c r="Y272" s="103"/>
      <c r="Z272" s="103"/>
    </row>
    <row r="273" spans="1:26" ht="21.75" customHeight="1">
      <c r="A273" s="259">
        <f t="shared" si="40"/>
        <v>157</v>
      </c>
      <c r="B273" s="73">
        <v>3060</v>
      </c>
      <c r="C273" s="74">
        <v>185</v>
      </c>
      <c r="D273" s="13" t="s">
        <v>20</v>
      </c>
      <c r="E273" s="13" t="s">
        <v>37</v>
      </c>
      <c r="F273" s="14">
        <v>3</v>
      </c>
      <c r="G273" s="64">
        <f t="shared" si="39"/>
        <v>10</v>
      </c>
      <c r="H273" s="14">
        <v>8</v>
      </c>
      <c r="I273" s="14">
        <v>2</v>
      </c>
      <c r="J273" s="15">
        <f t="shared" si="41"/>
        <v>715.34</v>
      </c>
      <c r="K273" s="16">
        <v>475.62</v>
      </c>
      <c r="L273" s="16">
        <v>239.72</v>
      </c>
      <c r="M273" s="238">
        <v>50956.25</v>
      </c>
      <c r="N273" s="238">
        <v>21344.08</v>
      </c>
      <c r="O273" s="238">
        <f t="shared" si="42"/>
        <v>29612.17</v>
      </c>
      <c r="P273" s="28">
        <v>1900</v>
      </c>
      <c r="Q273" s="29" t="s">
        <v>22</v>
      </c>
      <c r="R273" s="29" t="s">
        <v>22</v>
      </c>
      <c r="S273" s="122" t="s">
        <v>201</v>
      </c>
      <c r="T273" s="40" t="s">
        <v>295</v>
      </c>
      <c r="U273" s="21">
        <v>3370</v>
      </c>
      <c r="V273" s="22">
        <f t="shared" si="43"/>
        <v>2410695.8000000003</v>
      </c>
      <c r="W273" s="542"/>
      <c r="X273" s="103"/>
      <c r="Y273" s="103"/>
      <c r="Z273" s="103"/>
    </row>
    <row r="274" spans="1:26" ht="21.75" customHeight="1">
      <c r="A274" s="259">
        <f t="shared" si="40"/>
        <v>158</v>
      </c>
      <c r="B274" s="86">
        <v>1119</v>
      </c>
      <c r="C274" s="87">
        <v>186</v>
      </c>
      <c r="D274" s="13" t="s">
        <v>20</v>
      </c>
      <c r="E274" s="13" t="s">
        <v>150</v>
      </c>
      <c r="F274" s="14">
        <v>9</v>
      </c>
      <c r="G274" s="64">
        <f t="shared" si="39"/>
        <v>8</v>
      </c>
      <c r="H274" s="14">
        <v>8</v>
      </c>
      <c r="I274" s="14">
        <v>0</v>
      </c>
      <c r="J274" s="15">
        <f t="shared" si="41"/>
        <v>432.2</v>
      </c>
      <c r="K274" s="16">
        <v>432.2</v>
      </c>
      <c r="L274" s="16"/>
      <c r="M274" s="238">
        <v>389106.63</v>
      </c>
      <c r="N274" s="238">
        <v>49565.7</v>
      </c>
      <c r="O274" s="238">
        <f t="shared" si="42"/>
        <v>339540.93</v>
      </c>
      <c r="P274" s="28">
        <v>1935</v>
      </c>
      <c r="Q274" s="29" t="s">
        <v>22</v>
      </c>
      <c r="R274" s="29" t="s">
        <v>22</v>
      </c>
      <c r="S274" s="122"/>
      <c r="T274" s="26"/>
      <c r="U274" s="21">
        <v>3370</v>
      </c>
      <c r="V274" s="22">
        <f t="shared" si="43"/>
        <v>1456514</v>
      </c>
      <c r="W274" s="542"/>
      <c r="X274" s="103"/>
      <c r="Y274" s="103"/>
      <c r="Z274" s="103"/>
    </row>
    <row r="275" spans="1:26" ht="21.75" customHeight="1">
      <c r="A275" s="259">
        <f t="shared" si="40"/>
        <v>159</v>
      </c>
      <c r="B275" s="86">
        <v>3164</v>
      </c>
      <c r="C275" s="87">
        <v>187</v>
      </c>
      <c r="D275" s="13" t="s">
        <v>152</v>
      </c>
      <c r="E275" s="13" t="s">
        <v>153</v>
      </c>
      <c r="F275" s="14">
        <v>3</v>
      </c>
      <c r="G275" s="64">
        <f t="shared" si="39"/>
        <v>6</v>
      </c>
      <c r="H275" s="14">
        <v>6</v>
      </c>
      <c r="I275" s="14">
        <v>0</v>
      </c>
      <c r="J275" s="27">
        <f t="shared" si="41"/>
        <v>229.07</v>
      </c>
      <c r="K275" s="16">
        <v>229.07</v>
      </c>
      <c r="L275" s="16"/>
      <c r="M275" s="238">
        <v>44784.99</v>
      </c>
      <c r="N275" s="238">
        <v>34973.48</v>
      </c>
      <c r="O275" s="238">
        <f t="shared" si="42"/>
        <v>9811.509999999995</v>
      </c>
      <c r="P275" s="28">
        <v>1892</v>
      </c>
      <c r="Q275" s="29" t="s">
        <v>22</v>
      </c>
      <c r="R275" s="29" t="s">
        <v>22</v>
      </c>
      <c r="S275" s="122"/>
      <c r="T275" s="31"/>
      <c r="U275" s="21">
        <v>3370</v>
      </c>
      <c r="V275" s="32">
        <f t="shared" si="43"/>
        <v>771965.9</v>
      </c>
      <c r="W275" s="541"/>
      <c r="X275" s="103"/>
      <c r="Y275" s="103"/>
      <c r="Z275" s="103"/>
    </row>
    <row r="276" spans="1:26" ht="21.75" customHeight="1">
      <c r="A276" s="259">
        <f t="shared" si="40"/>
        <v>160</v>
      </c>
      <c r="B276" s="73">
        <v>3011</v>
      </c>
      <c r="C276" s="74">
        <v>190</v>
      </c>
      <c r="D276" s="13" t="s">
        <v>20</v>
      </c>
      <c r="E276" s="13" t="s">
        <v>21</v>
      </c>
      <c r="F276" s="14">
        <v>14</v>
      </c>
      <c r="G276" s="64">
        <f>I276+H276</f>
        <v>4</v>
      </c>
      <c r="H276" s="14">
        <v>4</v>
      </c>
      <c r="I276" s="14">
        <v>0</v>
      </c>
      <c r="J276" s="27">
        <f t="shared" si="41"/>
        <v>282.8</v>
      </c>
      <c r="K276" s="16">
        <v>282.8</v>
      </c>
      <c r="L276" s="16"/>
      <c r="M276" s="238">
        <v>36366.79</v>
      </c>
      <c r="N276" s="238">
        <v>34950.94</v>
      </c>
      <c r="O276" s="238">
        <f t="shared" si="42"/>
        <v>1415.8499999999985</v>
      </c>
      <c r="P276" s="28">
        <v>1912</v>
      </c>
      <c r="Q276" s="29" t="s">
        <v>22</v>
      </c>
      <c r="R276" s="29" t="s">
        <v>22</v>
      </c>
      <c r="S276" s="122"/>
      <c r="T276" s="31"/>
      <c r="U276" s="21">
        <v>3370</v>
      </c>
      <c r="V276" s="32">
        <f t="shared" si="43"/>
        <v>953036</v>
      </c>
      <c r="W276" s="541"/>
      <c r="X276" s="103"/>
      <c r="Y276" s="103"/>
      <c r="Z276" s="103"/>
    </row>
    <row r="277" spans="1:26" ht="21.75" customHeight="1">
      <c r="A277" s="259">
        <f t="shared" si="40"/>
        <v>161</v>
      </c>
      <c r="B277" s="12">
        <v>3030</v>
      </c>
      <c r="C277" s="74">
        <v>192</v>
      </c>
      <c r="D277" s="13" t="s">
        <v>20</v>
      </c>
      <c r="E277" s="13" t="s">
        <v>28</v>
      </c>
      <c r="F277" s="14">
        <v>3</v>
      </c>
      <c r="G277" s="64">
        <f>I277+H277</f>
        <v>4</v>
      </c>
      <c r="H277" s="14">
        <v>4</v>
      </c>
      <c r="I277" s="14">
        <v>0</v>
      </c>
      <c r="J277" s="27">
        <f t="shared" si="41"/>
        <v>242.73</v>
      </c>
      <c r="K277" s="16">
        <v>242.73</v>
      </c>
      <c r="L277" s="16"/>
      <c r="M277" s="238">
        <v>104750.41</v>
      </c>
      <c r="N277" s="238">
        <v>5208.76</v>
      </c>
      <c r="O277" s="238">
        <f t="shared" si="42"/>
        <v>99541.65000000001</v>
      </c>
      <c r="P277" s="28">
        <v>1913</v>
      </c>
      <c r="Q277" s="29" t="s">
        <v>22</v>
      </c>
      <c r="R277" s="29" t="s">
        <v>22</v>
      </c>
      <c r="S277" s="30">
        <v>2008</v>
      </c>
      <c r="T277" s="31" t="s">
        <v>221</v>
      </c>
      <c r="U277" s="21">
        <v>3370</v>
      </c>
      <c r="V277" s="32">
        <f aca="true" t="shared" si="44" ref="V277:V303">U277*J277</f>
        <v>818000.1</v>
      </c>
      <c r="W277" s="541"/>
      <c r="X277" s="103"/>
      <c r="Y277" s="103"/>
      <c r="Z277" s="103"/>
    </row>
    <row r="278" spans="1:26" ht="21.75" customHeight="1">
      <c r="A278" s="259">
        <f t="shared" si="40"/>
        <v>162</v>
      </c>
      <c r="B278" s="12">
        <v>3197</v>
      </c>
      <c r="C278" s="74">
        <v>193</v>
      </c>
      <c r="D278" s="13" t="s">
        <v>20</v>
      </c>
      <c r="E278" s="13" t="s">
        <v>41</v>
      </c>
      <c r="F278" s="14">
        <v>1</v>
      </c>
      <c r="G278" s="14">
        <f aca="true" t="shared" si="45" ref="G278:G303">SUM(H278:I278)</f>
        <v>7</v>
      </c>
      <c r="H278" s="14">
        <f>8-1</f>
        <v>7</v>
      </c>
      <c r="I278" s="14">
        <v>0</v>
      </c>
      <c r="J278" s="27">
        <f t="shared" si="41"/>
        <v>353.67</v>
      </c>
      <c r="K278" s="16">
        <v>353.67</v>
      </c>
      <c r="L278" s="16"/>
      <c r="M278" s="238">
        <v>34170.44</v>
      </c>
      <c r="N278" s="238">
        <v>10120.6</v>
      </c>
      <c r="O278" s="238">
        <f t="shared" si="42"/>
        <v>24049.840000000004</v>
      </c>
      <c r="P278" s="28">
        <v>1900</v>
      </c>
      <c r="Q278" s="29" t="s">
        <v>22</v>
      </c>
      <c r="R278" s="29" t="s">
        <v>22</v>
      </c>
      <c r="S278" s="30"/>
      <c r="T278" s="31"/>
      <c r="U278" s="21">
        <v>3370</v>
      </c>
      <c r="V278" s="32">
        <f t="shared" si="44"/>
        <v>1191867.9000000001</v>
      </c>
      <c r="W278" s="251"/>
      <c r="X278" s="103"/>
      <c r="Y278" s="103"/>
      <c r="Z278" s="103"/>
    </row>
    <row r="279" spans="1:26" ht="21.75" customHeight="1">
      <c r="A279" s="259">
        <f t="shared" si="40"/>
        <v>163</v>
      </c>
      <c r="B279" s="12">
        <v>3033</v>
      </c>
      <c r="C279" s="74">
        <v>194</v>
      </c>
      <c r="D279" s="13" t="s">
        <v>20</v>
      </c>
      <c r="E279" s="13" t="s">
        <v>31</v>
      </c>
      <c r="F279" s="14">
        <v>12</v>
      </c>
      <c r="G279" s="14">
        <f t="shared" si="45"/>
        <v>4</v>
      </c>
      <c r="H279" s="14">
        <v>4</v>
      </c>
      <c r="I279" s="14">
        <v>0</v>
      </c>
      <c r="J279" s="27">
        <f t="shared" si="41"/>
        <v>160.3</v>
      </c>
      <c r="K279" s="16">
        <v>160.3</v>
      </c>
      <c r="L279" s="16"/>
      <c r="M279" s="238">
        <v>12478.29</v>
      </c>
      <c r="N279" s="238">
        <v>7766.35</v>
      </c>
      <c r="O279" s="238">
        <f t="shared" si="42"/>
        <v>4711.9400000000005</v>
      </c>
      <c r="P279" s="28">
        <v>1920</v>
      </c>
      <c r="Q279" s="29" t="s">
        <v>22</v>
      </c>
      <c r="R279" s="29" t="s">
        <v>22</v>
      </c>
      <c r="S279" s="30"/>
      <c r="T279" s="31"/>
      <c r="U279" s="21">
        <v>3370</v>
      </c>
      <c r="V279" s="32">
        <f t="shared" si="44"/>
        <v>540211</v>
      </c>
      <c r="W279" s="251"/>
      <c r="X279" s="103"/>
      <c r="Y279" s="103"/>
      <c r="Z279" s="103"/>
    </row>
    <row r="280" spans="1:26" ht="21.75" customHeight="1">
      <c r="A280" s="259">
        <f t="shared" si="40"/>
        <v>164</v>
      </c>
      <c r="B280" s="12">
        <v>3069</v>
      </c>
      <c r="C280" s="74">
        <v>195</v>
      </c>
      <c r="D280" s="13" t="s">
        <v>20</v>
      </c>
      <c r="E280" s="13" t="s">
        <v>37</v>
      </c>
      <c r="F280" s="14">
        <v>40</v>
      </c>
      <c r="G280" s="14">
        <f t="shared" si="45"/>
        <v>6</v>
      </c>
      <c r="H280" s="14">
        <v>6</v>
      </c>
      <c r="I280" s="14">
        <v>0</v>
      </c>
      <c r="J280" s="27">
        <f aca="true" t="shared" si="46" ref="J280:J303">SUM(K280:L280)</f>
        <v>265.6</v>
      </c>
      <c r="K280" s="16">
        <v>265.6</v>
      </c>
      <c r="L280" s="16"/>
      <c r="M280" s="238">
        <v>66978.51</v>
      </c>
      <c r="N280" s="238">
        <v>45360.93</v>
      </c>
      <c r="O280" s="238">
        <f aca="true" t="shared" si="47" ref="O280:O303">M280-N280</f>
        <v>21617.579999999994</v>
      </c>
      <c r="P280" s="28">
        <v>1905</v>
      </c>
      <c r="Q280" s="29" t="s">
        <v>22</v>
      </c>
      <c r="R280" s="29" t="s">
        <v>22</v>
      </c>
      <c r="S280" s="30"/>
      <c r="T280" s="31"/>
      <c r="U280" s="21">
        <v>3370</v>
      </c>
      <c r="V280" s="32">
        <f t="shared" si="44"/>
        <v>895072.0000000001</v>
      </c>
      <c r="W280" s="251"/>
      <c r="X280" s="103"/>
      <c r="Y280" s="103"/>
      <c r="Z280" s="103"/>
    </row>
    <row r="281" spans="1:26" ht="21.75" customHeight="1">
      <c r="A281" s="259">
        <f t="shared" si="40"/>
        <v>165</v>
      </c>
      <c r="B281" s="12">
        <v>3055</v>
      </c>
      <c r="C281" s="74">
        <v>196</v>
      </c>
      <c r="D281" s="13" t="s">
        <v>20</v>
      </c>
      <c r="E281" s="13" t="s">
        <v>35</v>
      </c>
      <c r="F281" s="14">
        <v>9</v>
      </c>
      <c r="G281" s="14">
        <f t="shared" si="45"/>
        <v>4</v>
      </c>
      <c r="H281" s="14">
        <v>4</v>
      </c>
      <c r="I281" s="14">
        <v>0</v>
      </c>
      <c r="J281" s="27">
        <f t="shared" si="46"/>
        <v>158.07</v>
      </c>
      <c r="K281" s="16">
        <f>158.37-0.3</f>
        <v>158.07</v>
      </c>
      <c r="L281" s="16"/>
      <c r="M281" s="238">
        <v>49091.96</v>
      </c>
      <c r="N281" s="238">
        <v>22248.21</v>
      </c>
      <c r="O281" s="238">
        <f t="shared" si="47"/>
        <v>26843.75</v>
      </c>
      <c r="P281" s="28">
        <v>1920</v>
      </c>
      <c r="Q281" s="29" t="s">
        <v>22</v>
      </c>
      <c r="R281" s="29" t="s">
        <v>22</v>
      </c>
      <c r="S281" s="30"/>
      <c r="T281" s="31"/>
      <c r="U281" s="21">
        <v>3370</v>
      </c>
      <c r="V281" s="32">
        <f t="shared" si="44"/>
        <v>532695.9</v>
      </c>
      <c r="W281" s="251"/>
      <c r="X281" s="103"/>
      <c r="Y281" s="103"/>
      <c r="Z281" s="103"/>
    </row>
    <row r="282" spans="1:26" ht="21.75" customHeight="1">
      <c r="A282" s="259">
        <f t="shared" si="40"/>
        <v>166</v>
      </c>
      <c r="B282" s="14">
        <v>3128</v>
      </c>
      <c r="C282" s="87">
        <v>197</v>
      </c>
      <c r="D282" s="13" t="s">
        <v>58</v>
      </c>
      <c r="E282" s="13" t="s">
        <v>66</v>
      </c>
      <c r="F282" s="14">
        <v>2</v>
      </c>
      <c r="G282" s="14">
        <f t="shared" si="45"/>
        <v>3</v>
      </c>
      <c r="H282" s="14">
        <v>3</v>
      </c>
      <c r="I282" s="14">
        <v>0</v>
      </c>
      <c r="J282" s="27">
        <f t="shared" si="46"/>
        <v>220.27</v>
      </c>
      <c r="K282" s="16">
        <f>215.14-0.14+5.27</f>
        <v>220.27</v>
      </c>
      <c r="L282" s="16"/>
      <c r="M282" s="238">
        <v>41355.36</v>
      </c>
      <c r="N282" s="238">
        <v>14675.32</v>
      </c>
      <c r="O282" s="238">
        <f t="shared" si="47"/>
        <v>26680.04</v>
      </c>
      <c r="P282" s="28">
        <v>1900</v>
      </c>
      <c r="Q282" s="29" t="s">
        <v>22</v>
      </c>
      <c r="R282" s="29" t="s">
        <v>22</v>
      </c>
      <c r="S282" s="30" t="s">
        <v>199</v>
      </c>
      <c r="T282" s="31" t="s">
        <v>293</v>
      </c>
      <c r="U282" s="21">
        <v>3370</v>
      </c>
      <c r="V282" s="32">
        <f t="shared" si="44"/>
        <v>742309.9</v>
      </c>
      <c r="W282" s="251"/>
      <c r="X282" s="103"/>
      <c r="Y282" s="103"/>
      <c r="Z282" s="103"/>
    </row>
    <row r="283" spans="1:26" ht="21.75" customHeight="1">
      <c r="A283" s="259">
        <f t="shared" si="40"/>
        <v>167</v>
      </c>
      <c r="B283" s="24">
        <v>3112</v>
      </c>
      <c r="C283" s="95">
        <v>198</v>
      </c>
      <c r="D283" s="23" t="s">
        <v>58</v>
      </c>
      <c r="E283" s="23" t="s">
        <v>227</v>
      </c>
      <c r="F283" s="24">
        <v>7</v>
      </c>
      <c r="G283" s="24">
        <f t="shared" si="45"/>
        <v>7</v>
      </c>
      <c r="H283" s="24">
        <v>7</v>
      </c>
      <c r="I283" s="24">
        <v>0</v>
      </c>
      <c r="J283" s="15">
        <f t="shared" si="46"/>
        <v>270.63</v>
      </c>
      <c r="K283" s="25">
        <v>270.63</v>
      </c>
      <c r="L283" s="25"/>
      <c r="M283" s="237">
        <v>50252.67</v>
      </c>
      <c r="N283" s="237">
        <v>30711.76</v>
      </c>
      <c r="O283" s="237">
        <f t="shared" si="47"/>
        <v>19540.91</v>
      </c>
      <c r="P283" s="17">
        <v>1912</v>
      </c>
      <c r="Q283" s="18" t="s">
        <v>22</v>
      </c>
      <c r="R283" s="18" t="s">
        <v>22</v>
      </c>
      <c r="S283" s="19">
        <v>2006</v>
      </c>
      <c r="T283" s="26" t="s">
        <v>293</v>
      </c>
      <c r="U283" s="21">
        <v>3370</v>
      </c>
      <c r="V283" s="22">
        <f t="shared" si="44"/>
        <v>912023.1</v>
      </c>
      <c r="W283" s="250"/>
      <c r="X283" s="103"/>
      <c r="Y283" s="103"/>
      <c r="Z283" s="103"/>
    </row>
    <row r="284" spans="1:26" ht="21.75" customHeight="1">
      <c r="A284" s="259">
        <f t="shared" si="40"/>
        <v>168</v>
      </c>
      <c r="B284" s="12">
        <v>1064</v>
      </c>
      <c r="C284" s="74">
        <v>201</v>
      </c>
      <c r="D284" s="13" t="s">
        <v>20</v>
      </c>
      <c r="E284" s="13" t="s">
        <v>43</v>
      </c>
      <c r="F284" s="14">
        <v>12</v>
      </c>
      <c r="G284" s="14">
        <f t="shared" si="45"/>
        <v>19</v>
      </c>
      <c r="H284" s="14">
        <v>19</v>
      </c>
      <c r="I284" s="14">
        <v>0</v>
      </c>
      <c r="J284" s="27">
        <f t="shared" si="46"/>
        <v>877.47</v>
      </c>
      <c r="K284" s="16">
        <v>877.47</v>
      </c>
      <c r="L284" s="16"/>
      <c r="M284" s="238">
        <v>395946.05</v>
      </c>
      <c r="N284" s="238">
        <v>313216.86</v>
      </c>
      <c r="O284" s="238">
        <f t="shared" si="47"/>
        <v>82729.19</v>
      </c>
      <c r="P284" s="28">
        <v>1980</v>
      </c>
      <c r="Q284" s="29" t="s">
        <v>22</v>
      </c>
      <c r="R284" s="29" t="s">
        <v>22</v>
      </c>
      <c r="S284" s="30"/>
      <c r="T284" s="31"/>
      <c r="U284" s="21">
        <v>3370</v>
      </c>
      <c r="V284" s="32">
        <f t="shared" si="44"/>
        <v>2957073.9</v>
      </c>
      <c r="W284" s="541"/>
      <c r="X284" s="103"/>
      <c r="Y284" s="103"/>
      <c r="Z284" s="103"/>
    </row>
    <row r="285" spans="1:26" ht="21.75" customHeight="1">
      <c r="A285" s="259">
        <f t="shared" si="40"/>
        <v>169</v>
      </c>
      <c r="B285" s="24">
        <v>3140</v>
      </c>
      <c r="C285" s="87">
        <v>202</v>
      </c>
      <c r="D285" s="23" t="s">
        <v>20</v>
      </c>
      <c r="E285" s="23" t="s">
        <v>228</v>
      </c>
      <c r="F285" s="24">
        <v>6</v>
      </c>
      <c r="G285" s="24">
        <f t="shared" si="45"/>
        <v>6</v>
      </c>
      <c r="H285" s="24">
        <v>6</v>
      </c>
      <c r="I285" s="24">
        <v>0</v>
      </c>
      <c r="J285" s="15">
        <f t="shared" si="46"/>
        <v>340.11</v>
      </c>
      <c r="K285" s="25">
        <v>340.11</v>
      </c>
      <c r="L285" s="25"/>
      <c r="M285" s="237">
        <v>43180.1</v>
      </c>
      <c r="N285" s="237">
        <v>12834.25</v>
      </c>
      <c r="O285" s="237">
        <f t="shared" si="47"/>
        <v>30345.85</v>
      </c>
      <c r="P285" s="17">
        <v>1910</v>
      </c>
      <c r="Q285" s="18" t="s">
        <v>22</v>
      </c>
      <c r="R285" s="18" t="s">
        <v>22</v>
      </c>
      <c r="S285" s="19"/>
      <c r="T285" s="26"/>
      <c r="U285" s="21">
        <v>3370</v>
      </c>
      <c r="V285" s="22">
        <f t="shared" si="44"/>
        <v>1146170.7</v>
      </c>
      <c r="W285" s="250"/>
      <c r="X285" s="103"/>
      <c r="Y285" s="103"/>
      <c r="Z285" s="103"/>
    </row>
    <row r="286" spans="1:26" ht="21.75" customHeight="1">
      <c r="A286" s="259">
        <f t="shared" si="40"/>
        <v>170</v>
      </c>
      <c r="B286" s="11">
        <v>3056</v>
      </c>
      <c r="C286" s="74">
        <v>203</v>
      </c>
      <c r="D286" s="23" t="s">
        <v>20</v>
      </c>
      <c r="E286" s="23" t="s">
        <v>35</v>
      </c>
      <c r="F286" s="24">
        <v>10</v>
      </c>
      <c r="G286" s="24">
        <f t="shared" si="45"/>
        <v>7</v>
      </c>
      <c r="H286" s="24">
        <v>7</v>
      </c>
      <c r="I286" s="24">
        <v>0</v>
      </c>
      <c r="J286" s="15">
        <f t="shared" si="46"/>
        <v>426.34</v>
      </c>
      <c r="K286" s="25">
        <v>426.34</v>
      </c>
      <c r="L286" s="25"/>
      <c r="M286" s="237">
        <v>122242.12</v>
      </c>
      <c r="N286" s="237">
        <v>122242.12</v>
      </c>
      <c r="O286" s="237">
        <f t="shared" si="47"/>
        <v>0</v>
      </c>
      <c r="P286" s="17">
        <v>1900</v>
      </c>
      <c r="Q286" s="18" t="s">
        <v>22</v>
      </c>
      <c r="R286" s="18" t="s">
        <v>22</v>
      </c>
      <c r="S286" s="19"/>
      <c r="T286" s="26"/>
      <c r="U286" s="21">
        <v>3370</v>
      </c>
      <c r="V286" s="22">
        <f t="shared" si="44"/>
        <v>1436765.7999999998</v>
      </c>
      <c r="W286" s="250"/>
      <c r="X286" s="103"/>
      <c r="Y286" s="103"/>
      <c r="Z286" s="103"/>
    </row>
    <row r="287" spans="1:26" ht="21.75" customHeight="1">
      <c r="A287" s="259">
        <f t="shared" si="40"/>
        <v>171</v>
      </c>
      <c r="B287" s="12">
        <v>3057</v>
      </c>
      <c r="C287" s="74">
        <v>203</v>
      </c>
      <c r="D287" s="13" t="s">
        <v>20</v>
      </c>
      <c r="E287" s="13" t="s">
        <v>35</v>
      </c>
      <c r="F287" s="14">
        <v>12</v>
      </c>
      <c r="G287" s="14">
        <f t="shared" si="45"/>
        <v>7</v>
      </c>
      <c r="H287" s="14">
        <v>7</v>
      </c>
      <c r="I287" s="14">
        <v>0</v>
      </c>
      <c r="J287" s="27">
        <f t="shared" si="46"/>
        <v>359.02</v>
      </c>
      <c r="K287" s="16">
        <v>359.02</v>
      </c>
      <c r="L287" s="16"/>
      <c r="M287" s="238">
        <v>188279.68</v>
      </c>
      <c r="N287" s="238">
        <v>54185.93</v>
      </c>
      <c r="O287" s="238">
        <f t="shared" si="47"/>
        <v>134093.75</v>
      </c>
      <c r="P287" s="28">
        <v>1895</v>
      </c>
      <c r="Q287" s="29" t="s">
        <v>22</v>
      </c>
      <c r="R287" s="29" t="s">
        <v>22</v>
      </c>
      <c r="S287" s="30" t="s">
        <v>285</v>
      </c>
      <c r="T287" s="31" t="s">
        <v>280</v>
      </c>
      <c r="U287" s="21">
        <v>3370</v>
      </c>
      <c r="V287" s="32">
        <f t="shared" si="44"/>
        <v>1209897.4</v>
      </c>
      <c r="W287" s="251"/>
      <c r="X287" s="103"/>
      <c r="Y287" s="103"/>
      <c r="Z287" s="103"/>
    </row>
    <row r="288" spans="1:26" s="3" customFormat="1" ht="21.75" customHeight="1">
      <c r="A288" s="259">
        <f t="shared" si="40"/>
        <v>172</v>
      </c>
      <c r="B288" s="12">
        <v>3022</v>
      </c>
      <c r="C288" s="74">
        <v>204</v>
      </c>
      <c r="D288" s="13" t="s">
        <v>20</v>
      </c>
      <c r="E288" s="13" t="s">
        <v>26</v>
      </c>
      <c r="F288" s="14">
        <v>13</v>
      </c>
      <c r="G288" s="14">
        <f t="shared" si="45"/>
        <v>7</v>
      </c>
      <c r="H288" s="14">
        <v>6</v>
      </c>
      <c r="I288" s="14">
        <v>1</v>
      </c>
      <c r="J288" s="16">
        <f t="shared" si="46"/>
        <v>0</v>
      </c>
      <c r="K288" s="16">
        <v>0</v>
      </c>
      <c r="L288" s="16">
        <v>0</v>
      </c>
      <c r="M288" s="238"/>
      <c r="N288" s="238"/>
      <c r="O288" s="238">
        <f t="shared" si="47"/>
        <v>0</v>
      </c>
      <c r="P288" s="28">
        <v>1923</v>
      </c>
      <c r="Q288" s="29" t="s">
        <v>22</v>
      </c>
      <c r="R288" s="29" t="s">
        <v>22</v>
      </c>
      <c r="S288" s="30"/>
      <c r="T288" s="31"/>
      <c r="U288" s="44">
        <v>3370</v>
      </c>
      <c r="V288" s="32">
        <f t="shared" si="44"/>
        <v>0</v>
      </c>
      <c r="W288" s="251"/>
      <c r="X288" s="146"/>
      <c r="Y288" s="146"/>
      <c r="Z288" s="146"/>
    </row>
    <row r="289" spans="1:26" ht="21.75" customHeight="1">
      <c r="A289" s="259">
        <f t="shared" si="40"/>
        <v>173</v>
      </c>
      <c r="B289" s="24">
        <v>3168</v>
      </c>
      <c r="C289" s="87">
        <v>205</v>
      </c>
      <c r="D289" s="23" t="s">
        <v>69</v>
      </c>
      <c r="E289" s="23" t="s">
        <v>28</v>
      </c>
      <c r="F289" s="24">
        <v>15</v>
      </c>
      <c r="G289" s="24">
        <f t="shared" si="45"/>
        <v>4</v>
      </c>
      <c r="H289" s="24">
        <v>4</v>
      </c>
      <c r="I289" s="24">
        <v>0</v>
      </c>
      <c r="J289" s="15">
        <f t="shared" si="46"/>
        <v>188</v>
      </c>
      <c r="K289" s="25">
        <v>188</v>
      </c>
      <c r="L289" s="25"/>
      <c r="M289" s="237">
        <v>71287.93</v>
      </c>
      <c r="N289" s="237">
        <v>10469.31</v>
      </c>
      <c r="O289" s="237">
        <f t="shared" si="47"/>
        <v>60818.619999999995</v>
      </c>
      <c r="P289" s="17">
        <v>1900</v>
      </c>
      <c r="Q289" s="18" t="s">
        <v>22</v>
      </c>
      <c r="R289" s="18" t="s">
        <v>22</v>
      </c>
      <c r="S289" s="19" t="s">
        <v>296</v>
      </c>
      <c r="T289" s="26" t="s">
        <v>297</v>
      </c>
      <c r="U289" s="21">
        <v>3370</v>
      </c>
      <c r="V289" s="22">
        <f t="shared" si="44"/>
        <v>633560</v>
      </c>
      <c r="W289" s="250"/>
      <c r="X289" s="103"/>
      <c r="Y289" s="103"/>
      <c r="Z289" s="103"/>
    </row>
    <row r="290" spans="1:26" ht="30.75">
      <c r="A290" s="259">
        <f t="shared" si="40"/>
        <v>174</v>
      </c>
      <c r="B290" s="11">
        <v>3029</v>
      </c>
      <c r="C290" s="74">
        <v>206</v>
      </c>
      <c r="D290" s="23" t="s">
        <v>20</v>
      </c>
      <c r="E290" s="23" t="s">
        <v>30</v>
      </c>
      <c r="F290" s="24">
        <v>11</v>
      </c>
      <c r="G290" s="24">
        <f t="shared" si="45"/>
        <v>2</v>
      </c>
      <c r="H290" s="24">
        <v>2</v>
      </c>
      <c r="I290" s="24">
        <v>0</v>
      </c>
      <c r="J290" s="15">
        <f t="shared" si="46"/>
        <v>98.4</v>
      </c>
      <c r="K290" s="25">
        <v>98.4</v>
      </c>
      <c r="L290" s="25"/>
      <c r="M290" s="237">
        <v>20332.34</v>
      </c>
      <c r="N290" s="237">
        <v>8551.1</v>
      </c>
      <c r="O290" s="237">
        <f t="shared" si="47"/>
        <v>11781.24</v>
      </c>
      <c r="P290" s="17">
        <v>1910</v>
      </c>
      <c r="Q290" s="18" t="s">
        <v>22</v>
      </c>
      <c r="R290" s="18" t="s">
        <v>22</v>
      </c>
      <c r="S290" s="19" t="s">
        <v>199</v>
      </c>
      <c r="T290" s="591" t="s">
        <v>294</v>
      </c>
      <c r="U290" s="21">
        <v>3370</v>
      </c>
      <c r="V290" s="22">
        <f t="shared" si="44"/>
        <v>331608</v>
      </c>
      <c r="W290" s="250"/>
      <c r="X290" s="103"/>
      <c r="Y290" s="103"/>
      <c r="Z290" s="103"/>
    </row>
    <row r="291" spans="1:26" ht="21.75" customHeight="1">
      <c r="A291" s="259">
        <f t="shared" si="40"/>
        <v>175</v>
      </c>
      <c r="B291" s="11">
        <v>3062</v>
      </c>
      <c r="C291" s="74">
        <v>206</v>
      </c>
      <c r="D291" s="23" t="s">
        <v>20</v>
      </c>
      <c r="E291" s="23" t="s">
        <v>226</v>
      </c>
      <c r="F291" s="24">
        <v>8</v>
      </c>
      <c r="G291" s="24">
        <f t="shared" si="45"/>
        <v>4</v>
      </c>
      <c r="H291" s="24">
        <v>4</v>
      </c>
      <c r="I291" s="24">
        <v>0</v>
      </c>
      <c r="J291" s="15">
        <f t="shared" si="46"/>
        <v>172.4</v>
      </c>
      <c r="K291" s="25">
        <v>172.4</v>
      </c>
      <c r="L291" s="25"/>
      <c r="M291" s="237">
        <v>24265.29</v>
      </c>
      <c r="N291" s="237">
        <v>18376.76</v>
      </c>
      <c r="O291" s="237">
        <f t="shared" si="47"/>
        <v>5888.5300000000025</v>
      </c>
      <c r="P291" s="17">
        <v>1915</v>
      </c>
      <c r="Q291" s="18" t="s">
        <v>22</v>
      </c>
      <c r="R291" s="18" t="s">
        <v>22</v>
      </c>
      <c r="S291" s="19"/>
      <c r="T291" s="26"/>
      <c r="U291" s="21">
        <v>3370</v>
      </c>
      <c r="V291" s="22">
        <f t="shared" si="44"/>
        <v>580988</v>
      </c>
      <c r="W291" s="250"/>
      <c r="X291" s="103"/>
      <c r="Y291" s="103"/>
      <c r="Z291" s="103"/>
    </row>
    <row r="292" spans="1:26" ht="21.75" customHeight="1">
      <c r="A292" s="259">
        <f t="shared" si="40"/>
        <v>176</v>
      </c>
      <c r="B292" s="50">
        <v>3064</v>
      </c>
      <c r="C292" s="379">
        <v>207</v>
      </c>
      <c r="D292" s="51" t="s">
        <v>20</v>
      </c>
      <c r="E292" s="51" t="s">
        <v>226</v>
      </c>
      <c r="F292" s="52">
        <v>14</v>
      </c>
      <c r="G292" s="52">
        <f t="shared" si="45"/>
        <v>4</v>
      </c>
      <c r="H292" s="52">
        <v>4</v>
      </c>
      <c r="I292" s="52">
        <v>0</v>
      </c>
      <c r="J292" s="99">
        <f t="shared" si="46"/>
        <v>201.98</v>
      </c>
      <c r="K292" s="53">
        <v>201.98</v>
      </c>
      <c r="L292" s="53"/>
      <c r="M292" s="245">
        <v>54499.17</v>
      </c>
      <c r="N292" s="245">
        <v>12086.68</v>
      </c>
      <c r="O292" s="245">
        <f t="shared" si="47"/>
        <v>42412.49</v>
      </c>
      <c r="P292" s="133">
        <v>1900</v>
      </c>
      <c r="Q292" s="134" t="s">
        <v>22</v>
      </c>
      <c r="R292" s="134" t="s">
        <v>22</v>
      </c>
      <c r="S292" s="132">
        <v>2007</v>
      </c>
      <c r="T292" s="592" t="s">
        <v>202</v>
      </c>
      <c r="U292" s="21">
        <v>3370</v>
      </c>
      <c r="V292" s="136">
        <f t="shared" si="44"/>
        <v>680672.6</v>
      </c>
      <c r="W292" s="546"/>
      <c r="X292" s="103"/>
      <c r="Y292" s="103"/>
      <c r="Z292" s="103"/>
    </row>
    <row r="293" spans="1:26" ht="30.75">
      <c r="A293" s="259">
        <f t="shared" si="40"/>
        <v>177</v>
      </c>
      <c r="B293" s="14">
        <v>3118</v>
      </c>
      <c r="C293" s="87">
        <v>208</v>
      </c>
      <c r="D293" s="13" t="s">
        <v>58</v>
      </c>
      <c r="E293" s="13" t="s">
        <v>63</v>
      </c>
      <c r="F293" s="14">
        <v>34</v>
      </c>
      <c r="G293" s="14">
        <f t="shared" si="45"/>
        <v>4</v>
      </c>
      <c r="H293" s="14">
        <v>4</v>
      </c>
      <c r="I293" s="14">
        <v>0</v>
      </c>
      <c r="J293" s="27">
        <f t="shared" si="46"/>
        <v>188.87</v>
      </c>
      <c r="K293" s="16">
        <v>188.87</v>
      </c>
      <c r="L293" s="16"/>
      <c r="M293" s="238">
        <v>56036.65</v>
      </c>
      <c r="N293" s="238">
        <v>29177.82</v>
      </c>
      <c r="O293" s="238">
        <f t="shared" si="47"/>
        <v>26858.83</v>
      </c>
      <c r="P293" s="28">
        <v>1919</v>
      </c>
      <c r="Q293" s="29" t="s">
        <v>22</v>
      </c>
      <c r="R293" s="29" t="s">
        <v>22</v>
      </c>
      <c r="S293" s="290" t="s">
        <v>224</v>
      </c>
      <c r="T293" s="43" t="s">
        <v>225</v>
      </c>
      <c r="U293" s="21">
        <v>3370</v>
      </c>
      <c r="V293" s="32">
        <f t="shared" si="44"/>
        <v>636491.9</v>
      </c>
      <c r="W293" s="251"/>
      <c r="X293" s="146"/>
      <c r="Y293" s="103"/>
      <c r="Z293" s="103"/>
    </row>
    <row r="294" spans="1:26" ht="21.75" customHeight="1">
      <c r="A294" s="259">
        <f t="shared" si="40"/>
        <v>178</v>
      </c>
      <c r="B294" s="14">
        <v>3139</v>
      </c>
      <c r="C294" s="87">
        <v>209</v>
      </c>
      <c r="D294" s="13" t="s">
        <v>20</v>
      </c>
      <c r="E294" s="13" t="s">
        <v>56</v>
      </c>
      <c r="F294" s="14">
        <v>11</v>
      </c>
      <c r="G294" s="14">
        <f t="shared" si="45"/>
        <v>2</v>
      </c>
      <c r="H294" s="14">
        <v>2</v>
      </c>
      <c r="I294" s="14">
        <v>0</v>
      </c>
      <c r="J294" s="27">
        <f t="shared" si="46"/>
        <v>169.15</v>
      </c>
      <c r="K294" s="16">
        <v>169.15</v>
      </c>
      <c r="L294" s="16"/>
      <c r="M294" s="238">
        <v>44142.23</v>
      </c>
      <c r="N294" s="238">
        <v>27591.92</v>
      </c>
      <c r="O294" s="238">
        <f t="shared" si="47"/>
        <v>16550.310000000005</v>
      </c>
      <c r="P294" s="28">
        <v>1912</v>
      </c>
      <c r="Q294" s="29" t="s">
        <v>22</v>
      </c>
      <c r="R294" s="29" t="s">
        <v>22</v>
      </c>
      <c r="S294" s="30"/>
      <c r="T294" s="31"/>
      <c r="U294" s="21">
        <v>3370</v>
      </c>
      <c r="V294" s="32">
        <f t="shared" si="44"/>
        <v>570035.5</v>
      </c>
      <c r="W294" s="251"/>
      <c r="X294" s="103"/>
      <c r="Y294" s="103"/>
      <c r="Z294" s="103"/>
    </row>
    <row r="295" spans="1:26" ht="21.75" customHeight="1">
      <c r="A295" s="259">
        <f t="shared" si="40"/>
        <v>179</v>
      </c>
      <c r="B295" s="12">
        <v>3086</v>
      </c>
      <c r="C295" s="74">
        <v>210</v>
      </c>
      <c r="D295" s="13" t="s">
        <v>20</v>
      </c>
      <c r="E295" s="13" t="s">
        <v>41</v>
      </c>
      <c r="F295" s="14">
        <v>6</v>
      </c>
      <c r="G295" s="14">
        <f t="shared" si="45"/>
        <v>8</v>
      </c>
      <c r="H295" s="14">
        <v>8</v>
      </c>
      <c r="I295" s="14">
        <v>0</v>
      </c>
      <c r="J295" s="27">
        <f t="shared" si="46"/>
        <v>458.3</v>
      </c>
      <c r="K295" s="16">
        <v>458.3</v>
      </c>
      <c r="L295" s="16"/>
      <c r="M295" s="238">
        <v>187623.72</v>
      </c>
      <c r="N295" s="238">
        <v>17287.5</v>
      </c>
      <c r="O295" s="238">
        <f t="shared" si="47"/>
        <v>170336.22</v>
      </c>
      <c r="P295" s="28">
        <v>1925</v>
      </c>
      <c r="Q295" s="29" t="s">
        <v>22</v>
      </c>
      <c r="R295" s="29" t="s">
        <v>22</v>
      </c>
      <c r="S295" s="30" t="s">
        <v>285</v>
      </c>
      <c r="T295" s="31" t="s">
        <v>280</v>
      </c>
      <c r="U295" s="21">
        <v>3370</v>
      </c>
      <c r="V295" s="32">
        <f t="shared" si="44"/>
        <v>1544471</v>
      </c>
      <c r="W295" s="251"/>
      <c r="X295" s="103"/>
      <c r="Y295" s="103"/>
      <c r="Z295" s="103"/>
    </row>
    <row r="296" spans="1:26" ht="21.75" customHeight="1">
      <c r="A296" s="259">
        <f t="shared" si="40"/>
        <v>180</v>
      </c>
      <c r="B296" s="54">
        <v>1118</v>
      </c>
      <c r="C296" s="335">
        <v>211</v>
      </c>
      <c r="D296" s="55" t="s">
        <v>20</v>
      </c>
      <c r="E296" s="55" t="s">
        <v>54</v>
      </c>
      <c r="F296" s="382" t="s">
        <v>55</v>
      </c>
      <c r="G296" s="54">
        <f t="shared" si="45"/>
        <v>25</v>
      </c>
      <c r="H296" s="54">
        <v>24</v>
      </c>
      <c r="I296" s="54">
        <v>1</v>
      </c>
      <c r="J296" s="384">
        <f t="shared" si="46"/>
        <v>1265.47</v>
      </c>
      <c r="K296" s="56">
        <v>1207.4</v>
      </c>
      <c r="L296" s="56">
        <v>58.07</v>
      </c>
      <c r="M296" s="367">
        <v>2045134.73</v>
      </c>
      <c r="N296" s="367">
        <v>199316.84</v>
      </c>
      <c r="O296" s="367">
        <f t="shared" si="47"/>
        <v>1845817.89</v>
      </c>
      <c r="P296" s="368">
        <v>2003</v>
      </c>
      <c r="Q296" s="313"/>
      <c r="R296" s="313"/>
      <c r="S296" s="369"/>
      <c r="T296" s="590"/>
      <c r="U296" s="21">
        <v>3370</v>
      </c>
      <c r="V296" s="299">
        <f t="shared" si="44"/>
        <v>4264633.9</v>
      </c>
      <c r="W296" s="547"/>
      <c r="X296" s="103"/>
      <c r="Y296" s="103"/>
      <c r="Z296" s="103"/>
    </row>
    <row r="297" spans="1:26" ht="21.75" customHeight="1">
      <c r="A297" s="259">
        <f t="shared" si="40"/>
        <v>181</v>
      </c>
      <c r="B297" s="63">
        <v>3134</v>
      </c>
      <c r="C297" s="364">
        <v>212</v>
      </c>
      <c r="D297" s="62" t="s">
        <v>20</v>
      </c>
      <c r="E297" s="62" t="s">
        <v>53</v>
      </c>
      <c r="F297" s="63">
        <v>8</v>
      </c>
      <c r="G297" s="63">
        <f t="shared" si="45"/>
        <v>6</v>
      </c>
      <c r="H297" s="63">
        <v>6</v>
      </c>
      <c r="I297" s="63">
        <v>0</v>
      </c>
      <c r="J297" s="365">
        <f t="shared" si="46"/>
        <v>299.63</v>
      </c>
      <c r="K297" s="66">
        <v>299.63</v>
      </c>
      <c r="L297" s="66"/>
      <c r="M297" s="199">
        <v>66660.91</v>
      </c>
      <c r="N297" s="199">
        <v>50538.8</v>
      </c>
      <c r="O297" s="199">
        <f t="shared" si="47"/>
        <v>16122.11</v>
      </c>
      <c r="P297" s="296">
        <v>1905</v>
      </c>
      <c r="Q297" s="45" t="s">
        <v>22</v>
      </c>
      <c r="R297" s="45" t="s">
        <v>22</v>
      </c>
      <c r="S297" s="328"/>
      <c r="T297" s="31"/>
      <c r="U297" s="21">
        <v>3370</v>
      </c>
      <c r="V297" s="32">
        <f t="shared" si="44"/>
        <v>1009753.1</v>
      </c>
      <c r="W297" s="251"/>
      <c r="X297" s="103"/>
      <c r="Y297" s="103"/>
      <c r="Z297" s="103"/>
    </row>
    <row r="298" spans="1:26" ht="21.75" customHeight="1">
      <c r="A298" s="259">
        <f t="shared" si="40"/>
        <v>182</v>
      </c>
      <c r="B298" s="12">
        <v>3005</v>
      </c>
      <c r="C298" s="74">
        <v>214</v>
      </c>
      <c r="D298" s="13" t="s">
        <v>20</v>
      </c>
      <c r="E298" s="13" t="s">
        <v>21</v>
      </c>
      <c r="F298" s="14">
        <v>21</v>
      </c>
      <c r="G298" s="14">
        <f t="shared" si="45"/>
        <v>5</v>
      </c>
      <c r="H298" s="14">
        <v>5</v>
      </c>
      <c r="I298" s="14">
        <v>0</v>
      </c>
      <c r="J298" s="27">
        <f t="shared" si="46"/>
        <v>229.3</v>
      </c>
      <c r="K298" s="16">
        <v>229.3</v>
      </c>
      <c r="L298" s="16"/>
      <c r="M298" s="238">
        <v>130427.69</v>
      </c>
      <c r="N298" s="238">
        <v>39152.41</v>
      </c>
      <c r="O298" s="238">
        <f t="shared" si="47"/>
        <v>91275.28</v>
      </c>
      <c r="P298" s="28">
        <v>1910</v>
      </c>
      <c r="Q298" s="29" t="s">
        <v>22</v>
      </c>
      <c r="R298" s="29" t="s">
        <v>22</v>
      </c>
      <c r="S298" s="30">
        <v>2008</v>
      </c>
      <c r="T298" s="31" t="s">
        <v>202</v>
      </c>
      <c r="U298" s="21">
        <v>3370</v>
      </c>
      <c r="V298" s="32">
        <f t="shared" si="44"/>
        <v>772741</v>
      </c>
      <c r="W298" s="541"/>
      <c r="X298" s="103"/>
      <c r="Y298" s="103"/>
      <c r="Z298" s="103"/>
    </row>
    <row r="299" spans="1:26" ht="21.75" customHeight="1">
      <c r="A299" s="259">
        <f t="shared" si="40"/>
        <v>183</v>
      </c>
      <c r="B299" s="12">
        <v>1062</v>
      </c>
      <c r="C299" s="74">
        <v>215</v>
      </c>
      <c r="D299" s="13" t="s">
        <v>20</v>
      </c>
      <c r="E299" s="370" t="s">
        <v>339</v>
      </c>
      <c r="F299" s="14" t="s">
        <v>44</v>
      </c>
      <c r="G299" s="14">
        <f t="shared" si="45"/>
        <v>16</v>
      </c>
      <c r="H299" s="14">
        <v>16</v>
      </c>
      <c r="I299" s="14">
        <v>0</v>
      </c>
      <c r="J299" s="27">
        <f t="shared" si="46"/>
        <v>664.9000000000001</v>
      </c>
      <c r="K299" s="16">
        <f>713.46-48.56</f>
        <v>664.9000000000001</v>
      </c>
      <c r="L299" s="16"/>
      <c r="M299" s="238">
        <v>2096427.47</v>
      </c>
      <c r="N299" s="238">
        <v>369538.59</v>
      </c>
      <c r="O299" s="238">
        <f t="shared" si="47"/>
        <v>1726888.88</v>
      </c>
      <c r="P299" s="28">
        <v>1980</v>
      </c>
      <c r="Q299" s="29"/>
      <c r="R299" s="29"/>
      <c r="S299" s="30"/>
      <c r="T299" s="31"/>
      <c r="U299" s="21">
        <v>3370</v>
      </c>
      <c r="V299" s="32">
        <f t="shared" si="44"/>
        <v>2240713.0000000005</v>
      </c>
      <c r="W299" s="251"/>
      <c r="X299" s="103"/>
      <c r="Y299" s="103"/>
      <c r="Z299" s="103"/>
    </row>
    <row r="300" spans="1:26" s="3" customFormat="1" ht="21.75" customHeight="1">
      <c r="A300" s="259">
        <f t="shared" si="40"/>
        <v>184</v>
      </c>
      <c r="B300" s="63">
        <v>3172</v>
      </c>
      <c r="C300" s="364">
        <v>216</v>
      </c>
      <c r="D300" s="62" t="s">
        <v>69</v>
      </c>
      <c r="E300" s="62" t="s">
        <v>319</v>
      </c>
      <c r="F300" s="63">
        <v>48</v>
      </c>
      <c r="G300" s="14">
        <f t="shared" si="45"/>
        <v>3</v>
      </c>
      <c r="H300" s="14">
        <v>3</v>
      </c>
      <c r="I300" s="14">
        <v>0</v>
      </c>
      <c r="J300" s="16">
        <f t="shared" si="46"/>
        <v>181</v>
      </c>
      <c r="K300" s="16">
        <v>181</v>
      </c>
      <c r="L300" s="16"/>
      <c r="M300" s="238">
        <v>27950.65</v>
      </c>
      <c r="N300" s="238">
        <v>11598.72</v>
      </c>
      <c r="O300" s="238">
        <f t="shared" si="47"/>
        <v>16351.930000000002</v>
      </c>
      <c r="P300" s="28">
        <v>1908</v>
      </c>
      <c r="Q300" s="29" t="s">
        <v>22</v>
      </c>
      <c r="R300" s="29" t="s">
        <v>22</v>
      </c>
      <c r="S300" s="30">
        <v>2007</v>
      </c>
      <c r="T300" s="43" t="s">
        <v>220</v>
      </c>
      <c r="U300" s="44">
        <v>3370</v>
      </c>
      <c r="V300" s="32">
        <f t="shared" si="44"/>
        <v>609970</v>
      </c>
      <c r="W300" s="251"/>
      <c r="X300" s="146"/>
      <c r="Y300" s="146"/>
      <c r="Z300" s="146"/>
    </row>
    <row r="301" spans="1:26" s="3" customFormat="1" ht="30.75">
      <c r="A301" s="259">
        <f t="shared" si="40"/>
        <v>185</v>
      </c>
      <c r="B301" s="63">
        <v>3076</v>
      </c>
      <c r="C301" s="364">
        <v>217</v>
      </c>
      <c r="D301" s="62" t="s">
        <v>58</v>
      </c>
      <c r="E301" s="62" t="s">
        <v>320</v>
      </c>
      <c r="F301" s="14">
        <v>5</v>
      </c>
      <c r="G301" s="14">
        <f t="shared" si="45"/>
        <v>4</v>
      </c>
      <c r="H301" s="14">
        <v>4</v>
      </c>
      <c r="I301" s="14">
        <v>0</v>
      </c>
      <c r="J301" s="16">
        <f t="shared" si="46"/>
        <v>190.81</v>
      </c>
      <c r="K301" s="16">
        <v>190.81</v>
      </c>
      <c r="L301" s="16"/>
      <c r="M301" s="238">
        <v>34354.65</v>
      </c>
      <c r="N301" s="238">
        <v>17352.84</v>
      </c>
      <c r="O301" s="238">
        <f t="shared" si="47"/>
        <v>17001.81</v>
      </c>
      <c r="P301" s="28">
        <v>1912</v>
      </c>
      <c r="Q301" s="29" t="s">
        <v>22</v>
      </c>
      <c r="R301" s="29" t="s">
        <v>22</v>
      </c>
      <c r="S301" s="30">
        <v>2008</v>
      </c>
      <c r="T301" s="43" t="s">
        <v>284</v>
      </c>
      <c r="U301" s="44">
        <v>3370</v>
      </c>
      <c r="V301" s="32">
        <f t="shared" si="44"/>
        <v>643029.7</v>
      </c>
      <c r="W301" s="251"/>
      <c r="X301" s="146"/>
      <c r="Y301" s="146"/>
      <c r="Z301" s="146"/>
    </row>
    <row r="302" spans="1:26" s="3" customFormat="1" ht="16.5">
      <c r="A302" s="431">
        <f t="shared" si="40"/>
        <v>186</v>
      </c>
      <c r="B302" s="318">
        <v>3211</v>
      </c>
      <c r="C302" s="516">
        <v>218</v>
      </c>
      <c r="D302" s="517" t="s">
        <v>20</v>
      </c>
      <c r="E302" s="517" t="s">
        <v>68</v>
      </c>
      <c r="F302" s="318">
        <v>32</v>
      </c>
      <c r="G302" s="54">
        <f t="shared" si="45"/>
        <v>4</v>
      </c>
      <c r="H302" s="54">
        <v>3</v>
      </c>
      <c r="I302" s="54">
        <v>1</v>
      </c>
      <c r="J302" s="56">
        <f t="shared" si="46"/>
        <v>199.82</v>
      </c>
      <c r="K302" s="56">
        <v>154.1</v>
      </c>
      <c r="L302" s="56">
        <v>45.72</v>
      </c>
      <c r="M302" s="367">
        <v>13988.16</v>
      </c>
      <c r="N302" s="367">
        <v>418.92</v>
      </c>
      <c r="O302" s="367">
        <f t="shared" si="47"/>
        <v>13569.24</v>
      </c>
      <c r="P302" s="368"/>
      <c r="Q302" s="313"/>
      <c r="R302" s="313"/>
      <c r="S302" s="369">
        <v>2007</v>
      </c>
      <c r="T302" s="320" t="s">
        <v>290</v>
      </c>
      <c r="U302" s="518">
        <v>3370</v>
      </c>
      <c r="V302" s="299">
        <f t="shared" si="44"/>
        <v>673393.4</v>
      </c>
      <c r="W302" s="547"/>
      <c r="X302" s="146"/>
      <c r="Y302" s="146"/>
      <c r="Z302" s="146"/>
    </row>
    <row r="303" spans="1:26" s="3" customFormat="1" ht="21.75" customHeight="1">
      <c r="A303" s="431">
        <f t="shared" si="40"/>
        <v>187</v>
      </c>
      <c r="B303" s="12">
        <v>3002</v>
      </c>
      <c r="C303" s="74">
        <v>219</v>
      </c>
      <c r="D303" s="13" t="s">
        <v>20</v>
      </c>
      <c r="E303" s="13" t="s">
        <v>21</v>
      </c>
      <c r="F303" s="14">
        <v>7</v>
      </c>
      <c r="G303" s="14">
        <f t="shared" si="45"/>
        <v>3</v>
      </c>
      <c r="H303" s="395">
        <v>3</v>
      </c>
      <c r="I303" s="63">
        <v>0</v>
      </c>
      <c r="J303" s="66">
        <f t="shared" si="46"/>
        <v>176.32</v>
      </c>
      <c r="K303" s="66">
        <v>176.32</v>
      </c>
      <c r="L303" s="66"/>
      <c r="M303" s="199">
        <v>140254.75</v>
      </c>
      <c r="N303" s="199">
        <v>37352.72</v>
      </c>
      <c r="O303" s="199">
        <f t="shared" si="47"/>
        <v>102902.03</v>
      </c>
      <c r="P303" s="296">
        <v>1910</v>
      </c>
      <c r="Q303" s="45" t="s">
        <v>22</v>
      </c>
      <c r="R303" s="45" t="s">
        <v>22</v>
      </c>
      <c r="S303" s="328">
        <v>2008</v>
      </c>
      <c r="T303" s="31" t="s">
        <v>221</v>
      </c>
      <c r="U303" s="44">
        <v>3370</v>
      </c>
      <c r="V303" s="32">
        <f t="shared" si="44"/>
        <v>594198.4</v>
      </c>
      <c r="W303" s="541"/>
      <c r="X303" s="146"/>
      <c r="Y303" s="146"/>
      <c r="Z303" s="146"/>
    </row>
    <row r="304" spans="1:26" ht="66" customHeight="1" thickBot="1">
      <c r="A304" s="701" t="s">
        <v>154</v>
      </c>
      <c r="B304" s="702"/>
      <c r="C304" s="702"/>
      <c r="D304" s="702"/>
      <c r="E304" s="703"/>
      <c r="F304" s="336"/>
      <c r="G304" s="337">
        <f>SUM(G117:G297)</f>
        <v>2001</v>
      </c>
      <c r="H304" s="338">
        <f>SUM(H117:H297)</f>
        <v>1941</v>
      </c>
      <c r="I304" s="338">
        <f>SUM(I117:I297)</f>
        <v>60</v>
      </c>
      <c r="J304" s="531">
        <f>SUM(J117:J303)</f>
        <v>108236.20000000006</v>
      </c>
      <c r="K304" s="339">
        <f>SUM(K117:K302)</f>
        <v>104517.32</v>
      </c>
      <c r="L304" s="339">
        <f>SUM(L117:L302)</f>
        <v>3542.5600000000004</v>
      </c>
      <c r="M304" s="340">
        <f>SUM(M117:M303)</f>
        <v>35271997.51</v>
      </c>
      <c r="N304" s="340">
        <f>SUM(N117:N303)</f>
        <v>12766537.030000001</v>
      </c>
      <c r="O304" s="340">
        <f>SUM(O117:O303)</f>
        <v>22505460.480000004</v>
      </c>
      <c r="P304" s="341"/>
      <c r="Q304" s="342"/>
      <c r="R304" s="342"/>
      <c r="S304" s="536"/>
      <c r="T304" s="593"/>
      <c r="U304" s="343"/>
      <c r="V304" s="344">
        <f>SUM(V117:V303)</f>
        <v>364755993.9999998</v>
      </c>
      <c r="W304" s="645" t="s">
        <v>354</v>
      </c>
      <c r="X304" s="103"/>
      <c r="Y304" s="103"/>
      <c r="Z304" s="103"/>
    </row>
    <row r="305" spans="1:26" ht="16.5">
      <c r="A305" s="758"/>
      <c r="B305" s="147"/>
      <c r="C305" s="147"/>
      <c r="D305" s="147"/>
      <c r="E305" s="147"/>
      <c r="F305" s="146"/>
      <c r="G305" s="148"/>
      <c r="H305" s="148"/>
      <c r="I305" s="148"/>
      <c r="J305" s="144"/>
      <c r="K305" s="149"/>
      <c r="L305" s="144"/>
      <c r="M305" s="144"/>
      <c r="N305" s="144"/>
      <c r="O305" s="144"/>
      <c r="P305" s="102"/>
      <c r="Q305" s="103"/>
      <c r="R305" s="103"/>
      <c r="S305" s="104"/>
      <c r="T305" s="498"/>
      <c r="U305" s="103"/>
      <c r="V305" s="103"/>
      <c r="W305" s="759"/>
      <c r="X305" s="103"/>
      <c r="Y305" s="103"/>
      <c r="Z305" s="103"/>
    </row>
    <row r="306" spans="1:26" ht="15.75" thickBot="1">
      <c r="A306" s="760"/>
      <c r="B306" s="146"/>
      <c r="C306" s="146"/>
      <c r="D306" s="146"/>
      <c r="E306" s="146"/>
      <c r="F306" s="146"/>
      <c r="G306" s="146"/>
      <c r="H306" s="146"/>
      <c r="I306" s="146"/>
      <c r="J306" s="150"/>
      <c r="K306" s="151"/>
      <c r="L306" s="151"/>
      <c r="M306" s="151"/>
      <c r="N306" s="151"/>
      <c r="O306" s="151"/>
      <c r="P306" s="138"/>
      <c r="Q306" s="103"/>
      <c r="R306" s="103"/>
      <c r="S306" s="534"/>
      <c r="T306" s="594"/>
      <c r="U306" s="103"/>
      <c r="V306" s="103"/>
      <c r="W306" s="759"/>
      <c r="X306" s="103"/>
      <c r="Y306" s="103"/>
      <c r="Z306" s="103"/>
    </row>
    <row r="307" spans="1:26" ht="17.25" thickBot="1">
      <c r="A307" s="691" t="s">
        <v>155</v>
      </c>
      <c r="B307" s="692"/>
      <c r="C307" s="692"/>
      <c r="D307" s="692"/>
      <c r="E307" s="692"/>
      <c r="F307" s="692"/>
      <c r="G307" s="692"/>
      <c r="H307" s="692"/>
      <c r="I307" s="692"/>
      <c r="J307" s="692"/>
      <c r="K307" s="692"/>
      <c r="L307" s="692"/>
      <c r="M307" s="692"/>
      <c r="N307" s="692"/>
      <c r="O307" s="692"/>
      <c r="P307" s="692"/>
      <c r="Q307" s="692"/>
      <c r="R307" s="692"/>
      <c r="S307" s="693"/>
      <c r="T307" s="693"/>
      <c r="U307" s="692"/>
      <c r="V307" s="692"/>
      <c r="W307" s="694"/>
      <c r="X307" s="103"/>
      <c r="Y307" s="103"/>
      <c r="Z307" s="103"/>
    </row>
    <row r="308" spans="1:26" ht="21.75" customHeight="1">
      <c r="A308" s="424">
        <v>1</v>
      </c>
      <c r="B308" s="273">
        <v>1071</v>
      </c>
      <c r="C308" s="273"/>
      <c r="D308" s="274" t="s">
        <v>20</v>
      </c>
      <c r="E308" s="274" t="s">
        <v>47</v>
      </c>
      <c r="F308" s="275">
        <v>11</v>
      </c>
      <c r="G308" s="275">
        <f aca="true" t="shared" si="48" ref="G308:G314">SUM(H308:I308)</f>
        <v>1</v>
      </c>
      <c r="H308" s="275">
        <v>1</v>
      </c>
      <c r="I308" s="275">
        <v>0</v>
      </c>
      <c r="J308" s="276">
        <f aca="true" t="shared" si="49" ref="J308:J314">SUM(K308:L308)</f>
        <v>15.24</v>
      </c>
      <c r="K308" s="451">
        <v>15.24</v>
      </c>
      <c r="L308" s="451"/>
      <c r="M308" s="427">
        <v>3367.95</v>
      </c>
      <c r="N308" s="427">
        <v>2063.7</v>
      </c>
      <c r="O308" s="427">
        <f aca="true" t="shared" si="50" ref="O308:O314">M308-N308</f>
        <v>1304.25</v>
      </c>
      <c r="P308" s="277">
        <v>1935</v>
      </c>
      <c r="Q308" s="278" t="s">
        <v>22</v>
      </c>
      <c r="R308" s="278" t="s">
        <v>22</v>
      </c>
      <c r="S308" s="428"/>
      <c r="T308" s="584"/>
      <c r="U308" s="438">
        <v>3370</v>
      </c>
      <c r="V308" s="439">
        <f aca="true" t="shared" si="51" ref="V308:V314">U308*J308</f>
        <v>51358.8</v>
      </c>
      <c r="W308" s="540"/>
      <c r="X308" s="103"/>
      <c r="Y308" s="103"/>
      <c r="Z308" s="103"/>
    </row>
    <row r="309" spans="1:26" ht="21.75" customHeight="1">
      <c r="A309" s="248">
        <v>2</v>
      </c>
      <c r="B309" s="54">
        <v>1108</v>
      </c>
      <c r="C309" s="54"/>
      <c r="D309" s="55" t="s">
        <v>20</v>
      </c>
      <c r="E309" s="55" t="s">
        <v>143</v>
      </c>
      <c r="F309" s="54">
        <v>17</v>
      </c>
      <c r="G309" s="14">
        <f t="shared" si="48"/>
        <v>3</v>
      </c>
      <c r="H309" s="14">
        <v>3</v>
      </c>
      <c r="I309" s="14">
        <v>0</v>
      </c>
      <c r="J309" s="27">
        <f t="shared" si="49"/>
        <v>163.89</v>
      </c>
      <c r="K309" s="56">
        <v>163.89</v>
      </c>
      <c r="L309" s="56"/>
      <c r="M309" s="333">
        <v>160505.84</v>
      </c>
      <c r="N309" s="333">
        <v>21330.5</v>
      </c>
      <c r="O309" s="333">
        <f t="shared" si="50"/>
        <v>139175.34</v>
      </c>
      <c r="P309" s="28">
        <v>1935</v>
      </c>
      <c r="Q309" s="29" t="s">
        <v>22</v>
      </c>
      <c r="R309" s="29" t="s">
        <v>22</v>
      </c>
      <c r="S309" s="122"/>
      <c r="T309" s="31"/>
      <c r="U309" s="21">
        <v>3370</v>
      </c>
      <c r="V309" s="32">
        <f t="shared" si="51"/>
        <v>552309.2999999999</v>
      </c>
      <c r="W309" s="541"/>
      <c r="X309" s="103"/>
      <c r="Y309" s="103"/>
      <c r="Z309" s="103"/>
    </row>
    <row r="310" spans="1:26" ht="21.75" customHeight="1">
      <c r="A310" s="248">
        <v>3</v>
      </c>
      <c r="B310" s="334">
        <v>3186</v>
      </c>
      <c r="C310" s="334"/>
      <c r="D310" s="55" t="s">
        <v>69</v>
      </c>
      <c r="E310" s="55" t="s">
        <v>168</v>
      </c>
      <c r="F310" s="54">
        <v>2</v>
      </c>
      <c r="G310" s="14">
        <f t="shared" si="48"/>
        <v>2</v>
      </c>
      <c r="H310" s="14">
        <v>2</v>
      </c>
      <c r="I310" s="14">
        <v>0</v>
      </c>
      <c r="J310" s="27">
        <f t="shared" si="49"/>
        <v>76.5</v>
      </c>
      <c r="K310" s="56">
        <v>76.5</v>
      </c>
      <c r="L310" s="56"/>
      <c r="M310" s="333">
        <v>51230.33</v>
      </c>
      <c r="N310" s="333">
        <v>21026.74</v>
      </c>
      <c r="O310" s="333">
        <f t="shared" si="50"/>
        <v>30203.59</v>
      </c>
      <c r="P310" s="28">
        <v>1920</v>
      </c>
      <c r="Q310" s="29" t="s">
        <v>22</v>
      </c>
      <c r="R310" s="29" t="s">
        <v>22</v>
      </c>
      <c r="S310" s="122"/>
      <c r="T310" s="31"/>
      <c r="U310" s="21">
        <v>3370</v>
      </c>
      <c r="V310" s="32">
        <f t="shared" si="51"/>
        <v>257805</v>
      </c>
      <c r="W310" s="541"/>
      <c r="X310" s="103"/>
      <c r="Y310" s="103"/>
      <c r="Z310" s="103"/>
    </row>
    <row r="311" spans="1:26" ht="21.75" customHeight="1">
      <c r="A311" s="248">
        <v>4</v>
      </c>
      <c r="B311" s="54">
        <v>3207</v>
      </c>
      <c r="C311" s="54"/>
      <c r="D311" s="55"/>
      <c r="E311" s="55" t="s">
        <v>156</v>
      </c>
      <c r="F311" s="54">
        <v>4</v>
      </c>
      <c r="G311" s="14">
        <f t="shared" si="48"/>
        <v>1</v>
      </c>
      <c r="H311" s="14">
        <v>1</v>
      </c>
      <c r="I311" s="14">
        <v>0</v>
      </c>
      <c r="J311" s="27">
        <f t="shared" si="49"/>
        <v>40.7</v>
      </c>
      <c r="K311" s="56">
        <v>40.7</v>
      </c>
      <c r="L311" s="56"/>
      <c r="M311" s="333">
        <v>8691.45</v>
      </c>
      <c r="N311" s="333">
        <v>8691.45</v>
      </c>
      <c r="O311" s="333">
        <f t="shared" si="50"/>
        <v>0</v>
      </c>
      <c r="P311" s="28"/>
      <c r="Q311" s="29"/>
      <c r="R311" s="29"/>
      <c r="S311" s="122"/>
      <c r="T311" s="31"/>
      <c r="U311" s="21">
        <v>3370</v>
      </c>
      <c r="V311" s="32">
        <f t="shared" si="51"/>
        <v>137159</v>
      </c>
      <c r="W311" s="541"/>
      <c r="X311" s="103"/>
      <c r="Y311" s="103"/>
      <c r="Z311" s="103"/>
    </row>
    <row r="312" spans="1:26" ht="21.75" customHeight="1">
      <c r="A312" s="248">
        <v>5</v>
      </c>
      <c r="B312" s="54">
        <v>3212</v>
      </c>
      <c r="C312" s="54"/>
      <c r="D312" s="55" t="s">
        <v>157</v>
      </c>
      <c r="E312" s="55" t="s">
        <v>158</v>
      </c>
      <c r="F312" s="54">
        <v>6</v>
      </c>
      <c r="G312" s="14">
        <f t="shared" si="48"/>
        <v>1</v>
      </c>
      <c r="H312" s="14">
        <v>1</v>
      </c>
      <c r="I312" s="14">
        <v>0</v>
      </c>
      <c r="J312" s="27">
        <f t="shared" si="49"/>
        <v>31.2</v>
      </c>
      <c r="K312" s="56">
        <v>31.2</v>
      </c>
      <c r="L312" s="56"/>
      <c r="M312" s="333">
        <v>21361.91</v>
      </c>
      <c r="N312" s="333">
        <v>21361.91</v>
      </c>
      <c r="O312" s="333">
        <f t="shared" si="50"/>
        <v>0</v>
      </c>
      <c r="P312" s="28"/>
      <c r="Q312" s="29"/>
      <c r="R312" s="29"/>
      <c r="S312" s="122"/>
      <c r="T312" s="31"/>
      <c r="U312" s="21">
        <v>3370</v>
      </c>
      <c r="V312" s="32">
        <f t="shared" si="51"/>
        <v>105144</v>
      </c>
      <c r="W312" s="541"/>
      <c r="X312" s="103"/>
      <c r="Y312" s="103"/>
      <c r="Z312" s="103"/>
    </row>
    <row r="313" spans="1:26" ht="21.75" customHeight="1">
      <c r="A313" s="248">
        <v>6</v>
      </c>
      <c r="B313" s="52">
        <v>3213</v>
      </c>
      <c r="C313" s="52"/>
      <c r="D313" s="51" t="s">
        <v>69</v>
      </c>
      <c r="E313" s="51" t="s">
        <v>51</v>
      </c>
      <c r="F313" s="52">
        <v>38</v>
      </c>
      <c r="G313" s="14">
        <f t="shared" si="48"/>
        <v>1</v>
      </c>
      <c r="H313" s="24">
        <v>1</v>
      </c>
      <c r="I313" s="24">
        <v>0</v>
      </c>
      <c r="J313" s="15">
        <f t="shared" si="49"/>
        <v>64</v>
      </c>
      <c r="K313" s="56">
        <v>64</v>
      </c>
      <c r="L313" s="56"/>
      <c r="M313" s="232">
        <v>9100</v>
      </c>
      <c r="N313" s="232">
        <v>8960.15</v>
      </c>
      <c r="O313" s="232">
        <f t="shared" si="50"/>
        <v>139.85000000000036</v>
      </c>
      <c r="P313" s="17"/>
      <c r="Q313" s="18"/>
      <c r="R313" s="18"/>
      <c r="S313" s="59"/>
      <c r="T313" s="26"/>
      <c r="U313" s="21">
        <v>3370</v>
      </c>
      <c r="V313" s="22">
        <f t="shared" si="51"/>
        <v>215680</v>
      </c>
      <c r="W313" s="542"/>
      <c r="X313" s="103"/>
      <c r="Y313" s="103"/>
      <c r="Z313" s="103"/>
    </row>
    <row r="314" spans="1:26" s="3" customFormat="1" ht="30.75" customHeight="1" thickBot="1">
      <c r="A314" s="519">
        <v>7</v>
      </c>
      <c r="B314" s="520">
        <v>1029</v>
      </c>
      <c r="C314" s="520"/>
      <c r="D314" s="521" t="s">
        <v>20</v>
      </c>
      <c r="E314" s="521" t="s">
        <v>315</v>
      </c>
      <c r="F314" s="520" t="s">
        <v>318</v>
      </c>
      <c r="G314" s="520">
        <f t="shared" si="48"/>
        <v>7</v>
      </c>
      <c r="H314" s="520">
        <v>7</v>
      </c>
      <c r="I314" s="520">
        <v>0</v>
      </c>
      <c r="J314" s="522">
        <f t="shared" si="49"/>
        <v>446.18</v>
      </c>
      <c r="K314" s="522">
        <v>446.18</v>
      </c>
      <c r="L314" s="522"/>
      <c r="M314" s="523">
        <v>297788.14</v>
      </c>
      <c r="N314" s="523">
        <v>66475.02</v>
      </c>
      <c r="O314" s="523">
        <f t="shared" si="50"/>
        <v>231313.12</v>
      </c>
      <c r="P314" s="524"/>
      <c r="Q314" s="525"/>
      <c r="R314" s="525"/>
      <c r="S314" s="526"/>
      <c r="T314" s="595"/>
      <c r="U314" s="527">
        <v>3370</v>
      </c>
      <c r="V314" s="528">
        <f t="shared" si="51"/>
        <v>1503626.6</v>
      </c>
      <c r="W314" s="548"/>
      <c r="X314" s="146"/>
      <c r="Y314" s="146"/>
      <c r="Z314" s="146"/>
    </row>
    <row r="315" spans="1:26" ht="51.75" customHeight="1" thickBot="1">
      <c r="A315" s="672" t="s">
        <v>159</v>
      </c>
      <c r="B315" s="673"/>
      <c r="C315" s="673"/>
      <c r="D315" s="673"/>
      <c r="E315" s="673"/>
      <c r="F315" s="255"/>
      <c r="G315" s="256">
        <f>SUM(G308:G314)</f>
        <v>16</v>
      </c>
      <c r="H315" s="257">
        <f>SUM(H308:H314)</f>
        <v>16</v>
      </c>
      <c r="I315" s="257">
        <f>SUM(I308:I309)</f>
        <v>0</v>
      </c>
      <c r="J315" s="208">
        <f>SUM(J308:J314)</f>
        <v>837.71</v>
      </c>
      <c r="K315" s="208">
        <f>SUM(K308:K314)</f>
        <v>837.71</v>
      </c>
      <c r="L315" s="208">
        <f>SUM(L308:L309)</f>
        <v>0</v>
      </c>
      <c r="M315" s="229">
        <f>SUM(M308:M314)</f>
        <v>552045.62</v>
      </c>
      <c r="N315" s="229">
        <f>SUM(N308:N314)</f>
        <v>149909.47</v>
      </c>
      <c r="O315" s="229">
        <f>SUM(O308:O314)</f>
        <v>402136.15</v>
      </c>
      <c r="P315" s="209"/>
      <c r="Q315" s="210"/>
      <c r="R315" s="210"/>
      <c r="S315" s="228"/>
      <c r="T315" s="596"/>
      <c r="U315" s="211"/>
      <c r="V315" s="225">
        <f>SUM(V308:V314)</f>
        <v>2823082.7</v>
      </c>
      <c r="W315" s="642" t="s">
        <v>344</v>
      </c>
      <c r="X315" s="103"/>
      <c r="Y315" s="103"/>
      <c r="Z315" s="103"/>
    </row>
    <row r="316" spans="1:26" ht="17.25" thickBot="1">
      <c r="A316" s="761"/>
      <c r="B316" s="152"/>
      <c r="C316" s="152"/>
      <c r="D316" s="152"/>
      <c r="E316" s="152"/>
      <c r="F316" s="152"/>
      <c r="G316" s="152"/>
      <c r="H316" s="152"/>
      <c r="I316" s="152"/>
      <c r="J316" s="144"/>
      <c r="K316" s="144"/>
      <c r="L316" s="144"/>
      <c r="M316" s="236"/>
      <c r="N316" s="236"/>
      <c r="O316" s="236"/>
      <c r="P316" s="102"/>
      <c r="Q316" s="103"/>
      <c r="R316" s="103"/>
      <c r="S316" s="103"/>
      <c r="T316" s="498"/>
      <c r="U316" s="103"/>
      <c r="V316" s="103"/>
      <c r="W316" s="759"/>
      <c r="X316" s="103"/>
      <c r="Y316" s="103"/>
      <c r="Z316" s="103"/>
    </row>
    <row r="317" spans="1:256" ht="18.75" thickBot="1">
      <c r="A317" s="698" t="s">
        <v>160</v>
      </c>
      <c r="B317" s="699"/>
      <c r="C317" s="699"/>
      <c r="D317" s="699"/>
      <c r="E317" s="699"/>
      <c r="F317" s="699"/>
      <c r="G317" s="699"/>
      <c r="H317" s="699"/>
      <c r="I317" s="699"/>
      <c r="J317" s="699"/>
      <c r="K317" s="699"/>
      <c r="L317" s="699"/>
      <c r="M317" s="699"/>
      <c r="N317" s="699"/>
      <c r="O317" s="699"/>
      <c r="P317" s="699"/>
      <c r="Q317" s="699"/>
      <c r="R317" s="699"/>
      <c r="S317" s="699"/>
      <c r="T317" s="699"/>
      <c r="U317" s="699"/>
      <c r="V317" s="699"/>
      <c r="W317" s="700"/>
      <c r="X317" s="103"/>
      <c r="Y317" s="103"/>
      <c r="Z317" s="10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  <c r="IV317" s="3"/>
    </row>
    <row r="318" spans="1:26" s="3" customFormat="1" ht="21.75" customHeight="1">
      <c r="A318" s="424">
        <v>1</v>
      </c>
      <c r="B318" s="425">
        <v>5003</v>
      </c>
      <c r="C318" s="425"/>
      <c r="D318" s="426" t="s">
        <v>162</v>
      </c>
      <c r="E318" s="426" t="s">
        <v>172</v>
      </c>
      <c r="F318" s="425">
        <v>12</v>
      </c>
      <c r="G318" s="275"/>
      <c r="H318" s="275"/>
      <c r="I318" s="275"/>
      <c r="J318" s="276">
        <f aca="true" t="shared" si="52" ref="J318:J338">SUM(K318:L318)</f>
        <v>0</v>
      </c>
      <c r="K318" s="278"/>
      <c r="L318" s="278"/>
      <c r="M318" s="427">
        <v>912.67</v>
      </c>
      <c r="N318" s="427">
        <v>487.5</v>
      </c>
      <c r="O318" s="427">
        <f aca="true" t="shared" si="53" ref="O318:O338">M318-N318</f>
        <v>425.16999999999996</v>
      </c>
      <c r="P318" s="277"/>
      <c r="Q318" s="278"/>
      <c r="R318" s="278"/>
      <c r="S318" s="428"/>
      <c r="T318" s="584"/>
      <c r="U318" s="279"/>
      <c r="V318" s="279"/>
      <c r="W318" s="540"/>
      <c r="X318" s="103"/>
      <c r="Y318" s="103"/>
      <c r="Z318" s="103"/>
    </row>
    <row r="319" spans="1:256" ht="21.75" customHeight="1">
      <c r="A319" s="248">
        <f aca="true" t="shared" si="54" ref="A319:A337">A318+1</f>
        <v>2</v>
      </c>
      <c r="B319" s="11">
        <v>5004</v>
      </c>
      <c r="C319" s="11"/>
      <c r="D319" s="154" t="s">
        <v>162</v>
      </c>
      <c r="E319" s="154" t="s">
        <v>173</v>
      </c>
      <c r="F319" s="11">
        <v>2</v>
      </c>
      <c r="G319" s="14"/>
      <c r="H319" s="14"/>
      <c r="I319" s="14"/>
      <c r="J319" s="15">
        <f t="shared" si="52"/>
        <v>0</v>
      </c>
      <c r="K319" s="18"/>
      <c r="L319" s="18"/>
      <c r="M319" s="232">
        <v>1103.33</v>
      </c>
      <c r="N319" s="232">
        <v>589.98</v>
      </c>
      <c r="O319" s="232">
        <f t="shared" si="53"/>
        <v>513.3499999999999</v>
      </c>
      <c r="P319" s="17"/>
      <c r="Q319" s="18"/>
      <c r="R319" s="18"/>
      <c r="S319" s="59"/>
      <c r="T319" s="26"/>
      <c r="U319" s="20"/>
      <c r="V319" s="20"/>
      <c r="W319" s="542"/>
      <c r="X319" s="103"/>
      <c r="Y319" s="103"/>
      <c r="Z319" s="10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  <c r="IV319" s="3"/>
    </row>
    <row r="320" spans="1:256" ht="21.75" customHeight="1">
      <c r="A320" s="248">
        <f t="shared" si="54"/>
        <v>3</v>
      </c>
      <c r="B320" s="249">
        <v>5005</v>
      </c>
      <c r="C320" s="249"/>
      <c r="D320" s="247" t="s">
        <v>162</v>
      </c>
      <c r="E320" s="247" t="s">
        <v>172</v>
      </c>
      <c r="F320" s="249">
        <v>12</v>
      </c>
      <c r="G320" s="14"/>
      <c r="H320" s="14"/>
      <c r="I320" s="14"/>
      <c r="J320" s="15">
        <f t="shared" si="52"/>
        <v>0</v>
      </c>
      <c r="K320" s="215"/>
      <c r="L320" s="215"/>
      <c r="M320" s="232">
        <v>1460.27</v>
      </c>
      <c r="N320" s="232">
        <v>779.48</v>
      </c>
      <c r="O320" s="232">
        <f t="shared" si="53"/>
        <v>680.79</v>
      </c>
      <c r="P320" s="17"/>
      <c r="Q320" s="18"/>
      <c r="R320" s="18"/>
      <c r="S320" s="59"/>
      <c r="T320" s="26"/>
      <c r="U320" s="20"/>
      <c r="V320" s="20"/>
      <c r="W320" s="542"/>
      <c r="X320" s="103"/>
      <c r="Y320" s="103"/>
      <c r="Z320" s="10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  <c r="IV320" s="3"/>
    </row>
    <row r="321" spans="1:26" ht="21.75" customHeight="1">
      <c r="A321" s="248">
        <f t="shared" si="54"/>
        <v>4</v>
      </c>
      <c r="B321" s="11">
        <v>5006</v>
      </c>
      <c r="C321" s="11"/>
      <c r="D321" s="154" t="s">
        <v>174</v>
      </c>
      <c r="E321" s="154" t="s">
        <v>175</v>
      </c>
      <c r="F321" s="11">
        <v>16</v>
      </c>
      <c r="G321" s="14"/>
      <c r="H321" s="14"/>
      <c r="I321" s="14"/>
      <c r="J321" s="15">
        <f t="shared" si="52"/>
        <v>0</v>
      </c>
      <c r="K321" s="18"/>
      <c r="L321" s="18"/>
      <c r="M321" s="232">
        <v>2633.74</v>
      </c>
      <c r="N321" s="232">
        <v>1407.45</v>
      </c>
      <c r="O321" s="232">
        <f t="shared" si="53"/>
        <v>1226.2899999999997</v>
      </c>
      <c r="P321" s="17"/>
      <c r="Q321" s="18"/>
      <c r="R321" s="18"/>
      <c r="S321" s="59"/>
      <c r="T321" s="26"/>
      <c r="U321" s="20"/>
      <c r="V321" s="20"/>
      <c r="W321" s="542"/>
      <c r="X321" s="103"/>
      <c r="Y321" s="103"/>
      <c r="Z321" s="103"/>
    </row>
    <row r="322" spans="1:26" ht="21.75" customHeight="1">
      <c r="A322" s="248">
        <f t="shared" si="54"/>
        <v>5</v>
      </c>
      <c r="B322" s="11">
        <v>5007</v>
      </c>
      <c r="C322" s="11"/>
      <c r="D322" s="154" t="s">
        <v>20</v>
      </c>
      <c r="E322" s="154" t="s">
        <v>171</v>
      </c>
      <c r="F322" s="11">
        <v>40</v>
      </c>
      <c r="G322" s="14"/>
      <c r="H322" s="14"/>
      <c r="I322" s="14"/>
      <c r="J322" s="15">
        <f t="shared" si="52"/>
        <v>0</v>
      </c>
      <c r="K322" s="18"/>
      <c r="L322" s="18"/>
      <c r="M322" s="232">
        <v>17041.99</v>
      </c>
      <c r="N322" s="232">
        <v>16331.312</v>
      </c>
      <c r="O322" s="232">
        <f t="shared" si="53"/>
        <v>710.6780000000017</v>
      </c>
      <c r="P322" s="17"/>
      <c r="Q322" s="18"/>
      <c r="R322" s="18"/>
      <c r="S322" s="59"/>
      <c r="T322" s="26"/>
      <c r="U322" s="20"/>
      <c r="V322" s="20"/>
      <c r="W322" s="542"/>
      <c r="X322" s="103"/>
      <c r="Y322" s="103"/>
      <c r="Z322" s="103"/>
    </row>
    <row r="323" spans="1:26" ht="21.75" customHeight="1">
      <c r="A323" s="248">
        <f t="shared" si="54"/>
        <v>6</v>
      </c>
      <c r="B323" s="139">
        <v>6002</v>
      </c>
      <c r="C323" s="156">
        <v>181</v>
      </c>
      <c r="D323" s="161" t="s">
        <v>162</v>
      </c>
      <c r="E323" s="155" t="s">
        <v>163</v>
      </c>
      <c r="F323" s="139" t="s">
        <v>164</v>
      </c>
      <c r="G323" s="157">
        <f aca="true" t="shared" si="55" ref="G323:G338">SUM(H323:I323)</f>
        <v>1</v>
      </c>
      <c r="H323" s="157">
        <v>0</v>
      </c>
      <c r="I323" s="157">
        <v>1</v>
      </c>
      <c r="J323" s="158">
        <f t="shared" si="52"/>
        <v>61.89</v>
      </c>
      <c r="K323" s="159">
        <v>0</v>
      </c>
      <c r="L323" s="159">
        <f>62.47-0.58</f>
        <v>61.89</v>
      </c>
      <c r="M323" s="233">
        <v>2844.75</v>
      </c>
      <c r="N323" s="233">
        <v>2844.75</v>
      </c>
      <c r="O323" s="233">
        <f t="shared" si="53"/>
        <v>0</v>
      </c>
      <c r="P323" s="139">
        <v>1905</v>
      </c>
      <c r="Q323" s="140" t="s">
        <v>22</v>
      </c>
      <c r="R323" s="140" t="s">
        <v>22</v>
      </c>
      <c r="S323" s="141"/>
      <c r="T323" s="267"/>
      <c r="U323" s="142">
        <v>3370</v>
      </c>
      <c r="V323" s="143">
        <f>U323*J323</f>
        <v>208569.3</v>
      </c>
      <c r="W323" s="250" t="s">
        <v>193</v>
      </c>
      <c r="X323" s="103"/>
      <c r="Y323" s="103"/>
      <c r="Z323" s="103"/>
    </row>
    <row r="324" spans="1:26" ht="21.75" customHeight="1">
      <c r="A324" s="248">
        <f t="shared" si="54"/>
        <v>7</v>
      </c>
      <c r="B324" s="155">
        <v>6003</v>
      </c>
      <c r="C324" s="160">
        <v>164</v>
      </c>
      <c r="D324" s="161" t="s">
        <v>20</v>
      </c>
      <c r="E324" s="155" t="s">
        <v>33</v>
      </c>
      <c r="F324" s="157" t="s">
        <v>161</v>
      </c>
      <c r="G324" s="157">
        <f t="shared" si="55"/>
        <v>16</v>
      </c>
      <c r="H324" s="157">
        <v>0</v>
      </c>
      <c r="I324" s="157">
        <v>16</v>
      </c>
      <c r="J324" s="158">
        <f t="shared" si="52"/>
        <v>897.24</v>
      </c>
      <c r="K324" s="162">
        <v>0</v>
      </c>
      <c r="L324" s="162">
        <v>897.24</v>
      </c>
      <c r="M324" s="233">
        <v>250724.57</v>
      </c>
      <c r="N324" s="233">
        <v>213650.32</v>
      </c>
      <c r="O324" s="233">
        <f t="shared" si="53"/>
        <v>37074.25</v>
      </c>
      <c r="P324" s="139">
        <v>1910</v>
      </c>
      <c r="Q324" s="140" t="s">
        <v>22</v>
      </c>
      <c r="R324" s="140" t="s">
        <v>22</v>
      </c>
      <c r="S324" s="141"/>
      <c r="T324" s="267"/>
      <c r="U324" s="142">
        <v>3370</v>
      </c>
      <c r="V324" s="143">
        <f>J324*U324</f>
        <v>3023698.8</v>
      </c>
      <c r="W324" s="251" t="s">
        <v>193</v>
      </c>
      <c r="X324" s="146"/>
      <c r="Y324" s="146"/>
      <c r="Z324" s="146"/>
    </row>
    <row r="325" spans="1:26" ht="21.75" customHeight="1">
      <c r="A325" s="248">
        <f t="shared" si="54"/>
        <v>8</v>
      </c>
      <c r="B325" s="14">
        <v>6004</v>
      </c>
      <c r="C325" s="14"/>
      <c r="D325" s="13" t="s">
        <v>58</v>
      </c>
      <c r="E325" s="13" t="s">
        <v>63</v>
      </c>
      <c r="F325" s="14">
        <v>40</v>
      </c>
      <c r="G325" s="14">
        <f t="shared" si="55"/>
        <v>3</v>
      </c>
      <c r="H325" s="14">
        <v>0</v>
      </c>
      <c r="I325" s="14">
        <v>3</v>
      </c>
      <c r="J325" s="15">
        <f t="shared" si="52"/>
        <v>119.39</v>
      </c>
      <c r="K325" s="16">
        <v>0</v>
      </c>
      <c r="L325" s="16">
        <f>117.98+1.41</f>
        <v>119.39</v>
      </c>
      <c r="M325" s="232">
        <v>37893.09</v>
      </c>
      <c r="N325" s="232">
        <v>36313.22</v>
      </c>
      <c r="O325" s="232">
        <f t="shared" si="53"/>
        <v>1579.8699999999953</v>
      </c>
      <c r="P325" s="17">
        <v>1998</v>
      </c>
      <c r="Q325" s="18" t="s">
        <v>22</v>
      </c>
      <c r="R325" s="18" t="s">
        <v>22</v>
      </c>
      <c r="S325" s="59"/>
      <c r="T325" s="26"/>
      <c r="U325" s="21">
        <v>3370</v>
      </c>
      <c r="V325" s="22">
        <f aca="true" t="shared" si="56" ref="V325:V335">U325*J325</f>
        <v>402344.3</v>
      </c>
      <c r="W325" s="542"/>
      <c r="X325" s="103"/>
      <c r="Y325" s="103"/>
      <c r="Z325" s="103"/>
    </row>
    <row r="326" spans="1:26" ht="33">
      <c r="A326" s="248">
        <f t="shared" si="54"/>
        <v>9</v>
      </c>
      <c r="B326" s="157">
        <v>6005</v>
      </c>
      <c r="C326" s="163">
        <v>90</v>
      </c>
      <c r="D326" s="161" t="s">
        <v>20</v>
      </c>
      <c r="E326" s="161" t="s">
        <v>169</v>
      </c>
      <c r="F326" s="157">
        <v>1</v>
      </c>
      <c r="G326" s="157">
        <f t="shared" si="55"/>
        <v>5</v>
      </c>
      <c r="H326" s="157">
        <v>0</v>
      </c>
      <c r="I326" s="157">
        <v>5</v>
      </c>
      <c r="J326" s="158">
        <f t="shared" si="52"/>
        <v>752.13</v>
      </c>
      <c r="K326" s="162">
        <v>0</v>
      </c>
      <c r="L326" s="162">
        <v>752.13</v>
      </c>
      <c r="M326" s="233">
        <v>83179.64</v>
      </c>
      <c r="N326" s="233">
        <v>54411.94</v>
      </c>
      <c r="O326" s="233">
        <f t="shared" si="53"/>
        <v>28767.699999999997</v>
      </c>
      <c r="P326" s="139">
        <v>1973</v>
      </c>
      <c r="Q326" s="164"/>
      <c r="R326" s="140"/>
      <c r="S326" s="141"/>
      <c r="T326" s="267"/>
      <c r="U326" s="142">
        <v>3370</v>
      </c>
      <c r="V326" s="143">
        <f t="shared" si="56"/>
        <v>2534678.1</v>
      </c>
      <c r="W326" s="529" t="s">
        <v>355</v>
      </c>
      <c r="X326" s="103"/>
      <c r="Y326" s="103"/>
      <c r="Z326" s="103"/>
    </row>
    <row r="327" spans="1:26" ht="30.75">
      <c r="A327" s="248">
        <f t="shared" si="54"/>
        <v>10</v>
      </c>
      <c r="B327" s="165">
        <v>6006</v>
      </c>
      <c r="C327" s="166">
        <v>188</v>
      </c>
      <c r="D327" s="167" t="s">
        <v>69</v>
      </c>
      <c r="E327" s="167" t="s">
        <v>71</v>
      </c>
      <c r="F327" s="165">
        <v>11</v>
      </c>
      <c r="G327" s="165">
        <f t="shared" si="55"/>
        <v>6</v>
      </c>
      <c r="H327" s="165">
        <v>2</v>
      </c>
      <c r="I327" s="165">
        <f>2+2</f>
        <v>4</v>
      </c>
      <c r="J327" s="158">
        <f t="shared" si="52"/>
        <v>435.94</v>
      </c>
      <c r="K327" s="162">
        <v>120</v>
      </c>
      <c r="L327" s="162">
        <f>316.98-1.04</f>
        <v>315.94</v>
      </c>
      <c r="M327" s="234">
        <v>21337.61</v>
      </c>
      <c r="N327" s="234">
        <v>3294.22</v>
      </c>
      <c r="O327" s="234">
        <f t="shared" si="53"/>
        <v>18043.39</v>
      </c>
      <c r="P327" s="168">
        <v>1910</v>
      </c>
      <c r="Q327" s="169" t="s">
        <v>22</v>
      </c>
      <c r="R327" s="169" t="s">
        <v>22</v>
      </c>
      <c r="S327" s="170" t="s">
        <v>217</v>
      </c>
      <c r="T327" s="515" t="s">
        <v>300</v>
      </c>
      <c r="U327" s="142">
        <v>3370</v>
      </c>
      <c r="V327" s="143">
        <f t="shared" si="56"/>
        <v>1469117.8</v>
      </c>
      <c r="W327" s="250" t="s">
        <v>193</v>
      </c>
      <c r="X327" s="103"/>
      <c r="Y327" s="103"/>
      <c r="Z327" s="103"/>
    </row>
    <row r="328" spans="1:26" ht="30" customHeight="1">
      <c r="A328" s="248">
        <f t="shared" si="54"/>
        <v>11</v>
      </c>
      <c r="B328" s="86">
        <v>6008</v>
      </c>
      <c r="C328" s="86"/>
      <c r="D328" s="13" t="s">
        <v>69</v>
      </c>
      <c r="E328" s="13" t="s">
        <v>168</v>
      </c>
      <c r="F328" s="14">
        <v>7</v>
      </c>
      <c r="G328" s="14">
        <f t="shared" si="55"/>
        <v>7</v>
      </c>
      <c r="H328" s="14">
        <v>4</v>
      </c>
      <c r="I328" s="14">
        <v>3</v>
      </c>
      <c r="J328" s="15">
        <f t="shared" si="52"/>
        <v>380.1</v>
      </c>
      <c r="K328" s="16">
        <v>189.5</v>
      </c>
      <c r="L328" s="16">
        <v>190.6</v>
      </c>
      <c r="M328" s="232">
        <v>1386790.78</v>
      </c>
      <c r="N328" s="232">
        <v>75318.38</v>
      </c>
      <c r="O328" s="232">
        <f t="shared" si="53"/>
        <v>1311472.4</v>
      </c>
      <c r="P328" s="17">
        <v>1920</v>
      </c>
      <c r="Q328" s="18"/>
      <c r="R328" s="18"/>
      <c r="S328" s="59" t="s">
        <v>291</v>
      </c>
      <c r="T328" s="40" t="s">
        <v>298</v>
      </c>
      <c r="U328" s="21">
        <v>3370</v>
      </c>
      <c r="V328" s="22">
        <f t="shared" si="56"/>
        <v>1280937</v>
      </c>
      <c r="W328" s="542"/>
      <c r="X328" s="103"/>
      <c r="Y328" s="103"/>
      <c r="Z328" s="103"/>
    </row>
    <row r="329" spans="1:26" ht="21.75" customHeight="1">
      <c r="A329" s="248">
        <f t="shared" si="54"/>
        <v>12</v>
      </c>
      <c r="B329" s="12">
        <v>6012</v>
      </c>
      <c r="C329" s="12"/>
      <c r="D329" s="13" t="s">
        <v>20</v>
      </c>
      <c r="E329" s="13" t="s">
        <v>165</v>
      </c>
      <c r="F329" s="14"/>
      <c r="G329" s="14">
        <f t="shared" si="55"/>
        <v>4</v>
      </c>
      <c r="H329" s="14">
        <v>0</v>
      </c>
      <c r="I329" s="14">
        <v>4</v>
      </c>
      <c r="J329" s="15">
        <f t="shared" si="52"/>
        <v>69.27</v>
      </c>
      <c r="K329" s="25">
        <v>0</v>
      </c>
      <c r="L329" s="25">
        <v>69.27</v>
      </c>
      <c r="M329" s="232">
        <v>79932.47</v>
      </c>
      <c r="N329" s="232">
        <v>36370.14</v>
      </c>
      <c r="O329" s="232">
        <f t="shared" si="53"/>
        <v>43562.33</v>
      </c>
      <c r="P329" s="17">
        <v>1978</v>
      </c>
      <c r="Q329" s="18"/>
      <c r="R329" s="18"/>
      <c r="S329" s="59"/>
      <c r="T329" s="26"/>
      <c r="U329" s="21">
        <v>3370</v>
      </c>
      <c r="V329" s="22">
        <f t="shared" si="56"/>
        <v>233439.9</v>
      </c>
      <c r="W329" s="542"/>
      <c r="X329" s="103"/>
      <c r="Y329" s="103"/>
      <c r="Z329" s="103"/>
    </row>
    <row r="330" spans="1:26" ht="33">
      <c r="A330" s="248">
        <f t="shared" si="54"/>
        <v>13</v>
      </c>
      <c r="B330" s="155">
        <v>6014</v>
      </c>
      <c r="C330" s="160">
        <v>111</v>
      </c>
      <c r="D330" s="161" t="s">
        <v>20</v>
      </c>
      <c r="E330" s="161" t="s">
        <v>24</v>
      </c>
      <c r="F330" s="157">
        <v>18</v>
      </c>
      <c r="G330" s="157">
        <f t="shared" si="55"/>
        <v>5</v>
      </c>
      <c r="H330" s="157">
        <v>0</v>
      </c>
      <c r="I330" s="157">
        <v>5</v>
      </c>
      <c r="J330" s="158">
        <f t="shared" si="52"/>
        <v>2352.2</v>
      </c>
      <c r="K330" s="162">
        <v>0</v>
      </c>
      <c r="L330" s="162">
        <v>2352.2</v>
      </c>
      <c r="M330" s="233">
        <v>264782.26</v>
      </c>
      <c r="N330" s="233">
        <v>132131.85</v>
      </c>
      <c r="O330" s="233">
        <f t="shared" si="53"/>
        <v>132650.41</v>
      </c>
      <c r="P330" s="139">
        <v>1968</v>
      </c>
      <c r="Q330" s="164"/>
      <c r="R330" s="140"/>
      <c r="S330" s="141"/>
      <c r="T330" s="267"/>
      <c r="U330" s="142">
        <v>3370</v>
      </c>
      <c r="V330" s="143">
        <f t="shared" si="56"/>
        <v>7926913.999999999</v>
      </c>
      <c r="W330" s="529" t="s">
        <v>367</v>
      </c>
      <c r="X330" s="103"/>
      <c r="Y330" s="103"/>
      <c r="Z330" s="103"/>
    </row>
    <row r="331" spans="1:26" ht="21.75" customHeight="1">
      <c r="A331" s="248">
        <f t="shared" si="54"/>
        <v>14</v>
      </c>
      <c r="B331" s="98">
        <v>6017</v>
      </c>
      <c r="C331" s="98"/>
      <c r="D331" s="55" t="s">
        <v>20</v>
      </c>
      <c r="E331" s="55" t="s">
        <v>37</v>
      </c>
      <c r="F331" s="54">
        <v>5</v>
      </c>
      <c r="G331" s="14">
        <f t="shared" si="55"/>
        <v>2</v>
      </c>
      <c r="H331" s="14">
        <v>0</v>
      </c>
      <c r="I331" s="14">
        <v>2</v>
      </c>
      <c r="J331" s="15">
        <f t="shared" si="52"/>
        <v>254.64</v>
      </c>
      <c r="K331" s="53">
        <v>0</v>
      </c>
      <c r="L331" s="53">
        <v>254.64</v>
      </c>
      <c r="M331" s="232">
        <v>66974.42</v>
      </c>
      <c r="N331" s="232">
        <v>66974.42</v>
      </c>
      <c r="O331" s="232">
        <f t="shared" si="53"/>
        <v>0</v>
      </c>
      <c r="P331" s="17">
        <v>1902</v>
      </c>
      <c r="Q331" s="18" t="s">
        <v>22</v>
      </c>
      <c r="R331" s="18" t="s">
        <v>22</v>
      </c>
      <c r="S331" s="59"/>
      <c r="T331" s="26"/>
      <c r="U331" s="21">
        <v>3370</v>
      </c>
      <c r="V331" s="22">
        <f t="shared" si="56"/>
        <v>858136.7999999999</v>
      </c>
      <c r="W331" s="542"/>
      <c r="X331" s="103"/>
      <c r="Y331" s="103"/>
      <c r="Z331" s="103"/>
    </row>
    <row r="332" spans="1:26" ht="21.75" customHeight="1">
      <c r="A332" s="248">
        <f t="shared" si="54"/>
        <v>15</v>
      </c>
      <c r="B332" s="12">
        <v>6018</v>
      </c>
      <c r="C332" s="12"/>
      <c r="D332" s="13" t="s">
        <v>20</v>
      </c>
      <c r="E332" s="13" t="s">
        <v>35</v>
      </c>
      <c r="F332" s="14">
        <v>2</v>
      </c>
      <c r="G332" s="14">
        <f t="shared" si="55"/>
        <v>1</v>
      </c>
      <c r="H332" s="14">
        <v>0</v>
      </c>
      <c r="I332" s="14">
        <v>1</v>
      </c>
      <c r="J332" s="15">
        <f t="shared" si="52"/>
        <v>371.74</v>
      </c>
      <c r="K332" s="25">
        <v>0</v>
      </c>
      <c r="L332" s="25">
        <v>371.74</v>
      </c>
      <c r="M332" s="232">
        <v>205088.09</v>
      </c>
      <c r="N332" s="232">
        <v>66924.22</v>
      </c>
      <c r="O332" s="232">
        <f t="shared" si="53"/>
        <v>138163.87</v>
      </c>
      <c r="P332" s="17">
        <v>1895</v>
      </c>
      <c r="Q332" s="18" t="s">
        <v>22</v>
      </c>
      <c r="R332" s="18" t="s">
        <v>22</v>
      </c>
      <c r="S332" s="59" t="s">
        <v>291</v>
      </c>
      <c r="T332" s="26" t="s">
        <v>299</v>
      </c>
      <c r="U332" s="21">
        <v>3370</v>
      </c>
      <c r="V332" s="22">
        <f t="shared" si="56"/>
        <v>1252763.8</v>
      </c>
      <c r="W332" s="542"/>
      <c r="X332" s="103"/>
      <c r="Y332" s="103"/>
      <c r="Z332" s="103"/>
    </row>
    <row r="333" spans="1:26" ht="21.75" customHeight="1">
      <c r="A333" s="248">
        <f t="shared" si="54"/>
        <v>16</v>
      </c>
      <c r="B333" s="12">
        <v>6019</v>
      </c>
      <c r="C333" s="12"/>
      <c r="D333" s="13" t="s">
        <v>20</v>
      </c>
      <c r="E333" s="13" t="s">
        <v>166</v>
      </c>
      <c r="F333" s="14">
        <v>8</v>
      </c>
      <c r="G333" s="14">
        <f t="shared" si="55"/>
        <v>2</v>
      </c>
      <c r="H333" s="14">
        <v>0</v>
      </c>
      <c r="I333" s="14">
        <v>2</v>
      </c>
      <c r="J333" s="15">
        <f t="shared" si="52"/>
        <v>415.78</v>
      </c>
      <c r="K333" s="25">
        <v>0</v>
      </c>
      <c r="L333" s="25">
        <v>415.78</v>
      </c>
      <c r="M333" s="232">
        <v>298022.2</v>
      </c>
      <c r="N333" s="232">
        <v>59635.47</v>
      </c>
      <c r="O333" s="232">
        <f t="shared" si="53"/>
        <v>238386.73</v>
      </c>
      <c r="P333" s="17">
        <v>1900</v>
      </c>
      <c r="Q333" s="18" t="s">
        <v>22</v>
      </c>
      <c r="R333" s="18" t="s">
        <v>22</v>
      </c>
      <c r="S333" s="59"/>
      <c r="T333" s="26"/>
      <c r="U333" s="21">
        <v>3370</v>
      </c>
      <c r="V333" s="22">
        <f t="shared" si="56"/>
        <v>1401178.5999999999</v>
      </c>
      <c r="W333" s="542"/>
      <c r="X333" s="103"/>
      <c r="Y333" s="103"/>
      <c r="Z333" s="103"/>
    </row>
    <row r="334" spans="1:26" ht="21.75" customHeight="1">
      <c r="A334" s="248">
        <f t="shared" si="54"/>
        <v>17</v>
      </c>
      <c r="B334" s="157">
        <v>6020</v>
      </c>
      <c r="C334" s="163">
        <v>68</v>
      </c>
      <c r="D334" s="161" t="s">
        <v>20</v>
      </c>
      <c r="E334" s="161" t="s">
        <v>140</v>
      </c>
      <c r="F334" s="157" t="s">
        <v>170</v>
      </c>
      <c r="G334" s="157">
        <f t="shared" si="55"/>
        <v>5</v>
      </c>
      <c r="H334" s="157">
        <v>0</v>
      </c>
      <c r="I334" s="157">
        <v>5</v>
      </c>
      <c r="J334" s="158">
        <f t="shared" si="52"/>
        <v>269.34</v>
      </c>
      <c r="K334" s="162">
        <v>0</v>
      </c>
      <c r="L334" s="162">
        <v>269.34</v>
      </c>
      <c r="M334" s="233">
        <v>14114.52</v>
      </c>
      <c r="N334" s="233">
        <v>8010.09</v>
      </c>
      <c r="O334" s="233">
        <f t="shared" si="53"/>
        <v>6104.43</v>
      </c>
      <c r="P334" s="139">
        <v>1973</v>
      </c>
      <c r="Q334" s="164"/>
      <c r="R334" s="140"/>
      <c r="S334" s="141"/>
      <c r="T334" s="267"/>
      <c r="U334" s="142">
        <v>3370</v>
      </c>
      <c r="V334" s="143">
        <f t="shared" si="56"/>
        <v>907675.7999999999</v>
      </c>
      <c r="W334" s="250" t="s">
        <v>193</v>
      </c>
      <c r="X334" s="103"/>
      <c r="Y334" s="103"/>
      <c r="Z334" s="103"/>
    </row>
    <row r="335" spans="1:26" ht="21.75" customHeight="1">
      <c r="A335" s="248">
        <f t="shared" si="54"/>
        <v>18</v>
      </c>
      <c r="B335" s="14">
        <v>6027</v>
      </c>
      <c r="C335" s="14"/>
      <c r="D335" s="13" t="s">
        <v>20</v>
      </c>
      <c r="E335" s="13" t="s">
        <v>57</v>
      </c>
      <c r="F335" s="14">
        <v>83</v>
      </c>
      <c r="G335" s="14">
        <f t="shared" si="55"/>
        <v>1</v>
      </c>
      <c r="H335" s="14">
        <v>0</v>
      </c>
      <c r="I335" s="14">
        <v>1</v>
      </c>
      <c r="J335" s="15">
        <f t="shared" si="52"/>
        <v>937.49</v>
      </c>
      <c r="K335" s="25">
        <v>0</v>
      </c>
      <c r="L335" s="25">
        <v>937.49</v>
      </c>
      <c r="M335" s="232">
        <v>23272.96</v>
      </c>
      <c r="N335" s="232">
        <v>23272.96</v>
      </c>
      <c r="O335" s="232">
        <f t="shared" si="53"/>
        <v>0</v>
      </c>
      <c r="P335" s="17">
        <v>1900</v>
      </c>
      <c r="Q335" s="18" t="s">
        <v>22</v>
      </c>
      <c r="R335" s="18" t="s">
        <v>22</v>
      </c>
      <c r="S335" s="59"/>
      <c r="T335" s="26"/>
      <c r="U335" s="21">
        <v>3370</v>
      </c>
      <c r="V335" s="22">
        <f t="shared" si="56"/>
        <v>3159341.3</v>
      </c>
      <c r="W335" s="542"/>
      <c r="X335" s="103"/>
      <c r="Y335" s="103"/>
      <c r="Z335" s="103"/>
    </row>
    <row r="336" spans="1:26" ht="36" customHeight="1">
      <c r="A336" s="248">
        <f t="shared" si="54"/>
        <v>19</v>
      </c>
      <c r="B336" s="11">
        <v>6030</v>
      </c>
      <c r="C336" s="11"/>
      <c r="D336" s="154" t="s">
        <v>20</v>
      </c>
      <c r="E336" s="510" t="s">
        <v>302</v>
      </c>
      <c r="F336" s="154"/>
      <c r="G336" s="14"/>
      <c r="H336" s="14"/>
      <c r="I336" s="14"/>
      <c r="J336" s="15">
        <f t="shared" si="52"/>
        <v>0</v>
      </c>
      <c r="K336" s="18"/>
      <c r="L336" s="18"/>
      <c r="M336" s="232">
        <v>269740.15</v>
      </c>
      <c r="N336" s="232">
        <v>269740.15</v>
      </c>
      <c r="O336" s="232">
        <f t="shared" si="53"/>
        <v>0</v>
      </c>
      <c r="P336" s="17"/>
      <c r="Q336" s="18"/>
      <c r="R336" s="18"/>
      <c r="S336" s="59"/>
      <c r="T336" s="26"/>
      <c r="U336" s="20"/>
      <c r="V336" s="20"/>
      <c r="W336" s="542"/>
      <c r="X336" s="103"/>
      <c r="Y336" s="103"/>
      <c r="Z336" s="103"/>
    </row>
    <row r="337" spans="1:26" ht="21.75" customHeight="1">
      <c r="A337" s="248">
        <f t="shared" si="54"/>
        <v>20</v>
      </c>
      <c r="B337" s="171">
        <v>6032</v>
      </c>
      <c r="C337" s="171"/>
      <c r="D337" s="172" t="s">
        <v>162</v>
      </c>
      <c r="E337" s="172" t="s">
        <v>167</v>
      </c>
      <c r="F337" s="171">
        <v>6</v>
      </c>
      <c r="G337" s="171">
        <f t="shared" si="55"/>
        <v>1</v>
      </c>
      <c r="H337" s="171">
        <v>0</v>
      </c>
      <c r="I337" s="171">
        <v>1</v>
      </c>
      <c r="J337" s="15">
        <f t="shared" si="52"/>
        <v>247.05</v>
      </c>
      <c r="K337" s="173"/>
      <c r="L337" s="173">
        <v>247.05</v>
      </c>
      <c r="M337" s="235">
        <v>133554</v>
      </c>
      <c r="N337" s="235">
        <v>57293.44</v>
      </c>
      <c r="O337" s="235">
        <f t="shared" si="53"/>
        <v>76260.56</v>
      </c>
      <c r="P337" s="174"/>
      <c r="Q337" s="175"/>
      <c r="R337" s="175"/>
      <c r="S337" s="176"/>
      <c r="T337" s="26"/>
      <c r="U337" s="21">
        <v>3370</v>
      </c>
      <c r="V337" s="22">
        <f>U337*J337</f>
        <v>832558.5</v>
      </c>
      <c r="W337" s="542"/>
      <c r="X337" s="103"/>
      <c r="Y337" s="103"/>
      <c r="Z337" s="103"/>
    </row>
    <row r="338" spans="1:26" s="3" customFormat="1" ht="32.25" customHeight="1">
      <c r="A338" s="729">
        <v>21</v>
      </c>
      <c r="B338" s="554">
        <v>6037</v>
      </c>
      <c r="C338" s="555">
        <v>204</v>
      </c>
      <c r="D338" s="556" t="s">
        <v>20</v>
      </c>
      <c r="E338" s="557" t="s">
        <v>316</v>
      </c>
      <c r="F338" s="558" t="s">
        <v>317</v>
      </c>
      <c r="G338" s="558">
        <f t="shared" si="55"/>
        <v>0</v>
      </c>
      <c r="H338" s="558">
        <v>0</v>
      </c>
      <c r="I338" s="558">
        <v>0</v>
      </c>
      <c r="J338" s="559">
        <f t="shared" si="52"/>
        <v>731.04</v>
      </c>
      <c r="K338" s="559">
        <v>343.62</v>
      </c>
      <c r="L338" s="560">
        <f>317.58+69.84</f>
        <v>387.41999999999996</v>
      </c>
      <c r="M338" s="561">
        <v>637095.46</v>
      </c>
      <c r="N338" s="561">
        <v>245867.04</v>
      </c>
      <c r="O338" s="561">
        <f t="shared" si="53"/>
        <v>391228.4199999999</v>
      </c>
      <c r="P338" s="562"/>
      <c r="Q338" s="563"/>
      <c r="R338" s="563"/>
      <c r="S338" s="564"/>
      <c r="T338" s="597"/>
      <c r="U338" s="565">
        <v>3370</v>
      </c>
      <c r="V338" s="566">
        <f>U338*J338</f>
        <v>2463604.8</v>
      </c>
      <c r="W338" s="250" t="s">
        <v>193</v>
      </c>
      <c r="X338" s="146"/>
      <c r="Y338" s="146"/>
      <c r="Z338" s="146"/>
    </row>
    <row r="339" spans="1:26" ht="51" customHeight="1">
      <c r="A339" s="259"/>
      <c r="B339" s="297"/>
      <c r="C339" s="61"/>
      <c r="D339" s="295"/>
      <c r="E339" s="298"/>
      <c r="F339" s="63"/>
      <c r="G339" s="63"/>
      <c r="H339" s="63"/>
      <c r="I339" s="63"/>
      <c r="J339" s="66"/>
      <c r="K339" s="66"/>
      <c r="L339" s="423"/>
      <c r="M339" s="32"/>
      <c r="N339" s="32"/>
      <c r="O339" s="32"/>
      <c r="P339" s="296"/>
      <c r="Q339" s="45"/>
      <c r="R339" s="45"/>
      <c r="S339" s="107"/>
      <c r="T339" s="31"/>
      <c r="U339" s="44"/>
      <c r="V339" s="413">
        <f>M318+M319+M320+M321+M322+M336</f>
        <v>292892.15</v>
      </c>
      <c r="W339" s="646" t="s">
        <v>345</v>
      </c>
      <c r="X339" s="103"/>
      <c r="Y339" s="103"/>
      <c r="Z339" s="103"/>
    </row>
    <row r="340" spans="1:26" ht="65.25" customHeight="1">
      <c r="A340" s="259"/>
      <c r="B340" s="297"/>
      <c r="C340" s="61"/>
      <c r="D340" s="295"/>
      <c r="E340" s="298"/>
      <c r="F340" s="63"/>
      <c r="G340" s="63"/>
      <c r="H340" s="63"/>
      <c r="I340" s="63"/>
      <c r="J340" s="66"/>
      <c r="K340" s="66"/>
      <c r="L340" s="423"/>
      <c r="M340" s="32"/>
      <c r="N340" s="32"/>
      <c r="O340" s="32"/>
      <c r="P340" s="296"/>
      <c r="Q340" s="45"/>
      <c r="R340" s="45"/>
      <c r="S340" s="107"/>
      <c r="T340" s="31"/>
      <c r="U340" s="44"/>
      <c r="V340" s="177">
        <f>V323+V324+V326+V327+V330+V334+V338</f>
        <v>18534258.599999998</v>
      </c>
      <c r="W340" s="646" t="s">
        <v>346</v>
      </c>
      <c r="X340" s="103"/>
      <c r="Y340" s="103"/>
      <c r="Z340" s="103"/>
    </row>
    <row r="341" spans="1:26" ht="67.5" customHeight="1" thickBot="1">
      <c r="A341" s="714" t="s">
        <v>176</v>
      </c>
      <c r="B341" s="715"/>
      <c r="C341" s="715"/>
      <c r="D341" s="715"/>
      <c r="E341" s="715"/>
      <c r="F341" s="414"/>
      <c r="G341" s="415">
        <f>SUM(G318:G337)</f>
        <v>59</v>
      </c>
      <c r="H341" s="415">
        <f aca="true" t="shared" si="57" ref="H341:N341">SUM(H318:H338)</f>
        <v>6</v>
      </c>
      <c r="I341" s="415">
        <f t="shared" si="57"/>
        <v>53</v>
      </c>
      <c r="J341" s="416">
        <f t="shared" si="57"/>
        <v>8295.24</v>
      </c>
      <c r="K341" s="416">
        <f t="shared" si="57"/>
        <v>653.12</v>
      </c>
      <c r="L341" s="416">
        <f t="shared" si="57"/>
        <v>7642.12</v>
      </c>
      <c r="M341" s="417">
        <f t="shared" si="57"/>
        <v>3798498.9699999997</v>
      </c>
      <c r="N341" s="417">
        <f t="shared" si="57"/>
        <v>1371648.332</v>
      </c>
      <c r="O341" s="417">
        <f>M341-N341</f>
        <v>2426850.638</v>
      </c>
      <c r="P341" s="418"/>
      <c r="Q341" s="419"/>
      <c r="R341" s="419"/>
      <c r="S341" s="420"/>
      <c r="T341" s="598"/>
      <c r="U341" s="421"/>
      <c r="V341" s="422">
        <f>SUM(V325+V328+V329+V331+V332+V333+V335+V337)</f>
        <v>9420700.2</v>
      </c>
      <c r="W341" s="645" t="s">
        <v>347</v>
      </c>
      <c r="X341" s="103"/>
      <c r="Y341" s="103"/>
      <c r="Z341" s="103"/>
    </row>
    <row r="342" spans="1:26" ht="24.75" customHeight="1" thickBot="1">
      <c r="A342" s="762"/>
      <c r="B342" s="253"/>
      <c r="C342" s="253"/>
      <c r="D342" s="253"/>
      <c r="E342" s="253"/>
      <c r="F342" s="104"/>
      <c r="G342" s="254"/>
      <c r="H342" s="254"/>
      <c r="I342" s="254"/>
      <c r="J342" s="144"/>
      <c r="K342" s="144"/>
      <c r="L342" s="144"/>
      <c r="M342" s="236"/>
      <c r="N342" s="236"/>
      <c r="O342" s="236"/>
      <c r="P342" s="102"/>
      <c r="Q342" s="103"/>
      <c r="R342" s="103"/>
      <c r="S342" s="104"/>
      <c r="T342" s="498"/>
      <c r="U342" s="103"/>
      <c r="V342" s="348"/>
      <c r="W342" s="759"/>
      <c r="X342" s="103"/>
      <c r="Y342" s="103"/>
      <c r="Z342" s="103"/>
    </row>
    <row r="343" spans="1:26" ht="18.75" thickBot="1">
      <c r="A343" s="704" t="s">
        <v>278</v>
      </c>
      <c r="B343" s="705"/>
      <c r="C343" s="705"/>
      <c r="D343" s="705"/>
      <c r="E343" s="705"/>
      <c r="F343" s="705"/>
      <c r="G343" s="705"/>
      <c r="H343" s="705"/>
      <c r="I343" s="705"/>
      <c r="J343" s="705"/>
      <c r="K343" s="705"/>
      <c r="L343" s="705"/>
      <c r="M343" s="705"/>
      <c r="N343" s="705"/>
      <c r="O343" s="705"/>
      <c r="P343" s="705"/>
      <c r="Q343" s="705"/>
      <c r="R343" s="705"/>
      <c r="S343" s="705"/>
      <c r="T343" s="705"/>
      <c r="U343" s="705"/>
      <c r="V343" s="705"/>
      <c r="W343" s="706"/>
      <c r="X343" s="103"/>
      <c r="Y343" s="103"/>
      <c r="Z343" s="103"/>
    </row>
    <row r="344" spans="1:26" ht="21.75" customHeight="1">
      <c r="A344" s="222">
        <v>1</v>
      </c>
      <c r="B344" s="179">
        <v>4001</v>
      </c>
      <c r="C344" s="179"/>
      <c r="D344" s="100" t="s">
        <v>20</v>
      </c>
      <c r="E344" s="123" t="s">
        <v>177</v>
      </c>
      <c r="F344" s="123"/>
      <c r="G344" s="123"/>
      <c r="H344" s="123"/>
      <c r="I344" s="123"/>
      <c r="J344" s="180">
        <v>313.7</v>
      </c>
      <c r="K344" s="20"/>
      <c r="L344" s="20"/>
      <c r="M344" s="231">
        <v>1054.02</v>
      </c>
      <c r="N344" s="231">
        <v>534.34</v>
      </c>
      <c r="O344" s="231">
        <f aca="true" t="shared" si="58" ref="O344:O349">M344-N344</f>
        <v>519.68</v>
      </c>
      <c r="P344" s="105"/>
      <c r="Q344" s="20"/>
      <c r="R344" s="20"/>
      <c r="S344" s="106"/>
      <c r="T344" s="26"/>
      <c r="U344" s="20"/>
      <c r="V344" s="20"/>
      <c r="W344" s="542"/>
      <c r="X344" s="103"/>
      <c r="Y344" s="103"/>
      <c r="Z344" s="103"/>
    </row>
    <row r="345" spans="1:26" ht="21.75" customHeight="1">
      <c r="A345" s="222">
        <v>2</v>
      </c>
      <c r="B345" s="179">
        <v>4002</v>
      </c>
      <c r="C345" s="179"/>
      <c r="D345" s="100" t="s">
        <v>20</v>
      </c>
      <c r="E345" s="123" t="s">
        <v>178</v>
      </c>
      <c r="F345" s="123"/>
      <c r="G345" s="123"/>
      <c r="H345" s="123"/>
      <c r="I345" s="123"/>
      <c r="J345" s="180">
        <v>651.8</v>
      </c>
      <c r="K345" s="20"/>
      <c r="L345" s="20"/>
      <c r="M345" s="231">
        <v>42310.56</v>
      </c>
      <c r="N345" s="231">
        <v>24413.59</v>
      </c>
      <c r="O345" s="231">
        <f t="shared" si="58"/>
        <v>17896.969999999998</v>
      </c>
      <c r="P345" s="105"/>
      <c r="Q345" s="20"/>
      <c r="R345" s="20"/>
      <c r="S345" s="106"/>
      <c r="T345" s="26"/>
      <c r="U345" s="21">
        <v>1000</v>
      </c>
      <c r="V345" s="22">
        <f>U345*J345</f>
        <v>651800</v>
      </c>
      <c r="W345" s="542"/>
      <c r="X345" s="103"/>
      <c r="Y345" s="103"/>
      <c r="Z345" s="103"/>
    </row>
    <row r="346" spans="1:26" ht="21.75" customHeight="1">
      <c r="A346" s="222">
        <v>3</v>
      </c>
      <c r="B346" s="179">
        <v>4003</v>
      </c>
      <c r="C346" s="179"/>
      <c r="D346" s="100" t="s">
        <v>20</v>
      </c>
      <c r="E346" s="123" t="s">
        <v>179</v>
      </c>
      <c r="F346" s="123"/>
      <c r="G346" s="123"/>
      <c r="H346" s="123"/>
      <c r="I346" s="123"/>
      <c r="J346" s="180">
        <v>12.12</v>
      </c>
      <c r="K346" s="20"/>
      <c r="L346" s="20"/>
      <c r="M346" s="231">
        <v>6087.49</v>
      </c>
      <c r="N346" s="231">
        <v>2791.04</v>
      </c>
      <c r="O346" s="231">
        <f t="shared" si="58"/>
        <v>3296.45</v>
      </c>
      <c r="P346" s="105"/>
      <c r="Q346" s="20"/>
      <c r="R346" s="20"/>
      <c r="S346" s="106"/>
      <c r="T346" s="26"/>
      <c r="U346" s="21"/>
      <c r="V346" s="22"/>
      <c r="W346" s="542"/>
      <c r="X346" s="103"/>
      <c r="Y346" s="103"/>
      <c r="Z346" s="103"/>
    </row>
    <row r="347" spans="1:26" ht="21.75" customHeight="1">
      <c r="A347" s="222">
        <v>4</v>
      </c>
      <c r="B347" s="179">
        <v>4004</v>
      </c>
      <c r="C347" s="179"/>
      <c r="D347" s="100" t="s">
        <v>20</v>
      </c>
      <c r="E347" s="123" t="s">
        <v>180</v>
      </c>
      <c r="F347" s="123"/>
      <c r="G347" s="123"/>
      <c r="H347" s="123"/>
      <c r="I347" s="123"/>
      <c r="J347" s="180">
        <v>188</v>
      </c>
      <c r="K347" s="20"/>
      <c r="L347" s="20"/>
      <c r="M347" s="231">
        <v>7774.28</v>
      </c>
      <c r="N347" s="231">
        <v>3938.78</v>
      </c>
      <c r="O347" s="231">
        <f t="shared" si="58"/>
        <v>3835.4999999999995</v>
      </c>
      <c r="P347" s="105"/>
      <c r="Q347" s="20"/>
      <c r="R347" s="20"/>
      <c r="S347" s="106"/>
      <c r="T347" s="26"/>
      <c r="U347" s="21"/>
      <c r="V347" s="22"/>
      <c r="W347" s="542"/>
      <c r="X347" s="103"/>
      <c r="Y347" s="103"/>
      <c r="Z347" s="103"/>
    </row>
    <row r="348" spans="1:26" ht="21.75" customHeight="1">
      <c r="A348" s="222">
        <v>5</v>
      </c>
      <c r="B348" s="179">
        <v>6031</v>
      </c>
      <c r="C348" s="179"/>
      <c r="D348" s="123" t="s">
        <v>20</v>
      </c>
      <c r="E348" s="123" t="s">
        <v>181</v>
      </c>
      <c r="F348" s="123"/>
      <c r="G348" s="123"/>
      <c r="H348" s="123"/>
      <c r="I348" s="123"/>
      <c r="J348" s="180">
        <v>19.35</v>
      </c>
      <c r="K348" s="20"/>
      <c r="L348" s="20"/>
      <c r="M348" s="231">
        <v>2306.08</v>
      </c>
      <c r="N348" s="231">
        <v>1310.65</v>
      </c>
      <c r="O348" s="231">
        <f t="shared" si="58"/>
        <v>995.4299999999998</v>
      </c>
      <c r="P348" s="105"/>
      <c r="Q348" s="20"/>
      <c r="R348" s="20"/>
      <c r="S348" s="106"/>
      <c r="T348" s="26"/>
      <c r="U348" s="21">
        <v>2000</v>
      </c>
      <c r="V348" s="22">
        <f>U348*J348</f>
        <v>38700</v>
      </c>
      <c r="W348" s="542"/>
      <c r="X348" s="103"/>
      <c r="Y348" s="103"/>
      <c r="Z348" s="103"/>
    </row>
    <row r="349" spans="1:26" ht="21.75" customHeight="1">
      <c r="A349" s="222">
        <v>6</v>
      </c>
      <c r="B349" s="181" t="s">
        <v>182</v>
      </c>
      <c r="C349" s="181"/>
      <c r="D349" s="123" t="s">
        <v>162</v>
      </c>
      <c r="E349" s="123" t="s">
        <v>183</v>
      </c>
      <c r="F349" s="123"/>
      <c r="G349" s="123"/>
      <c r="H349" s="123"/>
      <c r="I349" s="123"/>
      <c r="J349" s="182"/>
      <c r="K349" s="20"/>
      <c r="L349" s="20"/>
      <c r="M349" s="231">
        <v>4541.97</v>
      </c>
      <c r="N349" s="231">
        <v>3860.4</v>
      </c>
      <c r="O349" s="231">
        <f t="shared" si="58"/>
        <v>681.5700000000002</v>
      </c>
      <c r="P349" s="105"/>
      <c r="Q349" s="20"/>
      <c r="R349" s="20"/>
      <c r="S349" s="106"/>
      <c r="T349" s="26"/>
      <c r="U349" s="21"/>
      <c r="V349" s="20"/>
      <c r="W349" s="542"/>
      <c r="X349" s="103"/>
      <c r="Y349" s="103"/>
      <c r="Z349" s="103"/>
    </row>
    <row r="350" spans="1:26" ht="54" customHeight="1" thickBot="1">
      <c r="A350" s="731"/>
      <c r="B350" s="452"/>
      <c r="C350" s="452"/>
      <c r="D350" s="452"/>
      <c r="E350" s="452"/>
      <c r="F350" s="205"/>
      <c r="G350" s="205"/>
      <c r="H350" s="205"/>
      <c r="I350" s="205"/>
      <c r="J350" s="453"/>
      <c r="K350" s="206"/>
      <c r="L350" s="206"/>
      <c r="M350" s="454">
        <f>SUM(M344+M346+M347+M349)</f>
        <v>19457.760000000002</v>
      </c>
      <c r="N350" s="455"/>
      <c r="O350" s="455"/>
      <c r="P350" s="456"/>
      <c r="Q350" s="206"/>
      <c r="R350" s="206"/>
      <c r="S350" s="355"/>
      <c r="T350" s="443"/>
      <c r="U350" s="356"/>
      <c r="V350" s="282">
        <f>SUM(M344+M346+M347)</f>
        <v>14915.79</v>
      </c>
      <c r="W350" s="647" t="s">
        <v>351</v>
      </c>
      <c r="X350" s="103"/>
      <c r="Y350" s="103"/>
      <c r="Z350" s="103"/>
    </row>
    <row r="351" spans="1:26" ht="81.75" customHeight="1" thickBot="1">
      <c r="A351" s="716"/>
      <c r="B351" s="717"/>
      <c r="C351" s="717"/>
      <c r="D351" s="717"/>
      <c r="E351" s="717"/>
      <c r="F351" s="603"/>
      <c r="G351" s="603"/>
      <c r="H351" s="603"/>
      <c r="I351" s="603"/>
      <c r="J351" s="581">
        <f>SUM(J344:J349)</f>
        <v>1184.9699999999998</v>
      </c>
      <c r="K351" s="224"/>
      <c r="L351" s="224"/>
      <c r="M351" s="568"/>
      <c r="N351" s="568">
        <f>SUM(N344:N349)</f>
        <v>36848.8</v>
      </c>
      <c r="O351" s="568">
        <f>M351-N351</f>
        <v>-36848.8</v>
      </c>
      <c r="P351" s="569"/>
      <c r="Q351" s="570"/>
      <c r="R351" s="570"/>
      <c r="S351" s="571"/>
      <c r="T351" s="599"/>
      <c r="U351" s="572"/>
      <c r="V351" s="494">
        <f>SUM(V345+V348)</f>
        <v>690500</v>
      </c>
      <c r="W351" s="648" t="s">
        <v>348</v>
      </c>
      <c r="X351" s="103"/>
      <c r="Y351" s="103"/>
      <c r="Z351" s="103"/>
    </row>
    <row r="352" spans="1:26" ht="54.75" customHeight="1" thickBot="1">
      <c r="A352" s="763" t="s">
        <v>277</v>
      </c>
      <c r="B352" s="676"/>
      <c r="C352" s="676"/>
      <c r="D352" s="676"/>
      <c r="E352" s="676"/>
      <c r="F352" s="582"/>
      <c r="G352" s="582"/>
      <c r="H352" s="582"/>
      <c r="I352" s="582"/>
      <c r="J352" s="583"/>
      <c r="K352" s="185"/>
      <c r="L352" s="185"/>
      <c r="M352" s="573">
        <f>SUM(M344:M349)</f>
        <v>64074.399999999994</v>
      </c>
      <c r="N352" s="573"/>
      <c r="O352" s="573"/>
      <c r="P352" s="574"/>
      <c r="Q352" s="20"/>
      <c r="R352" s="20"/>
      <c r="S352" s="106"/>
      <c r="T352" s="26"/>
      <c r="U352" s="21"/>
      <c r="V352" s="413">
        <f>SUM(M349)</f>
        <v>4541.97</v>
      </c>
      <c r="W352" s="647" t="s">
        <v>356</v>
      </c>
      <c r="X352" s="103"/>
      <c r="Y352" s="103"/>
      <c r="Z352" s="103"/>
    </row>
    <row r="353" spans="1:26" ht="32.25" customHeight="1" thickBot="1">
      <c r="A353" s="758"/>
      <c r="B353" s="183"/>
      <c r="C353" s="183"/>
      <c r="D353" s="183"/>
      <c r="E353" s="183"/>
      <c r="F353" s="145"/>
      <c r="G353" s="145"/>
      <c r="H353" s="145"/>
      <c r="I353" s="145"/>
      <c r="J353" s="185"/>
      <c r="K353" s="185"/>
      <c r="L353" s="185"/>
      <c r="M353" s="252"/>
      <c r="N353" s="252"/>
      <c r="O353" s="252"/>
      <c r="P353" s="102"/>
      <c r="Q353" s="103"/>
      <c r="R353" s="103"/>
      <c r="S353" s="104"/>
      <c r="T353" s="498"/>
      <c r="U353" s="187"/>
      <c r="V353" s="348"/>
      <c r="W353" s="764"/>
      <c r="X353" s="103"/>
      <c r="Y353" s="103"/>
      <c r="Z353" s="103"/>
    </row>
    <row r="354" spans="1:26" ht="18">
      <c r="A354" s="678" t="s">
        <v>234</v>
      </c>
      <c r="B354" s="679"/>
      <c r="C354" s="679"/>
      <c r="D354" s="679"/>
      <c r="E354" s="679"/>
      <c r="F354" s="679"/>
      <c r="G354" s="679"/>
      <c r="H354" s="679"/>
      <c r="I354" s="679"/>
      <c r="J354" s="679"/>
      <c r="K354" s="679"/>
      <c r="L354" s="679"/>
      <c r="M354" s="679"/>
      <c r="N354" s="679"/>
      <c r="O354" s="679"/>
      <c r="P354" s="679"/>
      <c r="Q354" s="679"/>
      <c r="R354" s="679"/>
      <c r="S354" s="679"/>
      <c r="T354" s="679"/>
      <c r="U354" s="679"/>
      <c r="V354" s="679"/>
      <c r="W354" s="680"/>
      <c r="X354" s="103"/>
      <c r="Y354" s="103"/>
      <c r="Z354" s="103"/>
    </row>
    <row r="355" spans="1:26" s="3" customFormat="1" ht="33" customHeight="1">
      <c r="A355" s="222">
        <v>1</v>
      </c>
      <c r="B355" s="501" t="s">
        <v>245</v>
      </c>
      <c r="C355" s="294"/>
      <c r="D355" s="295" t="s">
        <v>162</v>
      </c>
      <c r="E355" s="298" t="s">
        <v>230</v>
      </c>
      <c r="F355" s="295"/>
      <c r="G355" s="295"/>
      <c r="H355" s="295"/>
      <c r="I355" s="295"/>
      <c r="J355" s="45">
        <v>31.22</v>
      </c>
      <c r="K355" s="45"/>
      <c r="L355" s="45"/>
      <c r="M355" s="32">
        <v>169886.75</v>
      </c>
      <c r="N355" s="32">
        <v>4601.09</v>
      </c>
      <c r="O355" s="32">
        <f aca="true" t="shared" si="59" ref="O355:O367">M355-N355</f>
        <v>165285.66</v>
      </c>
      <c r="P355" s="296"/>
      <c r="Q355" s="45"/>
      <c r="R355" s="45"/>
      <c r="S355" s="107"/>
      <c r="T355" s="31"/>
      <c r="U355" s="44"/>
      <c r="V355" s="45"/>
      <c r="W355" s="541"/>
      <c r="X355" s="146"/>
      <c r="Y355" s="146"/>
      <c r="Z355" s="146"/>
    </row>
    <row r="356" spans="1:26" s="3" customFormat="1" ht="32.25" customHeight="1">
      <c r="A356" s="222">
        <v>2</v>
      </c>
      <c r="B356" s="501" t="s">
        <v>246</v>
      </c>
      <c r="C356" s="297"/>
      <c r="D356" s="295"/>
      <c r="E356" s="298" t="s">
        <v>249</v>
      </c>
      <c r="F356" s="295"/>
      <c r="G356" s="295"/>
      <c r="H356" s="295"/>
      <c r="I356" s="295"/>
      <c r="J356" s="45">
        <v>26</v>
      </c>
      <c r="K356" s="45"/>
      <c r="L356" s="45"/>
      <c r="M356" s="32">
        <v>2068.71</v>
      </c>
      <c r="N356" s="32">
        <v>958.34</v>
      </c>
      <c r="O356" s="32">
        <f t="shared" si="59"/>
        <v>1110.37</v>
      </c>
      <c r="P356" s="296"/>
      <c r="Q356" s="45"/>
      <c r="R356" s="45"/>
      <c r="S356" s="107"/>
      <c r="T356" s="31"/>
      <c r="U356" s="44">
        <v>2000</v>
      </c>
      <c r="V356" s="32">
        <f>U356*J356</f>
        <v>52000</v>
      </c>
      <c r="W356" s="541"/>
      <c r="X356" s="146"/>
      <c r="Y356" s="146"/>
      <c r="Z356" s="146"/>
    </row>
    <row r="357" spans="1:26" s="3" customFormat="1" ht="35.25" customHeight="1">
      <c r="A357" s="222">
        <v>3</v>
      </c>
      <c r="B357" s="501" t="s">
        <v>247</v>
      </c>
      <c r="C357" s="297"/>
      <c r="D357" s="295"/>
      <c r="E357" s="298" t="s">
        <v>250</v>
      </c>
      <c r="F357" s="295"/>
      <c r="G357" s="295"/>
      <c r="H357" s="295"/>
      <c r="I357" s="295"/>
      <c r="J357" s="45">
        <v>235</v>
      </c>
      <c r="K357" s="45"/>
      <c r="L357" s="45"/>
      <c r="M357" s="32">
        <v>371590.04</v>
      </c>
      <c r="N357" s="32">
        <v>371590.04</v>
      </c>
      <c r="O357" s="32">
        <f t="shared" si="59"/>
        <v>0</v>
      </c>
      <c r="P357" s="296"/>
      <c r="Q357" s="45"/>
      <c r="R357" s="45"/>
      <c r="S357" s="107"/>
      <c r="T357" s="31"/>
      <c r="U357" s="44">
        <v>2000</v>
      </c>
      <c r="V357" s="32">
        <f>U357*J357</f>
        <v>470000</v>
      </c>
      <c r="W357" s="541"/>
      <c r="X357" s="537"/>
      <c r="Y357" s="146"/>
      <c r="Z357" s="146"/>
    </row>
    <row r="358" spans="1:26" s="3" customFormat="1" ht="32.25" customHeight="1">
      <c r="A358" s="222">
        <v>4</v>
      </c>
      <c r="B358" s="501" t="s">
        <v>248</v>
      </c>
      <c r="C358" s="294"/>
      <c r="D358" s="295" t="s">
        <v>162</v>
      </c>
      <c r="E358" s="298" t="s">
        <v>231</v>
      </c>
      <c r="F358" s="295"/>
      <c r="G358" s="295"/>
      <c r="H358" s="295"/>
      <c r="I358" s="295"/>
      <c r="J358" s="45"/>
      <c r="K358" s="45"/>
      <c r="L358" s="45"/>
      <c r="M358" s="32">
        <v>280918.59</v>
      </c>
      <c r="N358" s="32">
        <v>7608.25</v>
      </c>
      <c r="O358" s="32">
        <f t="shared" si="59"/>
        <v>273310.34</v>
      </c>
      <c r="P358" s="296"/>
      <c r="Q358" s="45"/>
      <c r="R358" s="45"/>
      <c r="S358" s="107"/>
      <c r="T358" s="31"/>
      <c r="U358" s="44"/>
      <c r="V358" s="45"/>
      <c r="W358" s="541"/>
      <c r="X358" s="146"/>
      <c r="Y358" s="146"/>
      <c r="Z358" s="146"/>
    </row>
    <row r="359" spans="1:26" ht="37.5" customHeight="1">
      <c r="A359" s="222">
        <v>5</v>
      </c>
      <c r="B359" s="501" t="s">
        <v>244</v>
      </c>
      <c r="C359" s="294"/>
      <c r="D359" s="295" t="s">
        <v>162</v>
      </c>
      <c r="E359" s="298" t="s">
        <v>232</v>
      </c>
      <c r="F359" s="295"/>
      <c r="G359" s="295"/>
      <c r="H359" s="295"/>
      <c r="I359" s="295"/>
      <c r="J359" s="45"/>
      <c r="K359" s="45"/>
      <c r="L359" s="45"/>
      <c r="M359" s="32">
        <v>125325.23</v>
      </c>
      <c r="N359" s="32">
        <v>13576.94</v>
      </c>
      <c r="O359" s="32">
        <f t="shared" si="59"/>
        <v>111748.29</v>
      </c>
      <c r="P359" s="296"/>
      <c r="Q359" s="45"/>
      <c r="R359" s="45"/>
      <c r="S359" s="107"/>
      <c r="T359" s="31"/>
      <c r="U359" s="44"/>
      <c r="V359" s="45"/>
      <c r="W359" s="541"/>
      <c r="X359" s="103"/>
      <c r="Y359" s="103"/>
      <c r="Z359" s="103"/>
    </row>
    <row r="360" spans="1:26" ht="24.75" customHeight="1">
      <c r="A360" s="222">
        <v>6</v>
      </c>
      <c r="B360" s="501" t="s">
        <v>236</v>
      </c>
      <c r="C360" s="294"/>
      <c r="D360" s="295" t="s">
        <v>69</v>
      </c>
      <c r="E360" s="295" t="s">
        <v>186</v>
      </c>
      <c r="F360" s="295"/>
      <c r="G360" s="295"/>
      <c r="H360" s="295"/>
      <c r="I360" s="295"/>
      <c r="J360" s="45"/>
      <c r="K360" s="45"/>
      <c r="L360" s="45"/>
      <c r="M360" s="32">
        <v>6400</v>
      </c>
      <c r="N360" s="32">
        <v>3530.58</v>
      </c>
      <c r="O360" s="32">
        <f t="shared" si="59"/>
        <v>2869.42</v>
      </c>
      <c r="P360" s="296"/>
      <c r="Q360" s="45"/>
      <c r="R360" s="45"/>
      <c r="S360" s="107"/>
      <c r="T360" s="31"/>
      <c r="U360" s="44"/>
      <c r="V360" s="45"/>
      <c r="W360" s="541"/>
      <c r="X360" s="103"/>
      <c r="Y360" s="103"/>
      <c r="Z360" s="103"/>
    </row>
    <row r="361" spans="1:26" ht="24.75" customHeight="1">
      <c r="A361" s="222">
        <v>7</v>
      </c>
      <c r="B361" s="501" t="s">
        <v>243</v>
      </c>
      <c r="C361" s="294"/>
      <c r="D361" s="295" t="s">
        <v>162</v>
      </c>
      <c r="E361" s="295" t="s">
        <v>184</v>
      </c>
      <c r="F361" s="295"/>
      <c r="G361" s="295"/>
      <c r="H361" s="295"/>
      <c r="I361" s="295"/>
      <c r="J361" s="45"/>
      <c r="K361" s="45"/>
      <c r="L361" s="45"/>
      <c r="M361" s="32">
        <v>7778</v>
      </c>
      <c r="N361" s="32">
        <v>4291.26</v>
      </c>
      <c r="O361" s="32">
        <f t="shared" si="59"/>
        <v>3486.74</v>
      </c>
      <c r="P361" s="296"/>
      <c r="Q361" s="45"/>
      <c r="R361" s="45"/>
      <c r="S361" s="107"/>
      <c r="T361" s="31"/>
      <c r="U361" s="44"/>
      <c r="V361" s="45"/>
      <c r="W361" s="541"/>
      <c r="X361" s="103"/>
      <c r="Y361" s="103"/>
      <c r="Z361" s="103"/>
    </row>
    <row r="362" spans="1:26" ht="24.75" customHeight="1">
      <c r="A362" s="222">
        <v>8</v>
      </c>
      <c r="B362" s="501" t="s">
        <v>242</v>
      </c>
      <c r="C362" s="294"/>
      <c r="D362" s="295" t="s">
        <v>162</v>
      </c>
      <c r="E362" s="295" t="s">
        <v>185</v>
      </c>
      <c r="F362" s="295"/>
      <c r="G362" s="295"/>
      <c r="H362" s="295"/>
      <c r="I362" s="295"/>
      <c r="J362" s="45"/>
      <c r="K362" s="45"/>
      <c r="L362" s="45"/>
      <c r="M362" s="32">
        <v>3300</v>
      </c>
      <c r="N362" s="32">
        <v>1821.12</v>
      </c>
      <c r="O362" s="32">
        <f t="shared" si="59"/>
        <v>1478.88</v>
      </c>
      <c r="P362" s="296"/>
      <c r="Q362" s="45"/>
      <c r="R362" s="45"/>
      <c r="S362" s="107"/>
      <c r="T362" s="31"/>
      <c r="U362" s="44"/>
      <c r="V362" s="45"/>
      <c r="W362" s="541"/>
      <c r="X362" s="103"/>
      <c r="Y362" s="103"/>
      <c r="Z362" s="103"/>
    </row>
    <row r="363" spans="1:26" ht="33.75" customHeight="1">
      <c r="A363" s="222">
        <v>9</v>
      </c>
      <c r="B363" s="501" t="s">
        <v>241</v>
      </c>
      <c r="C363" s="294"/>
      <c r="D363" s="295" t="s">
        <v>162</v>
      </c>
      <c r="E363" s="298" t="s">
        <v>253</v>
      </c>
      <c r="F363" s="295"/>
      <c r="G363" s="295"/>
      <c r="H363" s="295"/>
      <c r="I363" s="295"/>
      <c r="J363" s="45"/>
      <c r="K363" s="45"/>
      <c r="L363" s="45"/>
      <c r="M363" s="32">
        <v>70284.16</v>
      </c>
      <c r="N363" s="32">
        <v>3426.41</v>
      </c>
      <c r="O363" s="32">
        <f t="shared" si="59"/>
        <v>66857.75</v>
      </c>
      <c r="P363" s="296"/>
      <c r="Q363" s="45"/>
      <c r="R363" s="45"/>
      <c r="S363" s="107"/>
      <c r="T363" s="31"/>
      <c r="U363" s="44"/>
      <c r="V363" s="45"/>
      <c r="W363" s="541"/>
      <c r="X363" s="103"/>
      <c r="Y363" s="103"/>
      <c r="Z363" s="103"/>
    </row>
    <row r="364" spans="1:26" ht="33.75" customHeight="1">
      <c r="A364" s="222">
        <v>10</v>
      </c>
      <c r="B364" s="501" t="s">
        <v>240</v>
      </c>
      <c r="C364" s="294"/>
      <c r="D364" s="295" t="s">
        <v>162</v>
      </c>
      <c r="E364" s="298" t="s">
        <v>252</v>
      </c>
      <c r="F364" s="295"/>
      <c r="G364" s="295"/>
      <c r="H364" s="295"/>
      <c r="I364" s="295"/>
      <c r="J364" s="45"/>
      <c r="K364" s="45"/>
      <c r="L364" s="45"/>
      <c r="M364" s="32">
        <v>745438.03</v>
      </c>
      <c r="N364" s="32">
        <v>36340.07</v>
      </c>
      <c r="O364" s="32">
        <f t="shared" si="59"/>
        <v>709097.9600000001</v>
      </c>
      <c r="P364" s="296"/>
      <c r="Q364" s="45"/>
      <c r="R364" s="45"/>
      <c r="S364" s="107"/>
      <c r="T364" s="31"/>
      <c r="U364" s="44"/>
      <c r="V364" s="45"/>
      <c r="W364" s="541"/>
      <c r="X364" s="103"/>
      <c r="Y364" s="103"/>
      <c r="Z364" s="103"/>
    </row>
    <row r="365" spans="1:26" ht="33.75" customHeight="1">
      <c r="A365" s="222">
        <v>11</v>
      </c>
      <c r="B365" s="501" t="s">
        <v>239</v>
      </c>
      <c r="C365" s="294"/>
      <c r="D365" s="295" t="s">
        <v>162</v>
      </c>
      <c r="E365" s="298" t="s">
        <v>235</v>
      </c>
      <c r="F365" s="295"/>
      <c r="G365" s="295"/>
      <c r="H365" s="295"/>
      <c r="I365" s="295"/>
      <c r="J365" s="45"/>
      <c r="K365" s="45"/>
      <c r="L365" s="45"/>
      <c r="M365" s="32">
        <v>174073.27</v>
      </c>
      <c r="N365" s="32">
        <v>8486.01</v>
      </c>
      <c r="O365" s="32">
        <f t="shared" si="59"/>
        <v>165587.25999999998</v>
      </c>
      <c r="P365" s="296"/>
      <c r="Q365" s="45"/>
      <c r="R365" s="45"/>
      <c r="S365" s="107"/>
      <c r="T365" s="31"/>
      <c r="U365" s="44"/>
      <c r="V365" s="45"/>
      <c r="W365" s="541"/>
      <c r="X365" s="103"/>
      <c r="Y365" s="103"/>
      <c r="Z365" s="103"/>
    </row>
    <row r="366" spans="1:26" ht="20.25" customHeight="1">
      <c r="A366" s="222">
        <v>12</v>
      </c>
      <c r="B366" s="501" t="s">
        <v>238</v>
      </c>
      <c r="C366" s="294"/>
      <c r="D366" s="295"/>
      <c r="E366" s="295" t="s">
        <v>340</v>
      </c>
      <c r="F366" s="295"/>
      <c r="G366" s="295"/>
      <c r="H366" s="295"/>
      <c r="I366" s="295"/>
      <c r="J366" s="45"/>
      <c r="K366" s="45"/>
      <c r="L366" s="45"/>
      <c r="M366" s="32">
        <v>176739.25</v>
      </c>
      <c r="N366" s="32">
        <v>91609.56</v>
      </c>
      <c r="O366" s="32">
        <f t="shared" si="59"/>
        <v>85129.69</v>
      </c>
      <c r="P366" s="296"/>
      <c r="Q366" s="45"/>
      <c r="R366" s="45"/>
      <c r="S366" s="107"/>
      <c r="T366" s="31"/>
      <c r="U366" s="45"/>
      <c r="V366" s="45"/>
      <c r="W366" s="541"/>
      <c r="X366" s="103"/>
      <c r="Y366" s="103"/>
      <c r="Z366" s="103"/>
    </row>
    <row r="367" spans="1:26" ht="33" customHeight="1">
      <c r="A367" s="222">
        <v>13</v>
      </c>
      <c r="B367" s="501" t="s">
        <v>237</v>
      </c>
      <c r="C367" s="294"/>
      <c r="D367" s="295" t="s">
        <v>162</v>
      </c>
      <c r="E367" s="298" t="s">
        <v>251</v>
      </c>
      <c r="F367" s="295"/>
      <c r="G367" s="295"/>
      <c r="H367" s="295"/>
      <c r="I367" s="295"/>
      <c r="J367" s="45">
        <v>253</v>
      </c>
      <c r="K367" s="45"/>
      <c r="L367" s="45"/>
      <c r="M367" s="32">
        <v>421026.03</v>
      </c>
      <c r="N367" s="32">
        <v>20525.05</v>
      </c>
      <c r="O367" s="32">
        <f t="shared" si="59"/>
        <v>400500.98000000004</v>
      </c>
      <c r="P367" s="296"/>
      <c r="Q367" s="45"/>
      <c r="R367" s="45"/>
      <c r="S367" s="107"/>
      <c r="T367" s="31"/>
      <c r="U367" s="44"/>
      <c r="V367" s="45"/>
      <c r="W367" s="541"/>
      <c r="X367" s="103"/>
      <c r="Y367" s="103"/>
      <c r="Z367" s="103"/>
    </row>
    <row r="368" spans="1:26" ht="32.25" customHeight="1">
      <c r="A368" s="222">
        <v>14</v>
      </c>
      <c r="B368" s="468" t="s">
        <v>324</v>
      </c>
      <c r="C368" s="294"/>
      <c r="D368" s="295" t="s">
        <v>20</v>
      </c>
      <c r="E368" s="295" t="s">
        <v>326</v>
      </c>
      <c r="F368" s="295"/>
      <c r="G368" s="295"/>
      <c r="H368" s="295"/>
      <c r="I368" s="295"/>
      <c r="J368" s="45">
        <v>1320.6</v>
      </c>
      <c r="K368" s="45"/>
      <c r="L368" s="45"/>
      <c r="M368" s="32">
        <v>896674.19</v>
      </c>
      <c r="N368" s="32"/>
      <c r="O368" s="32"/>
      <c r="P368" s="296"/>
      <c r="Q368" s="45"/>
      <c r="R368" s="45"/>
      <c r="S368" s="107"/>
      <c r="T368" s="31"/>
      <c r="U368" s="44"/>
      <c r="V368" s="376"/>
      <c r="W368" s="429"/>
      <c r="X368" s="103"/>
      <c r="Y368" s="103"/>
      <c r="Z368" s="103"/>
    </row>
    <row r="369" spans="1:26" ht="32.25" customHeight="1">
      <c r="A369" s="222">
        <v>15</v>
      </c>
      <c r="B369" s="468" t="s">
        <v>324</v>
      </c>
      <c r="C369" s="294"/>
      <c r="D369" s="295" t="s">
        <v>20</v>
      </c>
      <c r="E369" s="295" t="s">
        <v>326</v>
      </c>
      <c r="F369" s="295"/>
      <c r="G369" s="295"/>
      <c r="H369" s="295"/>
      <c r="I369" s="295"/>
      <c r="J369" s="45">
        <v>275.9</v>
      </c>
      <c r="K369" s="45"/>
      <c r="L369" s="45"/>
      <c r="M369" s="32">
        <v>187333.34</v>
      </c>
      <c r="N369" s="32"/>
      <c r="O369" s="32"/>
      <c r="P369" s="296"/>
      <c r="Q369" s="45"/>
      <c r="R369" s="45"/>
      <c r="S369" s="107"/>
      <c r="T369" s="31"/>
      <c r="U369" s="44"/>
      <c r="V369" s="376"/>
      <c r="W369" s="429"/>
      <c r="X369" s="103"/>
      <c r="Y369" s="103"/>
      <c r="Z369" s="103"/>
    </row>
    <row r="370" spans="1:26" ht="32.25" customHeight="1">
      <c r="A370" s="222">
        <v>16</v>
      </c>
      <c r="B370" s="468" t="s">
        <v>324</v>
      </c>
      <c r="C370" s="294"/>
      <c r="D370" s="295" t="s">
        <v>20</v>
      </c>
      <c r="E370" s="295" t="s">
        <v>326</v>
      </c>
      <c r="F370" s="295"/>
      <c r="G370" s="295"/>
      <c r="H370" s="295"/>
      <c r="I370" s="295"/>
      <c r="J370" s="45">
        <v>689.9</v>
      </c>
      <c r="K370" s="45"/>
      <c r="L370" s="45"/>
      <c r="M370" s="32">
        <v>468435.2</v>
      </c>
      <c r="N370" s="32"/>
      <c r="O370" s="32"/>
      <c r="P370" s="296"/>
      <c r="Q370" s="45"/>
      <c r="R370" s="45"/>
      <c r="S370" s="107"/>
      <c r="T370" s="31"/>
      <c r="U370" s="44"/>
      <c r="V370" s="376"/>
      <c r="W370" s="429"/>
      <c r="X370" s="103"/>
      <c r="Y370" s="103"/>
      <c r="Z370" s="103"/>
    </row>
    <row r="371" spans="1:26" ht="32.25" customHeight="1">
      <c r="A371" s="222">
        <v>17</v>
      </c>
      <c r="B371" s="468" t="s">
        <v>324</v>
      </c>
      <c r="C371" s="294"/>
      <c r="D371" s="295" t="s">
        <v>325</v>
      </c>
      <c r="E371" s="295" t="s">
        <v>326</v>
      </c>
      <c r="F371" s="295"/>
      <c r="G371" s="295"/>
      <c r="H371" s="295"/>
      <c r="I371" s="295"/>
      <c r="J371" s="45">
        <v>338.35</v>
      </c>
      <c r="K371" s="45"/>
      <c r="L371" s="45"/>
      <c r="M371" s="32">
        <v>229736.27</v>
      </c>
      <c r="N371" s="32"/>
      <c r="O371" s="32"/>
      <c r="P371" s="296"/>
      <c r="Q371" s="45"/>
      <c r="R371" s="45"/>
      <c r="S371" s="107"/>
      <c r="T371" s="31"/>
      <c r="U371" s="44"/>
      <c r="V371" s="376"/>
      <c r="W371" s="429"/>
      <c r="X371" s="103"/>
      <c r="Y371" s="103"/>
      <c r="Z371" s="103"/>
    </row>
    <row r="372" spans="1:26" ht="32.25" customHeight="1">
      <c r="A372" s="222">
        <v>18</v>
      </c>
      <c r="B372" s="468" t="s">
        <v>324</v>
      </c>
      <c r="C372" s="294"/>
      <c r="D372" s="295" t="s">
        <v>69</v>
      </c>
      <c r="E372" s="295" t="s">
        <v>326</v>
      </c>
      <c r="F372" s="295"/>
      <c r="G372" s="295"/>
      <c r="H372" s="295"/>
      <c r="I372" s="295"/>
      <c r="J372" s="45">
        <v>393.6</v>
      </c>
      <c r="K372" s="45"/>
      <c r="L372" s="45"/>
      <c r="M372" s="32">
        <v>267250.46</v>
      </c>
      <c r="N372" s="32"/>
      <c r="O372" s="32"/>
      <c r="P372" s="296"/>
      <c r="Q372" s="45"/>
      <c r="R372" s="45"/>
      <c r="S372" s="107"/>
      <c r="T372" s="31"/>
      <c r="U372" s="44"/>
      <c r="V372" s="376"/>
      <c r="W372" s="429"/>
      <c r="X372" s="103"/>
      <c r="Y372" s="103"/>
      <c r="Z372" s="103"/>
    </row>
    <row r="373" spans="1:26" ht="32.25" customHeight="1">
      <c r="A373" s="222">
        <v>19</v>
      </c>
      <c r="B373" s="468" t="s">
        <v>324</v>
      </c>
      <c r="C373" s="294"/>
      <c r="D373" s="295" t="s">
        <v>77</v>
      </c>
      <c r="E373" s="295" t="s">
        <v>326</v>
      </c>
      <c r="F373" s="295"/>
      <c r="G373" s="295"/>
      <c r="H373" s="295"/>
      <c r="I373" s="295"/>
      <c r="J373" s="45">
        <v>323.2</v>
      </c>
      <c r="K373" s="45"/>
      <c r="L373" s="45"/>
      <c r="M373" s="32">
        <v>219449.57</v>
      </c>
      <c r="N373" s="32"/>
      <c r="O373" s="32"/>
      <c r="P373" s="296"/>
      <c r="Q373" s="45"/>
      <c r="R373" s="45"/>
      <c r="S373" s="107"/>
      <c r="T373" s="31"/>
      <c r="U373" s="44"/>
      <c r="V373" s="376"/>
      <c r="W373" s="429"/>
      <c r="X373" s="103"/>
      <c r="Y373" s="103"/>
      <c r="Z373" s="103"/>
    </row>
    <row r="374" spans="1:26" ht="48.75" customHeight="1">
      <c r="A374" s="222"/>
      <c r="B374" s="468"/>
      <c r="C374" s="294"/>
      <c r="D374" s="295"/>
      <c r="E374" s="295"/>
      <c r="F374" s="295"/>
      <c r="G374" s="295"/>
      <c r="H374" s="295"/>
      <c r="I374" s="295"/>
      <c r="J374" s="45"/>
      <c r="K374" s="45"/>
      <c r="L374" s="45"/>
      <c r="M374" s="413">
        <f>SUM(M359+M360+M361+M362+M363+M364+M365+M366+M367+M368+M369+M370+M371+M372+M373)</f>
        <v>3999243</v>
      </c>
      <c r="N374" s="32"/>
      <c r="O374" s="32"/>
      <c r="P374" s="296"/>
      <c r="Q374" s="45"/>
      <c r="R374" s="45"/>
      <c r="S374" s="107"/>
      <c r="T374" s="31"/>
      <c r="U374" s="44"/>
      <c r="V374" s="413">
        <f>M374</f>
        <v>3999243</v>
      </c>
      <c r="W374" s="646" t="s">
        <v>368</v>
      </c>
      <c r="X374" s="103"/>
      <c r="Y374" s="103"/>
      <c r="Z374" s="103"/>
    </row>
    <row r="375" spans="1:26" ht="49.5" customHeight="1">
      <c r="A375" s="222"/>
      <c r="B375" s="468"/>
      <c r="C375" s="294"/>
      <c r="D375" s="295"/>
      <c r="E375" s="295"/>
      <c r="F375" s="295"/>
      <c r="G375" s="295"/>
      <c r="H375" s="295"/>
      <c r="I375" s="295"/>
      <c r="J375" s="45"/>
      <c r="K375" s="45"/>
      <c r="L375" s="45"/>
      <c r="M375" s="413"/>
      <c r="N375" s="32"/>
      <c r="O375" s="32"/>
      <c r="P375" s="296"/>
      <c r="Q375" s="45"/>
      <c r="R375" s="45"/>
      <c r="S375" s="107"/>
      <c r="T375" s="31"/>
      <c r="U375" s="44"/>
      <c r="V375" s="413">
        <f>SUM(M355+M358)</f>
        <v>450805.34</v>
      </c>
      <c r="W375" s="646" t="s">
        <v>350</v>
      </c>
      <c r="X375" s="103"/>
      <c r="Y375" s="103"/>
      <c r="Z375" s="103"/>
    </row>
    <row r="376" spans="1:26" ht="60.75" thickBot="1">
      <c r="A376" s="457" t="s">
        <v>233</v>
      </c>
      <c r="B376" s="458"/>
      <c r="C376" s="458"/>
      <c r="D376" s="458"/>
      <c r="E376" s="459"/>
      <c r="F376" s="460"/>
      <c r="G376" s="461"/>
      <c r="H376" s="461"/>
      <c r="I376" s="461"/>
      <c r="J376" s="462">
        <f>SUM(J355:J373)</f>
        <v>3886.7699999999995</v>
      </c>
      <c r="K376" s="462"/>
      <c r="L376" s="462"/>
      <c r="M376" s="463">
        <f>SUM(M355+M356+M357+M358+M359+M360+M361+M362+M363+M364+M365+M366+M367+M368+M369+M370+M371+M372+M373)</f>
        <v>4823707.090000001</v>
      </c>
      <c r="N376" s="463">
        <f>SUM(N355:N367)</f>
        <v>568364.72</v>
      </c>
      <c r="O376" s="463">
        <f>M376-N376</f>
        <v>4255342.370000001</v>
      </c>
      <c r="P376" s="464"/>
      <c r="Q376" s="465"/>
      <c r="R376" s="465"/>
      <c r="S376" s="466"/>
      <c r="T376" s="600"/>
      <c r="U376" s="467"/>
      <c r="V376" s="422">
        <f>SUM(V356:V357)</f>
        <v>522000</v>
      </c>
      <c r="W376" s="649" t="s">
        <v>349</v>
      </c>
      <c r="X376" s="103"/>
      <c r="Y376" s="103"/>
      <c r="Z376" s="103"/>
    </row>
    <row r="377" spans="1:26" ht="34.5" customHeight="1">
      <c r="A377" s="765"/>
      <c r="B377" s="492"/>
      <c r="C377" s="492"/>
      <c r="D377" s="492"/>
      <c r="E377" s="492"/>
      <c r="F377" s="152"/>
      <c r="G377" s="152"/>
      <c r="H377" s="152"/>
      <c r="I377" s="152"/>
      <c r="J377" s="197"/>
      <c r="K377" s="197"/>
      <c r="L377" s="197"/>
      <c r="M377" s="348"/>
      <c r="N377" s="348"/>
      <c r="O377" s="348"/>
      <c r="P377" s="349"/>
      <c r="Q377" s="146"/>
      <c r="R377" s="146"/>
      <c r="S377" s="350"/>
      <c r="T377" s="198"/>
      <c r="U377" s="351"/>
      <c r="V377" s="348"/>
      <c r="W377" s="766"/>
      <c r="X377" s="103"/>
      <c r="Y377" s="103"/>
      <c r="Z377" s="103"/>
    </row>
    <row r="378" spans="1:26" ht="18.75" thickBot="1">
      <c r="A378" s="674" t="s">
        <v>352</v>
      </c>
      <c r="B378" s="675"/>
      <c r="C378" s="675"/>
      <c r="D378" s="675"/>
      <c r="E378" s="675"/>
      <c r="F378" s="675"/>
      <c r="G378" s="675"/>
      <c r="H378" s="675"/>
      <c r="I378" s="675"/>
      <c r="J378" s="675"/>
      <c r="K378" s="675"/>
      <c r="L378" s="675"/>
      <c r="M378" s="675"/>
      <c r="N378" s="675"/>
      <c r="O378" s="675"/>
      <c r="P378" s="675"/>
      <c r="Q378" s="675"/>
      <c r="R378" s="675"/>
      <c r="S378" s="675"/>
      <c r="T378" s="675"/>
      <c r="U378" s="675"/>
      <c r="V378" s="675"/>
      <c r="W378" s="767"/>
      <c r="X378" s="103"/>
      <c r="Y378" s="103"/>
      <c r="Z378" s="103"/>
    </row>
    <row r="379" spans="1:26" ht="34.5" customHeight="1">
      <c r="A379" s="371"/>
      <c r="B379" s="502"/>
      <c r="C379" s="372"/>
      <c r="D379" s="372"/>
      <c r="E379" s="372"/>
      <c r="F379" s="357"/>
      <c r="G379" s="357"/>
      <c r="H379" s="357"/>
      <c r="I379" s="357"/>
      <c r="J379" s="358"/>
      <c r="K379" s="358"/>
      <c r="L379" s="358"/>
      <c r="M379" s="359"/>
      <c r="N379" s="359"/>
      <c r="O379" s="359"/>
      <c r="P379" s="360"/>
      <c r="Q379" s="361"/>
      <c r="R379" s="361"/>
      <c r="S379" s="362"/>
      <c r="T379" s="601"/>
      <c r="U379" s="363"/>
      <c r="V379" s="359"/>
      <c r="W379" s="550"/>
      <c r="X379" s="103"/>
      <c r="Y379" s="103"/>
      <c r="Z379" s="103"/>
    </row>
    <row r="380" spans="1:26" ht="66" customHeight="1">
      <c r="A380" s="373">
        <v>1</v>
      </c>
      <c r="B380" s="503" t="s">
        <v>308</v>
      </c>
      <c r="C380" s="374"/>
      <c r="D380" s="375" t="s">
        <v>20</v>
      </c>
      <c r="E380" s="650" t="s">
        <v>311</v>
      </c>
      <c r="F380" s="310"/>
      <c r="G380" s="310"/>
      <c r="H380" s="310"/>
      <c r="I380" s="310"/>
      <c r="J380" s="291"/>
      <c r="K380" s="291"/>
      <c r="L380" s="291"/>
      <c r="M380" s="32">
        <v>364775.53</v>
      </c>
      <c r="N380" s="32">
        <v>18004.46</v>
      </c>
      <c r="O380" s="32">
        <f>M380-N380</f>
        <v>346771.07</v>
      </c>
      <c r="P380" s="327"/>
      <c r="Q380" s="45"/>
      <c r="R380" s="45"/>
      <c r="S380" s="107"/>
      <c r="T380" s="31"/>
      <c r="U380" s="44"/>
      <c r="V380" s="376"/>
      <c r="W380" s="429"/>
      <c r="X380" s="103"/>
      <c r="Y380" s="103"/>
      <c r="Z380" s="103"/>
    </row>
    <row r="381" spans="1:26" ht="33.75" customHeight="1">
      <c r="A381" s="373">
        <v>2</v>
      </c>
      <c r="B381" s="504" t="s">
        <v>309</v>
      </c>
      <c r="C381" s="374"/>
      <c r="D381" s="375" t="s">
        <v>20</v>
      </c>
      <c r="E381" s="650" t="s">
        <v>312</v>
      </c>
      <c r="F381" s="310"/>
      <c r="G381" s="310"/>
      <c r="H381" s="310"/>
      <c r="I381" s="310"/>
      <c r="J381" s="291"/>
      <c r="K381" s="291"/>
      <c r="L381" s="291"/>
      <c r="M381" s="32">
        <v>113165.04</v>
      </c>
      <c r="N381" s="32">
        <v>2513.5</v>
      </c>
      <c r="O381" s="32">
        <f>M381-N381</f>
        <v>110651.54</v>
      </c>
      <c r="P381" s="327"/>
      <c r="Q381" s="45"/>
      <c r="R381" s="45"/>
      <c r="S381" s="107"/>
      <c r="T381" s="31"/>
      <c r="U381" s="44"/>
      <c r="V381" s="376"/>
      <c r="W381" s="429"/>
      <c r="X381" s="103"/>
      <c r="Y381" s="103"/>
      <c r="Z381" s="103"/>
    </row>
    <row r="382" spans="1:26" ht="36" customHeight="1">
      <c r="A382" s="373">
        <v>3</v>
      </c>
      <c r="B382" s="504" t="s">
        <v>310</v>
      </c>
      <c r="C382" s="374"/>
      <c r="D382" s="375" t="s">
        <v>20</v>
      </c>
      <c r="E382" s="650" t="s">
        <v>313</v>
      </c>
      <c r="F382" s="310"/>
      <c r="G382" s="310"/>
      <c r="H382" s="310"/>
      <c r="I382" s="310"/>
      <c r="J382" s="291"/>
      <c r="K382" s="291"/>
      <c r="L382" s="291"/>
      <c r="M382" s="32">
        <v>447229.17</v>
      </c>
      <c r="N382" s="32">
        <v>8787.62</v>
      </c>
      <c r="O382" s="32">
        <f>M382-N382</f>
        <v>438441.55</v>
      </c>
      <c r="P382" s="327"/>
      <c r="Q382" s="45"/>
      <c r="R382" s="45"/>
      <c r="S382" s="107"/>
      <c r="T382" s="31"/>
      <c r="U382" s="44"/>
      <c r="V382" s="376"/>
      <c r="W382" s="429"/>
      <c r="X382" s="103"/>
      <c r="Y382" s="103"/>
      <c r="Z382" s="103"/>
    </row>
    <row r="383" spans="1:26" ht="49.5" customHeight="1" thickBot="1">
      <c r="A383" s="727" t="s">
        <v>307</v>
      </c>
      <c r="B383" s="728"/>
      <c r="C383" s="728"/>
      <c r="D383" s="728"/>
      <c r="E383" s="728"/>
      <c r="F383" s="352"/>
      <c r="G383" s="352"/>
      <c r="H383" s="352"/>
      <c r="I383" s="352"/>
      <c r="J383" s="353"/>
      <c r="K383" s="353"/>
      <c r="L383" s="353"/>
      <c r="M383" s="217">
        <f>SUM(M380:M382)</f>
        <v>925169.74</v>
      </c>
      <c r="N383" s="217">
        <f>SUM(N380:N382)</f>
        <v>29305.58</v>
      </c>
      <c r="O383" s="217">
        <f>SUM(O380:O382)</f>
        <v>895864.1599999999</v>
      </c>
      <c r="P383" s="354"/>
      <c r="Q383" s="206"/>
      <c r="R383" s="206"/>
      <c r="S383" s="355"/>
      <c r="T383" s="443"/>
      <c r="U383" s="356"/>
      <c r="V383" s="282">
        <f>M383</f>
        <v>925169.74</v>
      </c>
      <c r="W383" s="642" t="s">
        <v>353</v>
      </c>
      <c r="X383" s="103"/>
      <c r="Y383" s="103"/>
      <c r="Z383" s="103"/>
    </row>
    <row r="384" spans="1:26" ht="18.75" thickBot="1">
      <c r="A384" s="732"/>
      <c r="B384" s="604"/>
      <c r="C384" s="604"/>
      <c r="D384" s="604"/>
      <c r="E384" s="604"/>
      <c r="F384" s="605"/>
      <c r="G384" s="605"/>
      <c r="H384" s="605"/>
      <c r="I384" s="605"/>
      <c r="J384" s="606"/>
      <c r="K384" s="606"/>
      <c r="L384" s="606"/>
      <c r="M384" s="607"/>
      <c r="N384" s="607"/>
      <c r="O384" s="607"/>
      <c r="P384" s="608"/>
      <c r="Q384" s="535"/>
      <c r="R384" s="535"/>
      <c r="S384" s="534"/>
      <c r="T384" s="594"/>
      <c r="U384" s="609"/>
      <c r="V384" s="651"/>
      <c r="W384" s="610"/>
      <c r="X384" s="103"/>
      <c r="Y384" s="103"/>
      <c r="Z384" s="103"/>
    </row>
    <row r="385" spans="1:26" ht="27.75" customHeight="1" thickBot="1">
      <c r="A385" s="721" t="s">
        <v>187</v>
      </c>
      <c r="B385" s="722"/>
      <c r="C385" s="722"/>
      <c r="D385" s="722"/>
      <c r="E385" s="722"/>
      <c r="F385" s="722"/>
      <c r="G385" s="722"/>
      <c r="H385" s="722"/>
      <c r="I385" s="722"/>
      <c r="J385" s="722"/>
      <c r="K385" s="722"/>
      <c r="L385" s="722"/>
      <c r="M385" s="722"/>
      <c r="N385" s="722"/>
      <c r="O385" s="722"/>
      <c r="P385" s="722"/>
      <c r="Q385" s="722"/>
      <c r="R385" s="722"/>
      <c r="S385" s="722"/>
      <c r="T385" s="722"/>
      <c r="U385" s="722"/>
      <c r="V385" s="722"/>
      <c r="W385" s="723"/>
      <c r="X385" s="103"/>
      <c r="Y385" s="103"/>
      <c r="Z385" s="103"/>
    </row>
    <row r="386" spans="1:26" ht="30" customHeight="1">
      <c r="A386" s="733">
        <v>1</v>
      </c>
      <c r="B386" s="218" t="s">
        <v>254</v>
      </c>
      <c r="C386" s="219"/>
      <c r="D386" s="196"/>
      <c r="E386" s="220" t="s">
        <v>188</v>
      </c>
      <c r="F386" s="202"/>
      <c r="G386" s="202"/>
      <c r="H386" s="202"/>
      <c r="I386" s="202"/>
      <c r="J386" s="203"/>
      <c r="K386" s="203"/>
      <c r="L386" s="203"/>
      <c r="M386" s="112">
        <v>389264.42</v>
      </c>
      <c r="N386" s="112">
        <v>336789.89</v>
      </c>
      <c r="O386" s="112">
        <f>M386-N386</f>
        <v>52474.52999999997</v>
      </c>
      <c r="P386" s="204"/>
      <c r="Q386" s="111"/>
      <c r="R386" s="111"/>
      <c r="S386" s="221"/>
      <c r="T386" s="201"/>
      <c r="U386" s="184"/>
      <c r="V386" s="111"/>
      <c r="W386" s="544"/>
      <c r="X386" s="103"/>
      <c r="Y386" s="103"/>
      <c r="Z386" s="103"/>
    </row>
    <row r="387" spans="1:26" ht="30.75">
      <c r="A387" s="734">
        <v>2</v>
      </c>
      <c r="B387" s="347">
        <v>7147</v>
      </c>
      <c r="C387" s="188">
        <v>189</v>
      </c>
      <c r="D387" s="189" t="s">
        <v>20</v>
      </c>
      <c r="E387" s="190" t="s">
        <v>218</v>
      </c>
      <c r="F387" s="191"/>
      <c r="G387" s="191"/>
      <c r="H387" s="191"/>
      <c r="I387" s="191"/>
      <c r="J387" s="101">
        <f>SUM(K387+L387)</f>
        <v>170.9</v>
      </c>
      <c r="K387" s="101"/>
      <c r="L387" s="101">
        <v>170.9</v>
      </c>
      <c r="M387" s="143">
        <v>65105</v>
      </c>
      <c r="N387" s="143">
        <v>10172.98</v>
      </c>
      <c r="O387" s="143">
        <f>M387-N387</f>
        <v>54932.020000000004</v>
      </c>
      <c r="P387" s="192"/>
      <c r="Q387" s="101"/>
      <c r="R387" s="101"/>
      <c r="S387" s="193"/>
      <c r="T387" s="267"/>
      <c r="U387" s="142">
        <v>3370</v>
      </c>
      <c r="V387" s="177">
        <f>U387*J387</f>
        <v>575933</v>
      </c>
      <c r="W387" s="250" t="s">
        <v>193</v>
      </c>
      <c r="X387" s="194"/>
      <c r="Y387" s="103"/>
      <c r="Z387" s="103"/>
    </row>
    <row r="388" spans="1:26" ht="30.75">
      <c r="A388" s="734">
        <v>3</v>
      </c>
      <c r="B388" s="347">
        <v>7148</v>
      </c>
      <c r="C388" s="188">
        <v>189</v>
      </c>
      <c r="D388" s="189" t="s">
        <v>20</v>
      </c>
      <c r="E388" s="190" t="s">
        <v>219</v>
      </c>
      <c r="F388" s="191"/>
      <c r="G388" s="191"/>
      <c r="H388" s="191"/>
      <c r="I388" s="191"/>
      <c r="J388" s="101">
        <f>SUM(K388+L388)</f>
        <v>144.5</v>
      </c>
      <c r="K388" s="101"/>
      <c r="L388" s="101">
        <v>144.5</v>
      </c>
      <c r="M388" s="143">
        <v>3297.08</v>
      </c>
      <c r="N388" s="143">
        <v>563.25</v>
      </c>
      <c r="O388" s="143">
        <f>M388-N388</f>
        <v>2733.83</v>
      </c>
      <c r="P388" s="192"/>
      <c r="Q388" s="101"/>
      <c r="R388" s="101"/>
      <c r="S388" s="193"/>
      <c r="T388" s="267"/>
      <c r="U388" s="142">
        <v>3370</v>
      </c>
      <c r="V388" s="177">
        <f>U388*J388</f>
        <v>486965</v>
      </c>
      <c r="W388" s="250" t="s">
        <v>193</v>
      </c>
      <c r="X388" s="194"/>
      <c r="Y388" s="103"/>
      <c r="Z388" s="103"/>
    </row>
    <row r="389" spans="1:26" ht="15">
      <c r="A389" s="735" t="s">
        <v>196</v>
      </c>
      <c r="B389" s="200" t="s">
        <v>254</v>
      </c>
      <c r="C389" s="154"/>
      <c r="D389" s="154"/>
      <c r="E389" s="195" t="s">
        <v>189</v>
      </c>
      <c r="F389" s="123"/>
      <c r="G389" s="123"/>
      <c r="H389" s="123"/>
      <c r="I389" s="123"/>
      <c r="J389" s="20"/>
      <c r="K389" s="20"/>
      <c r="L389" s="20"/>
      <c r="M389" s="22">
        <v>116326.69</v>
      </c>
      <c r="N389" s="22">
        <v>105102.42</v>
      </c>
      <c r="O389" s="22">
        <f>M389-N389</f>
        <v>11224.270000000004</v>
      </c>
      <c r="P389" s="105"/>
      <c r="Q389" s="20"/>
      <c r="R389" s="20"/>
      <c r="S389" s="106"/>
      <c r="T389" s="26"/>
      <c r="U389" s="21"/>
      <c r="V389" s="553"/>
      <c r="W389" s="429"/>
      <c r="X389" s="103"/>
      <c r="Y389" s="103"/>
      <c r="Z389" s="103"/>
    </row>
    <row r="390" spans="1:26" ht="21.75" customHeight="1" thickBot="1">
      <c r="A390" s="736">
        <f>A389+1</f>
        <v>5</v>
      </c>
      <c r="B390" s="226" t="s">
        <v>254</v>
      </c>
      <c r="C390" s="227"/>
      <c r="D390" s="227"/>
      <c r="E390" s="186" t="s">
        <v>190</v>
      </c>
      <c r="F390" s="212"/>
      <c r="G390" s="212"/>
      <c r="H390" s="212"/>
      <c r="I390" s="212"/>
      <c r="J390" s="120"/>
      <c r="K390" s="120"/>
      <c r="L390" s="120"/>
      <c r="M390" s="136">
        <v>14414.07</v>
      </c>
      <c r="N390" s="136">
        <v>10644.05</v>
      </c>
      <c r="O390" s="136">
        <f>M390-N390</f>
        <v>3770.0200000000004</v>
      </c>
      <c r="P390" s="223"/>
      <c r="Q390" s="120"/>
      <c r="R390" s="120"/>
      <c r="S390" s="214"/>
      <c r="T390" s="263"/>
      <c r="U390" s="135"/>
      <c r="V390" s="120"/>
      <c r="W390" s="551"/>
      <c r="X390" s="103"/>
      <c r="Y390" s="103"/>
      <c r="Z390" s="103"/>
    </row>
    <row r="391" spans="1:26" ht="50.25" customHeight="1">
      <c r="A391" s="686"/>
      <c r="B391" s="687"/>
      <c r="C391" s="687"/>
      <c r="D391" s="687"/>
      <c r="E391" s="687"/>
      <c r="F391" s="575"/>
      <c r="G391" s="575"/>
      <c r="H391" s="575"/>
      <c r="I391" s="575"/>
      <c r="J391" s="576">
        <f>SUM(J387+J388)</f>
        <v>315.4</v>
      </c>
      <c r="K391" s="576"/>
      <c r="L391" s="576"/>
      <c r="M391" s="577"/>
      <c r="N391" s="577">
        <f>SUM(N386:N390)</f>
        <v>463272.58999999997</v>
      </c>
      <c r="O391" s="577">
        <f>SUM(O386:O390)</f>
        <v>125134.66999999998</v>
      </c>
      <c r="P391" s="578"/>
      <c r="Q391" s="579"/>
      <c r="R391" s="579"/>
      <c r="S391" s="580"/>
      <c r="T391" s="599"/>
      <c r="U391" s="572"/>
      <c r="V391" s="581">
        <f>M386+M389+M390</f>
        <v>520005.18</v>
      </c>
      <c r="W391" s="652" t="s">
        <v>357</v>
      </c>
      <c r="X391" s="103"/>
      <c r="Y391" s="103"/>
      <c r="Z391" s="103"/>
    </row>
    <row r="392" spans="1:26" ht="81" customHeight="1">
      <c r="A392" s="768" t="s">
        <v>191</v>
      </c>
      <c r="B392" s="677"/>
      <c r="C392" s="677"/>
      <c r="D392" s="677"/>
      <c r="E392" s="677"/>
      <c r="F392" s="213"/>
      <c r="G392" s="213"/>
      <c r="H392" s="213"/>
      <c r="I392" s="213"/>
      <c r="J392" s="611"/>
      <c r="K392" s="611"/>
      <c r="L392" s="611"/>
      <c r="M392" s="230">
        <f>SUM(M386:M391)</f>
        <v>588407.2599999999</v>
      </c>
      <c r="N392" s="230"/>
      <c r="O392" s="230"/>
      <c r="P392" s="612"/>
      <c r="Q392" s="120"/>
      <c r="R392" s="120"/>
      <c r="S392" s="214"/>
      <c r="T392" s="263"/>
      <c r="U392" s="135"/>
      <c r="V392" s="613">
        <f>SUM(V387+V388)</f>
        <v>1062898</v>
      </c>
      <c r="W392" s="769" t="s">
        <v>358</v>
      </c>
      <c r="X392" s="103"/>
      <c r="Y392" s="103"/>
      <c r="Z392" s="103"/>
    </row>
    <row r="393" spans="1:26" ht="16.5">
      <c r="A393" s="770"/>
      <c r="B393" s="614"/>
      <c r="C393" s="614"/>
      <c r="D393" s="614"/>
      <c r="E393" s="614"/>
      <c r="F393" s="615"/>
      <c r="G393" s="615"/>
      <c r="H393" s="615"/>
      <c r="I393" s="615"/>
      <c r="J393" s="616"/>
      <c r="K393" s="616"/>
      <c r="L393" s="616"/>
      <c r="M393" s="617"/>
      <c r="N393" s="617"/>
      <c r="O393" s="617"/>
      <c r="P393" s="618"/>
      <c r="Q393" s="619"/>
      <c r="R393" s="619"/>
      <c r="S393" s="620"/>
      <c r="T393" s="621"/>
      <c r="U393" s="622"/>
      <c r="V393" s="619"/>
      <c r="W393" s="771"/>
      <c r="X393" s="103"/>
      <c r="Y393" s="103"/>
      <c r="Z393" s="103"/>
    </row>
    <row r="394" spans="1:26" ht="34.5" customHeight="1" thickBot="1">
      <c r="A394" s="724" t="s">
        <v>255</v>
      </c>
      <c r="B394" s="725"/>
      <c r="C394" s="725"/>
      <c r="D394" s="725"/>
      <c r="E394" s="725"/>
      <c r="F394" s="725"/>
      <c r="G394" s="725"/>
      <c r="H394" s="725"/>
      <c r="I394" s="725"/>
      <c r="J394" s="725"/>
      <c r="K394" s="725"/>
      <c r="L394" s="725"/>
      <c r="M394" s="725"/>
      <c r="N394" s="725"/>
      <c r="O394" s="725"/>
      <c r="P394" s="725"/>
      <c r="Q394" s="725"/>
      <c r="R394" s="725"/>
      <c r="S394" s="725"/>
      <c r="T394" s="725"/>
      <c r="U394" s="725"/>
      <c r="V394" s="725"/>
      <c r="W394" s="726"/>
      <c r="X394" s="103"/>
      <c r="Y394" s="103"/>
      <c r="Z394" s="103"/>
    </row>
    <row r="395" spans="1:26" ht="27.75" customHeight="1">
      <c r="A395" s="300">
        <v>1</v>
      </c>
      <c r="B395" s="505" t="s">
        <v>256</v>
      </c>
      <c r="C395" s="301"/>
      <c r="D395" s="207" t="s">
        <v>20</v>
      </c>
      <c r="E395" s="302" t="s">
        <v>257</v>
      </c>
      <c r="F395" s="303"/>
      <c r="G395" s="304">
        <f>H395+I395</f>
        <v>1</v>
      </c>
      <c r="H395" s="305">
        <v>0</v>
      </c>
      <c r="I395" s="305">
        <v>1</v>
      </c>
      <c r="J395" s="306">
        <f>SUM(K395+L395)</f>
        <v>256.9</v>
      </c>
      <c r="K395" s="306"/>
      <c r="L395" s="306">
        <v>256.9</v>
      </c>
      <c r="M395" s="307">
        <v>198545.75</v>
      </c>
      <c r="N395" s="307">
        <v>104477.7</v>
      </c>
      <c r="O395" s="307">
        <f>M395-N395</f>
        <v>94068.05</v>
      </c>
      <c r="P395" s="308"/>
      <c r="Q395" s="306"/>
      <c r="R395" s="153"/>
      <c r="S395" s="292"/>
      <c r="T395" s="302"/>
      <c r="U395" s="21">
        <v>3370</v>
      </c>
      <c r="V395" s="293">
        <f>U395*J395</f>
        <v>865752.9999999999</v>
      </c>
      <c r="W395" s="552"/>
      <c r="X395" s="103"/>
      <c r="Y395" s="103"/>
      <c r="Z395" s="103"/>
    </row>
    <row r="396" spans="1:26" ht="30.75" customHeight="1">
      <c r="A396" s="300">
        <v>2</v>
      </c>
      <c r="B396" s="501" t="s">
        <v>258</v>
      </c>
      <c r="C396" s="63"/>
      <c r="D396" s="309" t="s">
        <v>20</v>
      </c>
      <c r="E396" s="31" t="s">
        <v>259</v>
      </c>
      <c r="F396" s="310"/>
      <c r="G396" s="311">
        <f>H396+I396</f>
        <v>19</v>
      </c>
      <c r="H396" s="312">
        <v>0</v>
      </c>
      <c r="I396" s="312">
        <v>19</v>
      </c>
      <c r="J396" s="313">
        <f>SUM(K396+L396)</f>
        <v>1705.66</v>
      </c>
      <c r="K396" s="313"/>
      <c r="L396" s="313">
        <v>1705.66</v>
      </c>
      <c r="M396" s="314">
        <v>1015284.35</v>
      </c>
      <c r="N396" s="314">
        <v>542935.22</v>
      </c>
      <c r="O396" s="314">
        <f aca="true" t="shared" si="60" ref="O396:O404">M396-N396</f>
        <v>472349.13</v>
      </c>
      <c r="P396" s="315"/>
      <c r="Q396" s="313"/>
      <c r="R396" s="316"/>
      <c r="S396" s="45"/>
      <c r="T396" s="31"/>
      <c r="U396" s="21">
        <v>3370</v>
      </c>
      <c r="V396" s="293">
        <f>U396*J396</f>
        <v>5748074.2</v>
      </c>
      <c r="W396" s="541"/>
      <c r="X396" s="103"/>
      <c r="Y396" s="103"/>
      <c r="Z396" s="103"/>
    </row>
    <row r="397" spans="1:26" ht="31.5" customHeight="1">
      <c r="A397" s="300">
        <v>3</v>
      </c>
      <c r="B397" s="501" t="s">
        <v>260</v>
      </c>
      <c r="C397" s="63"/>
      <c r="D397" s="309" t="s">
        <v>69</v>
      </c>
      <c r="E397" s="31" t="s">
        <v>261</v>
      </c>
      <c r="F397" s="310"/>
      <c r="G397" s="311">
        <f>SUM(H397+I397)</f>
        <v>2</v>
      </c>
      <c r="H397" s="312">
        <v>1</v>
      </c>
      <c r="I397" s="312">
        <v>1</v>
      </c>
      <c r="J397" s="313">
        <f>SUM(K397+L397)</f>
        <v>243.56</v>
      </c>
      <c r="K397" s="313">
        <v>111.96</v>
      </c>
      <c r="L397" s="313">
        <v>131.6</v>
      </c>
      <c r="M397" s="314">
        <v>464766.65</v>
      </c>
      <c r="N397" s="314">
        <v>154200.63</v>
      </c>
      <c r="O397" s="314">
        <f t="shared" si="60"/>
        <v>310566.02</v>
      </c>
      <c r="P397" s="315"/>
      <c r="Q397" s="313"/>
      <c r="R397" s="316"/>
      <c r="S397" s="45"/>
      <c r="T397" s="31"/>
      <c r="U397" s="21">
        <v>3370</v>
      </c>
      <c r="V397" s="293">
        <f>U397*J397</f>
        <v>820797.2</v>
      </c>
      <c r="W397" s="541"/>
      <c r="X397" s="103"/>
      <c r="Y397" s="103"/>
      <c r="Z397" s="103"/>
    </row>
    <row r="398" spans="1:26" ht="28.5" customHeight="1">
      <c r="A398" s="300">
        <v>4</v>
      </c>
      <c r="B398" s="501" t="s">
        <v>262</v>
      </c>
      <c r="C398" s="63"/>
      <c r="D398" s="309" t="s">
        <v>80</v>
      </c>
      <c r="E398" s="31" t="s">
        <v>263</v>
      </c>
      <c r="F398" s="310"/>
      <c r="G398" s="311">
        <f>SUM(H398+I398)</f>
        <v>2</v>
      </c>
      <c r="H398" s="312">
        <v>1</v>
      </c>
      <c r="I398" s="312">
        <v>1</v>
      </c>
      <c r="J398" s="313">
        <f>SUM(K398+L398)</f>
        <v>209.05</v>
      </c>
      <c r="K398" s="313">
        <v>84.32</v>
      </c>
      <c r="L398" s="313">
        <v>124.73</v>
      </c>
      <c r="M398" s="314">
        <v>266144.88</v>
      </c>
      <c r="N398" s="314">
        <v>28277.96</v>
      </c>
      <c r="O398" s="314">
        <f t="shared" si="60"/>
        <v>237866.92</v>
      </c>
      <c r="P398" s="315"/>
      <c r="Q398" s="313"/>
      <c r="R398" s="316"/>
      <c r="S398" s="45"/>
      <c r="T398" s="31"/>
      <c r="U398" s="21">
        <v>3370</v>
      </c>
      <c r="V398" s="293">
        <f>U398*J398</f>
        <v>704498.5</v>
      </c>
      <c r="W398" s="541"/>
      <c r="X398" s="103"/>
      <c r="Y398" s="103"/>
      <c r="Z398" s="103"/>
    </row>
    <row r="399" spans="1:26" ht="31.5" customHeight="1">
      <c r="A399" s="300">
        <v>5</v>
      </c>
      <c r="B399" s="501" t="s">
        <v>264</v>
      </c>
      <c r="C399" s="63"/>
      <c r="D399" s="309" t="s">
        <v>69</v>
      </c>
      <c r="E399" s="31" t="s">
        <v>265</v>
      </c>
      <c r="F399" s="310"/>
      <c r="G399" s="311"/>
      <c r="H399" s="312"/>
      <c r="I399" s="312"/>
      <c r="J399" s="313">
        <f>SUM(K399+L399)</f>
        <v>18.73</v>
      </c>
      <c r="K399" s="313"/>
      <c r="L399" s="493">
        <v>18.73</v>
      </c>
      <c r="M399" s="314">
        <v>6989.86</v>
      </c>
      <c r="N399" s="314">
        <v>1426.91</v>
      </c>
      <c r="O399" s="314">
        <f t="shared" si="60"/>
        <v>5562.95</v>
      </c>
      <c r="P399" s="315"/>
      <c r="Q399" s="313"/>
      <c r="R399" s="316"/>
      <c r="S399" s="45"/>
      <c r="T399" s="31"/>
      <c r="U399" s="44"/>
      <c r="V399" s="32"/>
      <c r="W399" s="541"/>
      <c r="X399" s="103"/>
      <c r="Y399" s="103"/>
      <c r="Z399" s="103"/>
    </row>
    <row r="400" spans="1:26" ht="38.25" customHeight="1">
      <c r="A400" s="300">
        <v>6</v>
      </c>
      <c r="B400" s="501" t="s">
        <v>266</v>
      </c>
      <c r="C400" s="63"/>
      <c r="D400" s="309" t="s">
        <v>20</v>
      </c>
      <c r="E400" s="43" t="s">
        <v>267</v>
      </c>
      <c r="F400" s="310"/>
      <c r="G400" s="311"/>
      <c r="H400" s="312"/>
      <c r="I400" s="312"/>
      <c r="J400" s="313"/>
      <c r="K400" s="313"/>
      <c r="L400" s="313"/>
      <c r="M400" s="314">
        <v>1007.95</v>
      </c>
      <c r="N400" s="314">
        <v>923.78</v>
      </c>
      <c r="O400" s="314">
        <f t="shared" si="60"/>
        <v>84.17000000000007</v>
      </c>
      <c r="P400" s="315"/>
      <c r="Q400" s="313"/>
      <c r="R400" s="316"/>
      <c r="S400" s="45"/>
      <c r="T400" s="31"/>
      <c r="U400" s="317"/>
      <c r="V400" s="45"/>
      <c r="W400" s="541"/>
      <c r="X400" s="103"/>
      <c r="Y400" s="103"/>
      <c r="Z400" s="103"/>
    </row>
    <row r="401" spans="1:26" ht="36" customHeight="1">
      <c r="A401" s="300">
        <v>7</v>
      </c>
      <c r="B401" s="501" t="s">
        <v>268</v>
      </c>
      <c r="C401" s="63"/>
      <c r="D401" s="309" t="s">
        <v>20</v>
      </c>
      <c r="E401" s="43" t="s">
        <v>269</v>
      </c>
      <c r="F401" s="310"/>
      <c r="G401" s="311"/>
      <c r="H401" s="312"/>
      <c r="I401" s="312"/>
      <c r="J401" s="313"/>
      <c r="K401" s="313"/>
      <c r="L401" s="313"/>
      <c r="M401" s="314">
        <v>1359.27</v>
      </c>
      <c r="N401" s="314">
        <v>1246.05</v>
      </c>
      <c r="O401" s="314">
        <f t="shared" si="60"/>
        <v>113.22000000000003</v>
      </c>
      <c r="P401" s="315"/>
      <c r="Q401" s="313"/>
      <c r="R401" s="316"/>
      <c r="S401" s="45"/>
      <c r="T401" s="31"/>
      <c r="U401" s="317"/>
      <c r="V401" s="45"/>
      <c r="W401" s="541"/>
      <c r="X401" s="103"/>
      <c r="Y401" s="103"/>
      <c r="Z401" s="103"/>
    </row>
    <row r="402" spans="1:26" ht="30" customHeight="1">
      <c r="A402" s="300">
        <v>8</v>
      </c>
      <c r="B402" s="506" t="s">
        <v>270</v>
      </c>
      <c r="C402" s="318"/>
      <c r="D402" s="319" t="s">
        <v>20</v>
      </c>
      <c r="E402" s="320" t="s">
        <v>271</v>
      </c>
      <c r="F402" s="321"/>
      <c r="G402" s="322"/>
      <c r="H402" s="323"/>
      <c r="I402" s="323"/>
      <c r="J402" s="324"/>
      <c r="K402" s="324"/>
      <c r="L402" s="324"/>
      <c r="M402" s="314">
        <v>538.69</v>
      </c>
      <c r="N402" s="314">
        <v>468.83</v>
      </c>
      <c r="O402" s="314">
        <f t="shared" si="60"/>
        <v>69.86000000000007</v>
      </c>
      <c r="P402" s="315"/>
      <c r="Q402" s="313"/>
      <c r="R402" s="316"/>
      <c r="S402" s="117"/>
      <c r="T402" s="590"/>
      <c r="U402" s="325"/>
      <c r="V402" s="117"/>
      <c r="W402" s="549"/>
      <c r="X402" s="103"/>
      <c r="Y402" s="103"/>
      <c r="Z402" s="103"/>
    </row>
    <row r="403" spans="1:26" ht="30.75" customHeight="1">
      <c r="A403" s="300">
        <v>9</v>
      </c>
      <c r="B403" s="501" t="s">
        <v>272</v>
      </c>
      <c r="C403" s="63"/>
      <c r="D403" s="309" t="s">
        <v>20</v>
      </c>
      <c r="E403" s="43" t="s">
        <v>273</v>
      </c>
      <c r="F403" s="310"/>
      <c r="G403" s="326"/>
      <c r="H403" s="326"/>
      <c r="I403" s="326"/>
      <c r="J403" s="45">
        <v>47.74</v>
      </c>
      <c r="K403" s="291"/>
      <c r="L403" s="291"/>
      <c r="M403" s="32">
        <v>10435.6</v>
      </c>
      <c r="N403" s="32">
        <v>10057</v>
      </c>
      <c r="O403" s="32">
        <f t="shared" si="60"/>
        <v>378.60000000000036</v>
      </c>
      <c r="P403" s="327"/>
      <c r="Q403" s="45"/>
      <c r="R403" s="45"/>
      <c r="S403" s="45"/>
      <c r="T403" s="31"/>
      <c r="U403" s="317"/>
      <c r="V403" s="45"/>
      <c r="W403" s="541"/>
      <c r="X403" s="103"/>
      <c r="Y403" s="103"/>
      <c r="Z403" s="103"/>
    </row>
    <row r="404" spans="1:26" ht="29.25" customHeight="1">
      <c r="A404" s="300">
        <v>10</v>
      </c>
      <c r="B404" s="501" t="s">
        <v>274</v>
      </c>
      <c r="C404" s="309"/>
      <c r="D404" s="309" t="s">
        <v>20</v>
      </c>
      <c r="E404" s="43" t="s">
        <v>275</v>
      </c>
      <c r="F404" s="310"/>
      <c r="G404" s="310"/>
      <c r="H404" s="310"/>
      <c r="I404" s="310"/>
      <c r="J404" s="291"/>
      <c r="K404" s="291"/>
      <c r="L404" s="291"/>
      <c r="M404" s="32">
        <v>7200</v>
      </c>
      <c r="N404" s="32">
        <v>2646</v>
      </c>
      <c r="O404" s="32">
        <f t="shared" si="60"/>
        <v>4554</v>
      </c>
      <c r="P404" s="327"/>
      <c r="Q404" s="45"/>
      <c r="R404" s="45"/>
      <c r="S404" s="45"/>
      <c r="T404" s="31"/>
      <c r="U404" s="328"/>
      <c r="V404" s="45"/>
      <c r="W404" s="541"/>
      <c r="X404" s="103"/>
      <c r="Y404" s="103"/>
      <c r="Z404" s="103"/>
    </row>
    <row r="405" spans="1:26" ht="65.25" customHeight="1">
      <c r="A405" s="772"/>
      <c r="B405" s="507"/>
      <c r="C405" s="329"/>
      <c r="D405" s="329"/>
      <c r="E405" s="329"/>
      <c r="F405" s="310"/>
      <c r="G405" s="321"/>
      <c r="H405" s="321"/>
      <c r="I405" s="321"/>
      <c r="J405" s="330"/>
      <c r="K405" s="330"/>
      <c r="L405" s="330"/>
      <c r="M405" s="299"/>
      <c r="N405" s="299"/>
      <c r="O405" s="299"/>
      <c r="P405" s="331"/>
      <c r="Q405" s="117"/>
      <c r="R405" s="117"/>
      <c r="S405" s="117"/>
      <c r="T405" s="590"/>
      <c r="U405" s="332"/>
      <c r="V405" s="178">
        <f>SUM(V395:V398)</f>
        <v>8139122.9</v>
      </c>
      <c r="W405" s="646" t="s">
        <v>359</v>
      </c>
      <c r="X405" s="103"/>
      <c r="Y405" s="103"/>
      <c r="Z405" s="103"/>
    </row>
    <row r="406" spans="1:26" ht="51" customHeight="1">
      <c r="A406" s="772"/>
      <c r="B406" s="329"/>
      <c r="C406" s="329"/>
      <c r="D406" s="329"/>
      <c r="E406" s="329"/>
      <c r="F406" s="310"/>
      <c r="G406" s="321"/>
      <c r="H406" s="321"/>
      <c r="I406" s="321"/>
      <c r="J406" s="330"/>
      <c r="K406" s="330"/>
      <c r="L406" s="330"/>
      <c r="M406" s="299"/>
      <c r="N406" s="299"/>
      <c r="O406" s="299"/>
      <c r="P406" s="331"/>
      <c r="Q406" s="117"/>
      <c r="R406" s="117"/>
      <c r="S406" s="117"/>
      <c r="T406" s="590"/>
      <c r="U406" s="332"/>
      <c r="V406" s="178">
        <f>SUM(M399)</f>
        <v>6989.86</v>
      </c>
      <c r="W406" s="653" t="s">
        <v>360</v>
      </c>
      <c r="X406" s="103"/>
      <c r="Y406" s="103"/>
      <c r="Z406" s="103"/>
    </row>
    <row r="407" spans="1:26" ht="54" customHeight="1">
      <c r="A407" s="772"/>
      <c r="B407" s="287"/>
      <c r="C407" s="287"/>
      <c r="D407" s="287"/>
      <c r="E407" s="287"/>
      <c r="F407" s="288"/>
      <c r="G407" s="283"/>
      <c r="H407" s="283"/>
      <c r="I407" s="283"/>
      <c r="J407" s="289"/>
      <c r="K407" s="289"/>
      <c r="L407" s="289"/>
      <c r="M407" s="284"/>
      <c r="N407" s="284"/>
      <c r="O407" s="284"/>
      <c r="P407" s="289"/>
      <c r="Q407" s="285"/>
      <c r="R407" s="285"/>
      <c r="S407" s="285"/>
      <c r="T407" s="602"/>
      <c r="U407" s="286"/>
      <c r="V407" s="178">
        <f>SUM(M400+M401+M402+M403+M404)</f>
        <v>20541.510000000002</v>
      </c>
      <c r="W407" s="653" t="s">
        <v>361</v>
      </c>
      <c r="X407" s="103"/>
      <c r="Y407" s="103"/>
      <c r="Z407" s="103"/>
    </row>
    <row r="408" spans="1:26" ht="21.75" customHeight="1">
      <c r="A408" s="773" t="s">
        <v>276</v>
      </c>
      <c r="B408" s="719"/>
      <c r="C408" s="719"/>
      <c r="D408" s="719"/>
      <c r="E408" s="720"/>
      <c r="F408" s="123"/>
      <c r="G408" s="632">
        <f aca="true" t="shared" si="61" ref="G408:L408">SUM(G395:G404)</f>
        <v>24</v>
      </c>
      <c r="H408" s="632">
        <f t="shared" si="61"/>
        <v>2</v>
      </c>
      <c r="I408" s="632">
        <f t="shared" si="61"/>
        <v>22</v>
      </c>
      <c r="J408" s="583">
        <f t="shared" si="61"/>
        <v>2481.64</v>
      </c>
      <c r="K408" s="583">
        <f t="shared" si="61"/>
        <v>196.27999999999997</v>
      </c>
      <c r="L408" s="583">
        <f t="shared" si="61"/>
        <v>2237.62</v>
      </c>
      <c r="M408" s="583">
        <f>SUM(M395:M404)</f>
        <v>1972273</v>
      </c>
      <c r="N408" s="583">
        <f>SUM(N395:N404)</f>
        <v>846660.08</v>
      </c>
      <c r="O408" s="583">
        <f>SUM(O395:O404)</f>
        <v>1125612.9200000002</v>
      </c>
      <c r="P408" s="22"/>
      <c r="Q408" s="20"/>
      <c r="R408" s="20"/>
      <c r="S408" s="20"/>
      <c r="T408" s="26"/>
      <c r="U408" s="20"/>
      <c r="V408" s="553"/>
      <c r="W408" s="542"/>
      <c r="X408" s="103"/>
      <c r="Y408" s="103"/>
      <c r="Z408" s="103"/>
    </row>
    <row r="409" spans="1:26" ht="23.25" customHeight="1">
      <c r="A409" s="774"/>
      <c r="B409" s="626"/>
      <c r="C409" s="627"/>
      <c r="D409" s="627"/>
      <c r="E409" s="628"/>
      <c r="F409" s="629"/>
      <c r="G409" s="629"/>
      <c r="H409" s="629"/>
      <c r="I409" s="629"/>
      <c r="J409" s="630"/>
      <c r="K409" s="630"/>
      <c r="L409" s="630"/>
      <c r="M409" s="631"/>
      <c r="N409" s="631"/>
      <c r="O409" s="631"/>
      <c r="P409" s="630"/>
      <c r="Q409" s="533"/>
      <c r="R409" s="533"/>
      <c r="S409" s="533"/>
      <c r="T409" s="628"/>
      <c r="U409" s="533"/>
      <c r="V409" s="533"/>
      <c r="W409" s="775"/>
      <c r="X409" s="103"/>
      <c r="Y409" s="103"/>
      <c r="Z409" s="103"/>
    </row>
    <row r="410" spans="1:26" ht="27" customHeight="1" thickBot="1">
      <c r="A410" s="681" t="s">
        <v>192</v>
      </c>
      <c r="B410" s="682"/>
      <c r="C410" s="682"/>
      <c r="D410" s="682"/>
      <c r="E410" s="683"/>
      <c r="F410" s="567"/>
      <c r="G410" s="623">
        <f>SUM(G376+G351+G341+G315+G304+G113+G408)</f>
        <v>2982</v>
      </c>
      <c r="H410" s="623">
        <f>SUM(H376+H351+H341+H315+H304+H113+H408)</f>
        <v>2756</v>
      </c>
      <c r="I410" s="623">
        <f>SUM(I376+I351+I341+I315+I304+I113+I408)</f>
        <v>226</v>
      </c>
      <c r="J410" s="624">
        <f>SUM(J113+J304+J315+J341+J351+J376+J387+J388+J408)</f>
        <v>160943.54000000004</v>
      </c>
      <c r="K410" s="625">
        <f>SUM(K113+K304+K315+K341+K351+K376)</f>
        <v>138032.91</v>
      </c>
      <c r="L410" s="625">
        <f>SUM(L113+L304+L315+L341+L351+L376+L387+L388)</f>
        <v>15180.93</v>
      </c>
      <c r="M410" s="625">
        <f>SUM(M113+M304+M315+M341+M351+M376+M391+M408+M383)</f>
        <v>75779224.92</v>
      </c>
      <c r="N410" s="625">
        <f>SUM(N113+N304+N315+N341+N351+N376+N391+N408+N383)</f>
        <v>26563154.182</v>
      </c>
      <c r="O410" s="625">
        <f>SUM(O113+O304+O315+O341+O351+O376+O391+O408+O383)</f>
        <v>49804477.99800001</v>
      </c>
      <c r="P410" s="625"/>
      <c r="Q410" s="421"/>
      <c r="R410" s="421"/>
      <c r="S410" s="421"/>
      <c r="T410" s="598"/>
      <c r="U410" s="421"/>
      <c r="V410" s="421"/>
      <c r="W410" s="532"/>
      <c r="X410" s="103"/>
      <c r="Y410" s="103"/>
      <c r="Z410" s="103"/>
    </row>
    <row r="411" spans="1:26" ht="15">
      <c r="A411" s="146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246"/>
      <c r="N411" s="246"/>
      <c r="O411" s="246"/>
      <c r="P411" s="138"/>
      <c r="Q411" s="103"/>
      <c r="R411" s="103"/>
      <c r="S411" s="103"/>
      <c r="T411" s="498"/>
      <c r="U411" s="103"/>
      <c r="V411" s="103"/>
      <c r="W411" s="498"/>
      <c r="X411" s="103"/>
      <c r="Y411" s="103"/>
      <c r="Z411" s="103"/>
    </row>
    <row r="412" spans="1:26" ht="20.25" customHeight="1">
      <c r="A412" s="146"/>
      <c r="B412" s="103"/>
      <c r="C412" s="103"/>
      <c r="D412" s="185" t="s">
        <v>193</v>
      </c>
      <c r="E412" s="260" t="s">
        <v>194</v>
      </c>
      <c r="F412" s="261"/>
      <c r="G412" s="261"/>
      <c r="H412" s="261"/>
      <c r="I412" s="261"/>
      <c r="J412" s="262" t="s">
        <v>323</v>
      </c>
      <c r="K412" s="262"/>
      <c r="L412" s="103"/>
      <c r="M412" s="150"/>
      <c r="N412" s="150"/>
      <c r="O412" s="150"/>
      <c r="P412" s="103"/>
      <c r="Q412" s="103"/>
      <c r="R412" s="103"/>
      <c r="S412" s="103"/>
      <c r="T412" s="498"/>
      <c r="U412" s="103"/>
      <c r="V412" s="103"/>
      <c r="W412" s="498"/>
      <c r="X412" s="103"/>
      <c r="Y412" s="103"/>
      <c r="Z412" s="103"/>
    </row>
    <row r="413" spans="1:26" ht="20.25" customHeight="1">
      <c r="A413" s="146"/>
      <c r="B413" s="103"/>
      <c r="C413" s="103"/>
      <c r="D413" s="185" t="s">
        <v>195</v>
      </c>
      <c r="E413" s="718" t="s">
        <v>321</v>
      </c>
      <c r="F413" s="718"/>
      <c r="G413" s="718"/>
      <c r="H413" s="718"/>
      <c r="I413" s="718"/>
      <c r="J413" s="718"/>
      <c r="K413" s="718"/>
      <c r="L413" s="103"/>
      <c r="M413" s="150"/>
      <c r="N413" s="150"/>
      <c r="O413" s="150"/>
      <c r="P413" s="103"/>
      <c r="Q413" s="103"/>
      <c r="R413" s="103"/>
      <c r="S413" s="103"/>
      <c r="T413" s="498"/>
      <c r="U413" s="103"/>
      <c r="V413" s="103"/>
      <c r="W413" s="498"/>
      <c r="X413" s="103"/>
      <c r="Y413" s="103"/>
      <c r="Z413" s="103"/>
    </row>
    <row r="414" spans="1:26" ht="20.25" customHeight="1">
      <c r="A414" s="146"/>
      <c r="B414" s="103"/>
      <c r="C414" s="103"/>
      <c r="D414" s="197"/>
      <c r="E414" s="684" t="s">
        <v>327</v>
      </c>
      <c r="F414" s="684"/>
      <c r="G414" s="684"/>
      <c r="H414" s="684"/>
      <c r="I414" s="684"/>
      <c r="J414" s="684"/>
      <c r="K414" s="684"/>
      <c r="L414" s="103"/>
      <c r="M414" s="103"/>
      <c r="N414" s="103"/>
      <c r="O414" s="103"/>
      <c r="P414" s="103"/>
      <c r="Q414" s="103"/>
      <c r="R414" s="103"/>
      <c r="S414" s="103"/>
      <c r="T414" s="498"/>
      <c r="U414" s="103"/>
      <c r="V414" s="103"/>
      <c r="W414" s="498"/>
      <c r="X414" s="103"/>
      <c r="Y414" s="103"/>
      <c r="Z414" s="103"/>
    </row>
    <row r="415" spans="1:26" s="3" customFormat="1" ht="16.5">
      <c r="A415" s="670" t="s">
        <v>364</v>
      </c>
      <c r="B415" s="671"/>
      <c r="C415" s="671"/>
      <c r="D415" s="671"/>
      <c r="E415" s="671"/>
      <c r="F415" s="671"/>
      <c r="G415" s="671"/>
      <c r="H415" s="671"/>
      <c r="I415" s="671"/>
      <c r="J415" s="671"/>
      <c r="K415" s="671"/>
      <c r="L415" s="671"/>
      <c r="M415" s="671"/>
      <c r="N415" s="671"/>
      <c r="O415" s="671"/>
      <c r="P415" s="671"/>
      <c r="Q415" s="671"/>
      <c r="R415" s="671"/>
      <c r="S415" s="671"/>
      <c r="T415" s="671"/>
      <c r="U415" s="671"/>
      <c r="V415" s="671"/>
      <c r="W415" s="671"/>
      <c r="X415" s="146"/>
      <c r="Y415" s="146"/>
      <c r="Z415" s="146"/>
    </row>
    <row r="416" spans="1:26" ht="15">
      <c r="A416" s="668" t="s">
        <v>362</v>
      </c>
      <c r="B416" s="669"/>
      <c r="C416" s="669"/>
      <c r="D416" s="669"/>
      <c r="E416" s="669"/>
      <c r="F416" s="669"/>
      <c r="G416" s="669"/>
      <c r="H416" s="669"/>
      <c r="I416" s="669"/>
      <c r="J416" s="669"/>
      <c r="K416" s="669"/>
      <c r="L416" s="669"/>
      <c r="M416" s="669"/>
      <c r="N416" s="669"/>
      <c r="O416" s="669"/>
      <c r="P416" s="669"/>
      <c r="Q416" s="669"/>
      <c r="R416" s="669"/>
      <c r="S416" s="669"/>
      <c r="T416" s="669"/>
      <c r="U416" s="669"/>
      <c r="V416" s="669"/>
      <c r="W416" s="669"/>
      <c r="X416" s="103"/>
      <c r="Y416" s="103"/>
      <c r="Z416" s="103"/>
    </row>
    <row r="417" spans="1:26" ht="15">
      <c r="A417" s="668" t="s">
        <v>363</v>
      </c>
      <c r="B417" s="669"/>
      <c r="C417" s="669"/>
      <c r="D417" s="669"/>
      <c r="E417" s="669"/>
      <c r="F417" s="669"/>
      <c r="G417" s="669"/>
      <c r="H417" s="669"/>
      <c r="I417" s="669"/>
      <c r="J417" s="669"/>
      <c r="K417" s="669"/>
      <c r="L417" s="669"/>
      <c r="M417" s="669"/>
      <c r="N417" s="669"/>
      <c r="O417" s="669"/>
      <c r="P417" s="669"/>
      <c r="Q417" s="669"/>
      <c r="R417" s="669"/>
      <c r="S417" s="669"/>
      <c r="T417" s="669"/>
      <c r="U417" s="669"/>
      <c r="V417" s="669"/>
      <c r="W417" s="669"/>
      <c r="X417" s="103"/>
      <c r="Y417" s="103"/>
      <c r="Z417" s="103"/>
    </row>
    <row r="418" spans="1:26" ht="31.5" customHeight="1">
      <c r="A418" s="146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498"/>
      <c r="U418" s="103"/>
      <c r="V418" s="103"/>
      <c r="W418" s="498"/>
      <c r="X418" s="103"/>
      <c r="Y418" s="103"/>
      <c r="Z418" s="103"/>
    </row>
    <row r="419" spans="1:16" ht="12.75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2.75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2.75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2.75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2.75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2.75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2.75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2.75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2.75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2.75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2.75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2.75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2.75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2.75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2.75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2.75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2.75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2.75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2.75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2.75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2.75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2.75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2.75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2.75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2.75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2.75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2.75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2.75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2.75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2.75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2.75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2.75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2.75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2.75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2.75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2.75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2.75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2.75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2.75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2.75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2.75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2.75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2.75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2.75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2.75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2.75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2.75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2.75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2.75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2.75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2.75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2.75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2.75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2.75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2.75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2.75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2.75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2.75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2.75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2.75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2.75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2.75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2.75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2.75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2.75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2.75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2.75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2.75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2.75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2.75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2.75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2.75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2.75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2.75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2.75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2.75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2.75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2.75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2.75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2.75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2.75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2.75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2.75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2.75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2.75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2.75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2.75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2.75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2.75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2.75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2.75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2.75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2.75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2.75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2.75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2.75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2.75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2.75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2.75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2.75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2.75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2.75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2.75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2.75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2.75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2.75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2.75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2.75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2.75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2.75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2.75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2.75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2.75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2.75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2.75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2.75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2.75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2.75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2.75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2.75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2.75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2.75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2.75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2.75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2.75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2.75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2.75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2.75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2.75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2.75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2.75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2.75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2.75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2.75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2.75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2.75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2.75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2.75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2.75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2.75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2.75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2.75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2.75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2.75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2.75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2.75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2.75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2.75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2.75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2.75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2.75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2.75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2.75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2.75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2.75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2.75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2.75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2.75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2.75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2.75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2.75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2.75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2.75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2.75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2.75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2.75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2.75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2.75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2.75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2.75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2.75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2.75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2.75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2.75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2.75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2.75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2.75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2.75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2.75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2.75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2.75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2.75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2.75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2.75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2.75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2.75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2.75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2.75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2.75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2.75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2.75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2.75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2.75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2.75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2.75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2.75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2.75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2.75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2.75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2.75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2.75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2.75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2.75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2.75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2.75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2.75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2.75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2.75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2.75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2.75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2.75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2.75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2.75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2.75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2.75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2.75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2.75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2.75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2.75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2.75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2.75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2.75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2.75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2.75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2.75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2.75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2.75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2.75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2.75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2.75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2.75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2.75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2.75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2.75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2.75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2.75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2.75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2.75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2.75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2.75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2.75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2.75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2.75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2.75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2.75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2.75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2.75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2.75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2.75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2.75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2.75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2.75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2.75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2.75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2.75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2.75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2.75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2.75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2.75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2.75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2.75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2.75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2.75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2.75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2.75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2.75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2.75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2.75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2.75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2.75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2.75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2.75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2.75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2.75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2.75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2.75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2.75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2.75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2.75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2.75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2.75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2.75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2.75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2.75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2.75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2.75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2.75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2.75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2.75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2.75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2.75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2.75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2.75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2.75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2.75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2.75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2.75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2.75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2.75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2.75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2.75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2.75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2.75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2.75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2.75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2.75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2.75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2.75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2.75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2.75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2.75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2.75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2.75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2.75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2.75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2.75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2.75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2.75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2.75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2.75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2.75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2.75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2.75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2.75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2.75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2.75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2.75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2.75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2.75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ht="12.75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ht="12.75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ht="12.75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ht="12.75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ht="12.75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ht="12.75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ht="12.75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ht="12.75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ht="12.75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ht="12.75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ht="12.75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ht="12.75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ht="12.75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ht="12.75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ht="12.75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ht="12.75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ht="12.75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ht="12.75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ht="12.75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ht="12.75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ht="12.75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ht="12.75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ht="12.75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ht="12.75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ht="12.75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ht="12.75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ht="12.75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ht="12.75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ht="12.75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ht="12.75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ht="12.75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ht="12.75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ht="12.75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ht="12.75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ht="12.75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ht="12.75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ht="12.75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ht="12.75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ht="12.75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ht="12.75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ht="12.75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ht="12.75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ht="12.75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ht="12.75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ht="12.75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ht="12.75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ht="12.75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ht="12.75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ht="12.75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ht="12.75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ht="12.75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ht="12.75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ht="12.75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ht="12.75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ht="12.75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ht="12.75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ht="12.75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ht="12.75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ht="12.75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ht="12.75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ht="12.75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ht="12.75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ht="12.75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ht="12.75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ht="12.75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ht="12.75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ht="12.75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ht="12.75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ht="12.75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ht="12.75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ht="12.75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ht="12.75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ht="12.75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ht="12.75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ht="12.75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ht="12.75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ht="12.75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ht="12.75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ht="12.75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ht="12.75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ht="12.75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ht="12.75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ht="12.75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ht="12.75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ht="12.75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ht="12.75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ht="12.75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ht="12.75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ht="12.75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ht="12.75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ht="12.75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ht="12.75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ht="12.75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ht="12.75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ht="12.75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ht="12.75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ht="12.75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ht="12.75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ht="12.75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ht="12.75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ht="12.75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ht="12.75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ht="12.75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ht="12.75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ht="12.75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ht="12.75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ht="12.75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ht="12.75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ht="12.75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ht="12.75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ht="12.75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ht="12.75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ht="12.75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ht="12.75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ht="12.75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ht="12.75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ht="12.75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ht="12.75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ht="12.75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ht="12.75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ht="12.75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ht="12.75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ht="12.75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ht="12.75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ht="12.75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ht="12.75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ht="12.75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ht="12.75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ht="12.75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ht="12.75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ht="12.75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ht="12.75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ht="12.75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ht="12.75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ht="12.75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ht="12.75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ht="12.75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ht="12.75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ht="12.75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ht="12.75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ht="12.75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ht="12.75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ht="12.75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ht="12.75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ht="12.75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ht="12.75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ht="12.75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ht="12.75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ht="12.75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ht="12.75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ht="12.75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ht="12.75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ht="12.75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ht="12.75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ht="12.75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ht="12.75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ht="12.75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ht="12.75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ht="12.75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ht="12.75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ht="12.75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ht="12.75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ht="12.75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ht="12.75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ht="12.75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ht="12.75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ht="12.75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ht="12.75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ht="12.75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ht="12.75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ht="12.75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ht="12.75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ht="12.75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ht="12.75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ht="12.75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ht="12.75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ht="12.75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ht="12.75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ht="12.75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ht="12.75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ht="12.75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ht="12.75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ht="12.75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ht="12.75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ht="12.75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ht="12.75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ht="12.75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ht="12.75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ht="12.75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ht="12.75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ht="12.75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ht="12.75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ht="12.75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ht="12.75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ht="12.75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ht="12.75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ht="12.75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</row>
    <row r="945" spans="1:16" ht="12.75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</row>
    <row r="946" spans="1:16" ht="12.75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</row>
    <row r="947" spans="1:16" ht="12.75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</row>
    <row r="948" spans="1:16" ht="12.75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</row>
    <row r="949" spans="1:16" ht="12.75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</row>
    <row r="950" spans="1:16" ht="12.75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</row>
    <row r="951" spans="1:16" ht="12.75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2.75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2.75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2.75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2.75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2.75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2.75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2.75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2.75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2.75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2.75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2.75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2.75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2.75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2.75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2.75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2.75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2.75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2.75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2.75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2.75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2.75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2.75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  <row r="974" spans="1:16" ht="12.75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</row>
    <row r="975" spans="1:16" ht="12.75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</row>
    <row r="976" spans="1:16" ht="12.75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</row>
    <row r="977" spans="1:16" ht="12.75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</row>
    <row r="978" spans="1:16" ht="12.75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</row>
    <row r="979" spans="1:16" ht="12.75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</row>
    <row r="980" spans="1:16" ht="12.75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</row>
    <row r="981" spans="1:16" ht="12.75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</row>
    <row r="982" spans="1:16" ht="12.75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</row>
    <row r="983" spans="1:16" ht="12.75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</row>
    <row r="984" spans="1:16" ht="12.75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</row>
    <row r="985" spans="1:16" ht="12.75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</row>
    <row r="986" spans="1:16" ht="12.75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</row>
    <row r="987" spans="1:16" ht="12.75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</row>
    <row r="988" spans="1:16" ht="12.75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</row>
    <row r="989" spans="1:16" ht="12.75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</row>
    <row r="990" spans="1:16" ht="12.75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</row>
    <row r="991" spans="1:16" ht="12.75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</row>
    <row r="992" spans="1:16" ht="12.75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</row>
    <row r="993" spans="1:16" ht="12.75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</row>
    <row r="994" spans="1:16" ht="12.75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</row>
    <row r="995" spans="1:16" ht="12.75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</row>
    <row r="996" spans="1:16" ht="12.75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</row>
    <row r="997" spans="1:16" ht="12.75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</row>
    <row r="998" spans="1:16" ht="12.75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</row>
    <row r="999" spans="1:16" ht="12.75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</row>
    <row r="1000" spans="1:16" ht="12.75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</row>
    <row r="1001" spans="1:16" ht="12.75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</row>
    <row r="1002" spans="1:16" ht="12.75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</row>
    <row r="1003" spans="1:16" ht="12.75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</row>
    <row r="1004" spans="1:16" ht="12.75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</row>
    <row r="1005" spans="1:16" ht="12.75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</row>
    <row r="1006" spans="1:16" ht="12.75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</row>
    <row r="1007" spans="1:16" ht="12.75">
      <c r="A1007" s="3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</row>
    <row r="1008" spans="1:16" ht="12.75">
      <c r="A1008" s="3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</row>
    <row r="1009" spans="1:16" ht="12.75">
      <c r="A1009" s="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</row>
    <row r="1010" spans="1:16" ht="12.75">
      <c r="A1010" s="3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</row>
    <row r="1011" spans="1:16" ht="12.75">
      <c r="A1011" s="3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</row>
    <row r="1012" spans="1:16" ht="12.75">
      <c r="A1012" s="3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</row>
    <row r="1013" spans="1:16" ht="12.75">
      <c r="A1013" s="3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</row>
    <row r="1014" spans="1:16" ht="12.75">
      <c r="A1014" s="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</row>
    <row r="1015" spans="1:16" ht="12.75">
      <c r="A1015" s="3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</row>
    <row r="1016" spans="1:16" ht="12.75">
      <c r="A1016" s="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</row>
    <row r="1017" spans="1:16" ht="12.75">
      <c r="A1017" s="3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</row>
    <row r="1018" spans="1:16" ht="12.75">
      <c r="A1018" s="3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</row>
    <row r="1019" spans="1:16" ht="12.75">
      <c r="A1019" s="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</row>
    <row r="1020" spans="1:16" ht="12.75">
      <c r="A1020" s="3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</row>
    <row r="1021" spans="1:16" ht="12.75">
      <c r="A1021" s="3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</row>
    <row r="1022" spans="1:16" ht="12.75">
      <c r="A1022" s="3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</row>
    <row r="1023" spans="1:16" ht="12.75">
      <c r="A1023" s="3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</row>
    <row r="1024" spans="1:16" ht="12.75">
      <c r="A1024" s="3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</row>
    <row r="1025" spans="1:16" ht="12.75">
      <c r="A1025" s="3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</row>
    <row r="1026" spans="1:16" ht="12.75">
      <c r="A1026" s="3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</row>
    <row r="1027" spans="1:16" ht="12.75">
      <c r="A1027" s="3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</row>
    <row r="1028" spans="1:16" ht="12.75">
      <c r="A1028" s="3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</row>
    <row r="1029" spans="1:16" ht="12.75">
      <c r="A1029" s="3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</row>
    <row r="1030" spans="1:16" ht="12.75">
      <c r="A1030" s="3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</row>
    <row r="1031" spans="1:16" ht="12.75">
      <c r="A1031" s="3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</row>
    <row r="1032" spans="1:16" ht="12.75">
      <c r="A1032" s="3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</row>
    <row r="1033" spans="1:16" ht="12.75">
      <c r="A1033" s="3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</row>
    <row r="1034" spans="1:16" ht="12.75">
      <c r="A1034" s="3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</row>
    <row r="1035" spans="1:16" ht="12.75">
      <c r="A1035" s="3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</row>
    <row r="1036" spans="1:16" ht="12.75">
      <c r="A1036" s="3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</row>
    <row r="1037" spans="1:16" ht="12.75">
      <c r="A1037" s="3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</row>
    <row r="1038" spans="1:16" ht="12.75">
      <c r="A1038" s="3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</row>
    <row r="1039" spans="1:16" ht="12.75">
      <c r="A1039" s="3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</row>
    <row r="1040" spans="1:16" ht="12.75">
      <c r="A1040" s="3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</row>
    <row r="1041" spans="1:16" ht="12.75">
      <c r="A1041" s="3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</row>
    <row r="1042" spans="1:16" ht="12.75">
      <c r="A1042" s="3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</row>
    <row r="1043" spans="1:16" ht="12.75">
      <c r="A1043" s="3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</row>
    <row r="1044" spans="1:16" ht="12.75">
      <c r="A1044" s="3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</row>
    <row r="1045" spans="1:16" ht="12.75">
      <c r="A1045" s="3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</row>
    <row r="1046" spans="1:16" ht="12.75">
      <c r="A1046" s="3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</row>
    <row r="1047" spans="1:16" ht="12.75">
      <c r="A1047" s="3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</row>
    <row r="1048" spans="1:16" ht="12.75">
      <c r="A1048" s="3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</row>
    <row r="1049" spans="1:16" ht="12.75">
      <c r="A1049" s="3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</row>
    <row r="1050" spans="1:16" ht="12.75">
      <c r="A1050" s="3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</row>
    <row r="1051" spans="1:16" ht="12.75">
      <c r="A1051" s="3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</row>
    <row r="1052" spans="1:16" ht="12.75">
      <c r="A1052" s="3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</row>
    <row r="1053" spans="1:16" ht="12.75">
      <c r="A1053" s="3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</row>
    <row r="1054" spans="1:16" ht="12.75">
      <c r="A1054" s="3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</row>
    <row r="1055" spans="1:16" ht="12.75">
      <c r="A1055" s="3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</row>
    <row r="1056" spans="1:16" ht="12.75">
      <c r="A1056" s="3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</row>
    <row r="1057" spans="1:16" ht="12.75">
      <c r="A1057" s="3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</row>
    <row r="1058" spans="1:16" ht="12.75">
      <c r="A1058" s="3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</row>
    <row r="1059" spans="1:16" ht="12.75">
      <c r="A1059" s="3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</row>
    <row r="1060" spans="1:16" ht="12.75">
      <c r="A1060" s="3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</row>
    <row r="1061" spans="1:16" ht="12.75">
      <c r="A1061" s="3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</row>
    <row r="1062" spans="1:16" ht="12.75">
      <c r="A1062" s="3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</row>
    <row r="1063" spans="1:16" ht="12.75">
      <c r="A1063" s="3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</row>
    <row r="1064" spans="1:16" ht="12.75">
      <c r="A1064" s="3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</row>
    <row r="1065" spans="1:16" ht="12.75">
      <c r="A1065" s="3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</row>
    <row r="1066" spans="1:16" ht="12.75">
      <c r="A1066" s="3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</row>
    <row r="1067" spans="1:16" ht="12.75">
      <c r="A1067" s="3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</row>
    <row r="1068" spans="1:16" ht="12.75">
      <c r="A1068" s="3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</row>
    <row r="1069" spans="1:16" ht="12.75">
      <c r="A1069" s="3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</row>
    <row r="1070" spans="1:16" ht="12.75">
      <c r="A1070" s="3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</row>
    <row r="1071" spans="1:16" ht="12.75">
      <c r="A1071" s="3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</row>
    <row r="1072" spans="1:16" ht="12.75">
      <c r="A1072" s="3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</row>
    <row r="1073" spans="1:16" ht="12.75">
      <c r="A1073" s="3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</row>
    <row r="1074" spans="1:16" ht="12.75">
      <c r="A1074" s="3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</row>
    <row r="1075" spans="1:16" ht="12.75">
      <c r="A1075" s="3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</row>
    <row r="1076" spans="1:16" ht="12.75">
      <c r="A1076" s="3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</row>
    <row r="1077" spans="1:16" ht="12.75">
      <c r="A1077" s="3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</row>
    <row r="1078" spans="1:16" ht="12.75">
      <c r="A1078" s="3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</row>
    <row r="1079" spans="1:16" ht="12.75">
      <c r="A1079" s="3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</row>
    <row r="1080" spans="1:16" ht="12.75">
      <c r="A1080" s="3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</row>
    <row r="1081" spans="1:16" ht="12.75">
      <c r="A1081" s="3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</row>
    <row r="1082" spans="1:16" ht="12.75">
      <c r="A1082" s="3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</row>
    <row r="1083" spans="1:16" ht="12.75">
      <c r="A1083" s="3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</row>
    <row r="1084" spans="1:16" ht="12.75">
      <c r="A1084" s="3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</row>
    <row r="1085" spans="1:16" ht="12.75">
      <c r="A1085" s="3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</row>
    <row r="1086" spans="1:16" ht="12.75">
      <c r="A1086" s="3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</row>
    <row r="1087" spans="1:16" ht="12.75">
      <c r="A1087" s="3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</row>
    <row r="1088" spans="1:16" ht="12.75">
      <c r="A1088" s="3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</row>
    <row r="1089" spans="1:16" ht="12.75">
      <c r="A1089" s="3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</row>
    <row r="1090" spans="1:16" ht="12.75">
      <c r="A1090" s="3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</row>
    <row r="1091" spans="1:16" ht="12.75">
      <c r="A1091" s="3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</row>
    <row r="1092" spans="1:16" ht="12.75">
      <c r="A1092" s="3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</row>
    <row r="1093" spans="1:16" ht="12.75">
      <c r="A1093" s="3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</row>
    <row r="1094" spans="1:16" ht="12.75">
      <c r="A1094" s="3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</row>
    <row r="1095" spans="1:16" ht="12.75">
      <c r="A1095" s="3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</row>
    <row r="1096" spans="1:16" ht="12.75">
      <c r="A1096" s="3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</row>
    <row r="1097" spans="1:16" ht="12.75">
      <c r="A1097" s="3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</row>
    <row r="1098" spans="1:16" ht="12.75">
      <c r="A1098" s="3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</row>
    <row r="1099" spans="1:16" ht="12.75">
      <c r="A1099" s="3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</row>
    <row r="1100" spans="1:16" ht="12.75">
      <c r="A1100" s="3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</row>
    <row r="1101" spans="1:16" ht="12.75">
      <c r="A1101" s="3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</row>
    <row r="1102" spans="1:16" ht="12.75">
      <c r="A1102" s="3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</row>
    <row r="1103" spans="1:16" ht="12.75">
      <c r="A1103" s="3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</row>
    <row r="1104" spans="1:16" ht="12.75">
      <c r="A1104" s="3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</row>
    <row r="1105" spans="1:16" ht="12.75">
      <c r="A1105" s="3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</row>
    <row r="1106" spans="1:16" ht="12.75">
      <c r="A1106" s="3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</row>
    <row r="1107" spans="1:16" ht="12.75">
      <c r="A1107" s="3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</row>
    <row r="1108" spans="1:16" ht="12.75">
      <c r="A1108" s="3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</row>
    <row r="1109" spans="1:16" ht="12.75">
      <c r="A1109" s="3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</row>
    <row r="1110" spans="1:16" ht="12.75">
      <c r="A1110" s="3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</row>
    <row r="1111" spans="1:16" ht="12.75">
      <c r="A1111" s="3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</row>
    <row r="1112" spans="1:16" ht="12.75">
      <c r="A1112" s="3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</row>
    <row r="1113" spans="1:16" ht="12.75">
      <c r="A1113" s="3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</row>
    <row r="1114" spans="1:16" ht="12.75">
      <c r="A1114" s="3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</row>
    <row r="1115" spans="1:16" ht="12.75">
      <c r="A1115" s="3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</row>
    <row r="1116" spans="1:16" ht="12.75">
      <c r="A1116" s="3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</row>
    <row r="1117" spans="1:16" ht="12.75">
      <c r="A1117" s="3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</row>
    <row r="1118" spans="1:16" ht="12.75">
      <c r="A1118" s="3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</row>
    <row r="1119" spans="1:16" ht="12.75">
      <c r="A1119" s="3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</row>
    <row r="1120" spans="1:16" ht="12.75">
      <c r="A1120" s="3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</row>
    <row r="1121" spans="1:16" ht="12.75">
      <c r="A1121" s="3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</row>
    <row r="1122" spans="1:16" ht="12.75">
      <c r="A1122" s="3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</row>
    <row r="1123" spans="1:16" ht="12.75">
      <c r="A1123" s="3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</row>
    <row r="1124" spans="1:16" ht="12.75">
      <c r="A1124" s="3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</row>
    <row r="1125" spans="1:16" ht="12.75">
      <c r="A1125" s="3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</row>
    <row r="1126" spans="1:16" ht="12.75">
      <c r="A1126" s="3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</row>
    <row r="1127" spans="1:16" ht="12.75">
      <c r="A1127" s="3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</row>
    <row r="1128" spans="1:16" ht="12.75">
      <c r="A1128" s="3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</row>
    <row r="1129" spans="1:16" ht="12.75">
      <c r="A1129" s="3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</row>
    <row r="1130" spans="1:16" ht="12.75">
      <c r="A1130" s="3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</row>
    <row r="1131" spans="1:16" ht="12.75">
      <c r="A1131" s="3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</row>
    <row r="1132" spans="1:16" ht="12.75">
      <c r="A1132" s="3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</row>
    <row r="1133" spans="1:16" ht="12.75">
      <c r="A1133" s="3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</row>
    <row r="1134" spans="1:16" ht="12.75">
      <c r="A1134" s="3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</row>
    <row r="1135" spans="1:16" ht="12.75">
      <c r="A1135" s="3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</row>
    <row r="1136" spans="1:16" ht="12.75">
      <c r="A1136" s="3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</row>
    <row r="1137" spans="1:16" ht="12.75">
      <c r="A1137" s="3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</row>
    <row r="1138" spans="1:16" ht="12.75">
      <c r="A1138" s="3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</row>
    <row r="1139" spans="1:16" ht="12.75">
      <c r="A1139" s="3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</row>
    <row r="1140" spans="1:16" ht="12.75">
      <c r="A1140" s="3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</row>
    <row r="1141" spans="1:16" ht="12.75">
      <c r="A1141" s="3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</row>
    <row r="1142" spans="1:16" ht="12.75">
      <c r="A1142" s="3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</row>
    <row r="1143" spans="1:16" ht="12.75">
      <c r="A1143" s="3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</row>
    <row r="1144" spans="1:16" ht="12.75">
      <c r="A1144" s="3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</row>
    <row r="1145" spans="1:16" ht="12.75">
      <c r="A1145" s="3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</row>
    <row r="1146" spans="1:16" ht="12.75">
      <c r="A1146" s="3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</row>
    <row r="1147" spans="1:16" ht="12.75">
      <c r="A1147" s="3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</row>
    <row r="1148" spans="1:16" ht="12.75">
      <c r="A1148" s="3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</row>
    <row r="1149" spans="1:16" ht="12.75">
      <c r="A1149" s="3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</row>
    <row r="1150" spans="1:16" ht="12.75">
      <c r="A1150" s="3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</row>
    <row r="1151" spans="1:16" ht="12.75">
      <c r="A1151" s="3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</row>
    <row r="1152" spans="1:16" ht="12.75">
      <c r="A1152" s="3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</row>
    <row r="1153" spans="1:16" ht="12.75">
      <c r="A1153" s="3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</row>
    <row r="1154" spans="1:16" ht="12.75">
      <c r="A1154" s="3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</row>
    <row r="1155" spans="1:16" ht="12.75">
      <c r="A1155" s="3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</row>
    <row r="1156" spans="1:16" ht="12.75">
      <c r="A1156" s="3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</row>
    <row r="1157" spans="1:16" ht="12.75">
      <c r="A1157" s="3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</row>
    <row r="1158" spans="1:16" ht="12.75">
      <c r="A1158" s="3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</row>
    <row r="1159" spans="1:16" ht="12.75">
      <c r="A1159" s="3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</row>
    <row r="1160" spans="1:16" ht="12.75">
      <c r="A1160" s="3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</row>
    <row r="1161" spans="1:16" ht="12.75">
      <c r="A1161" s="3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</row>
    <row r="1162" spans="1:16" ht="12.75">
      <c r="A1162" s="3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</row>
    <row r="1163" spans="1:16" ht="12.75">
      <c r="A1163" s="3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</row>
    <row r="1164" spans="1:16" ht="12.75">
      <c r="A1164" s="3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</row>
    <row r="1165" spans="1:16" ht="12.75">
      <c r="A1165" s="3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</row>
    <row r="1166" spans="1:16" ht="12.75">
      <c r="A1166" s="3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</row>
    <row r="1167" spans="1:16" ht="12.75">
      <c r="A1167" s="3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</row>
    <row r="1168" spans="1:16" ht="12.75">
      <c r="A1168" s="3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</row>
    <row r="1169" spans="1:16" ht="12.75">
      <c r="A1169" s="3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</row>
    <row r="1170" spans="1:16" ht="12.75">
      <c r="A1170" s="3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</row>
    <row r="1171" spans="1:16" ht="12.75">
      <c r="A1171" s="3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</row>
    <row r="1172" spans="1:16" ht="12.75">
      <c r="A1172" s="3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</row>
    <row r="1173" spans="1:16" ht="12.75">
      <c r="A1173" s="3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</row>
    <row r="1174" spans="1:16" ht="12.75">
      <c r="A1174" s="3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</row>
    <row r="1175" spans="1:16" ht="12.75">
      <c r="A1175" s="3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</row>
    <row r="1176" spans="1:16" ht="12.75">
      <c r="A1176" s="3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</row>
    <row r="1177" spans="1:16" ht="12.75">
      <c r="A1177" s="3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</row>
    <row r="1178" spans="1:16" ht="12.75">
      <c r="A1178" s="3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</row>
    <row r="1179" spans="1:16" ht="12.75">
      <c r="A1179" s="3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</row>
    <row r="1180" spans="1:16" ht="12.75">
      <c r="A1180" s="3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</row>
    <row r="1181" spans="1:16" ht="12.75">
      <c r="A1181" s="3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</row>
    <row r="1182" spans="1:16" ht="12.75">
      <c r="A1182" s="3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</row>
    <row r="1183" spans="1:16" ht="12.75">
      <c r="A1183" s="3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</row>
    <row r="1184" spans="1:16" ht="12.75">
      <c r="A1184" s="3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</row>
    <row r="1185" spans="1:16" ht="12.75">
      <c r="A1185" s="3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</row>
    <row r="1186" spans="1:16" ht="12.75">
      <c r="A1186" s="3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</row>
    <row r="1187" spans="1:16" ht="12.75">
      <c r="A1187" s="3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</row>
    <row r="1188" spans="1:16" ht="12.75">
      <c r="A1188" s="3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</row>
    <row r="1189" spans="1:16" ht="12.75">
      <c r="A1189" s="3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</row>
    <row r="1190" spans="1:16" ht="12.75">
      <c r="A1190" s="3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</row>
    <row r="1191" spans="1:16" ht="12.75">
      <c r="A1191" s="3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</row>
    <row r="1192" spans="1:16" ht="12.75">
      <c r="A1192" s="3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</row>
    <row r="1193" spans="1:16" ht="12.75">
      <c r="A1193" s="3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</row>
    <row r="1194" spans="1:16" ht="12.75">
      <c r="A1194" s="3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</row>
    <row r="1195" spans="1:16" ht="12.75">
      <c r="A1195" s="3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</row>
    <row r="1196" spans="1:16" ht="12.75">
      <c r="A1196" s="3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</row>
    <row r="1197" spans="1:16" ht="12.75">
      <c r="A1197" s="3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</row>
    <row r="1198" spans="1:16" ht="12.75">
      <c r="A1198" s="3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</row>
    <row r="1199" spans="1:16" ht="12.75">
      <c r="A1199" s="3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</row>
    <row r="1200" spans="1:16" ht="12.75">
      <c r="A1200" s="3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</row>
    <row r="1201" spans="1:16" ht="12.75">
      <c r="A1201" s="3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</row>
    <row r="1202" spans="1:16" ht="12.75">
      <c r="A1202" s="3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</row>
    <row r="1203" spans="1:16" ht="12.75">
      <c r="A1203" s="3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</row>
    <row r="1204" spans="1:16" ht="12.75">
      <c r="A1204" s="3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</row>
    <row r="1205" spans="1:16" ht="12.75">
      <c r="A1205" s="3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</row>
    <row r="1206" spans="1:16" ht="12.75">
      <c r="A1206" s="3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</row>
    <row r="1207" spans="1:16" ht="12.75">
      <c r="A1207" s="3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</row>
    <row r="1208" spans="1:16" ht="12.75">
      <c r="A1208" s="3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</row>
    <row r="1209" spans="1:16" ht="12.75">
      <c r="A1209" s="3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</row>
    <row r="1210" spans="1:16" ht="12.75">
      <c r="A1210" s="3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</row>
    <row r="1211" spans="1:16" ht="12.75">
      <c r="A1211" s="3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</row>
    <row r="1212" spans="1:16" ht="12.75">
      <c r="A1212" s="3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</row>
    <row r="1213" spans="1:16" ht="12.75">
      <c r="A1213" s="3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</row>
    <row r="1214" spans="1:16" ht="12.75">
      <c r="A1214" s="3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</row>
    <row r="1215" spans="1:16" ht="12.75">
      <c r="A1215" s="3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</row>
    <row r="1216" spans="1:16" ht="12.75">
      <c r="A1216" s="3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</row>
    <row r="1217" spans="1:16" ht="12.75">
      <c r="A1217" s="3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</row>
    <row r="1218" spans="1:16" ht="12.75">
      <c r="A1218" s="3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</row>
    <row r="1219" spans="1:16" ht="12.75">
      <c r="A1219" s="3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</row>
    <row r="1220" spans="1:16" ht="12.75">
      <c r="A1220" s="3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</row>
    <row r="1221" spans="1:16" ht="12.75">
      <c r="A1221" s="3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</row>
    <row r="1222" spans="1:16" ht="12.75">
      <c r="A1222" s="3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</row>
    <row r="1223" spans="1:16" ht="12.75">
      <c r="A1223" s="3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</row>
    <row r="1224" spans="1:16" ht="12.75">
      <c r="A1224" s="3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</row>
    <row r="1225" spans="1:16" ht="12.75">
      <c r="A1225" s="3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</row>
    <row r="1226" spans="1:16" ht="12.75">
      <c r="A1226" s="3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</row>
    <row r="1227" spans="1:16" ht="12.75">
      <c r="A1227" s="3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</row>
    <row r="1228" spans="1:16" ht="12.75">
      <c r="A1228" s="3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</row>
    <row r="1229" spans="1:16" ht="12.75">
      <c r="A1229" s="3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</row>
    <row r="1230" spans="1:16" ht="12.75">
      <c r="A1230" s="3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</row>
    <row r="1231" spans="1:16" ht="12.75">
      <c r="A1231" s="3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</row>
    <row r="1232" spans="1:16" ht="12.75">
      <c r="A1232" s="3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</row>
    <row r="1233" spans="1:16" ht="12.75">
      <c r="A1233" s="3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</row>
    <row r="1234" spans="1:16" ht="12.75">
      <c r="A1234" s="3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</row>
    <row r="1235" spans="1:16" ht="12.75">
      <c r="A1235" s="3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</row>
    <row r="1236" spans="1:16" ht="12.75">
      <c r="A1236" s="3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</row>
    <row r="1237" spans="1:16" ht="12.75">
      <c r="A1237" s="3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</row>
    <row r="1238" spans="1:16" ht="12.75">
      <c r="A1238" s="3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</row>
    <row r="1239" spans="1:16" ht="12.75">
      <c r="A1239" s="3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</row>
    <row r="1240" spans="1:16" ht="12.75">
      <c r="A1240" s="3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</row>
    <row r="1241" spans="1:16" ht="12.75">
      <c r="A1241" s="3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</row>
    <row r="1242" spans="1:16" ht="12.75">
      <c r="A1242" s="3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</row>
    <row r="1243" spans="1:16" ht="12.75">
      <c r="A1243" s="3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</row>
    <row r="1244" spans="1:16" ht="12.75">
      <c r="A1244" s="3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</row>
    <row r="1245" spans="1:16" ht="12.75">
      <c r="A1245" s="3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</row>
    <row r="1246" spans="1:16" ht="12.75">
      <c r="A1246" s="3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</row>
    <row r="1247" spans="1:16" ht="12.75">
      <c r="A1247" s="3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</row>
    <row r="1248" spans="1:16" ht="12.75">
      <c r="A1248" s="3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</row>
    <row r="1249" spans="1:16" ht="12.75">
      <c r="A1249" s="3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</row>
    <row r="1250" spans="1:16" ht="12.75">
      <c r="A1250" s="3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</row>
    <row r="1251" spans="1:16" ht="12.75">
      <c r="A1251" s="3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</row>
    <row r="1252" spans="1:16" ht="12.75">
      <c r="A1252" s="3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</row>
    <row r="1253" spans="1:16" ht="12.75">
      <c r="A1253" s="3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</row>
    <row r="1254" spans="1:16" ht="12.75">
      <c r="A1254" s="3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</row>
    <row r="1255" spans="1:16" ht="12.75">
      <c r="A1255" s="3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</row>
    <row r="1256" spans="1:16" ht="12.75">
      <c r="A1256" s="3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</row>
    <row r="1257" spans="1:16" ht="12.75">
      <c r="A1257" s="3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</row>
    <row r="1258" spans="1:16" ht="12.75">
      <c r="A1258" s="3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</row>
    <row r="1259" spans="1:16" ht="12.75">
      <c r="A1259" s="3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</row>
    <row r="1260" spans="1:16" ht="12.75">
      <c r="A1260" s="3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</row>
    <row r="1261" spans="1:16" ht="12.75">
      <c r="A1261" s="3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</row>
    <row r="1262" spans="1:16" ht="12.75">
      <c r="A1262" s="3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</row>
    <row r="1263" spans="1:16" ht="12.75">
      <c r="A1263" s="3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</row>
    <row r="1264" spans="1:16" ht="12.75">
      <c r="A1264" s="3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</row>
    <row r="1265" spans="1:16" ht="12.75">
      <c r="A1265" s="3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</row>
    <row r="1266" spans="1:16" ht="12.75">
      <c r="A1266" s="3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</row>
    <row r="1267" spans="1:16" ht="12.75">
      <c r="A1267" s="3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</row>
    <row r="1268" spans="1:16" ht="12.75">
      <c r="A1268" s="3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</row>
    <row r="1269" spans="1:16" ht="12.75">
      <c r="A1269" s="3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</row>
    <row r="1270" spans="1:16" ht="12.75">
      <c r="A1270" s="3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</row>
    <row r="1271" spans="1:16" ht="12.75">
      <c r="A1271" s="3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</row>
    <row r="1272" spans="1:16" ht="12.75">
      <c r="A1272" s="3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</row>
    <row r="1273" spans="1:16" ht="12.75">
      <c r="A1273" s="3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</row>
    <row r="1274" spans="1:16" ht="12.75">
      <c r="A1274" s="3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</row>
    <row r="1275" spans="1:16" ht="12.75">
      <c r="A1275" s="3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</row>
    <row r="1276" spans="1:16" ht="12.75">
      <c r="A1276" s="3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</row>
    <row r="1277" spans="1:16" ht="12.75">
      <c r="A1277" s="3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</row>
    <row r="1278" spans="1:16" ht="12.75">
      <c r="A1278" s="3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</row>
    <row r="1279" spans="1:16" ht="12.75">
      <c r="A1279" s="3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</row>
    <row r="1280" spans="1:16" ht="12.75">
      <c r="A1280" s="3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</row>
    <row r="1281" spans="1:16" ht="12.75">
      <c r="A1281" s="3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</row>
    <row r="1282" spans="1:16" ht="12.75">
      <c r="A1282" s="3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</row>
    <row r="1283" spans="1:16" ht="12.75">
      <c r="A1283" s="3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</row>
    <row r="1284" spans="1:16" ht="12.75">
      <c r="A1284" s="3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</row>
    <row r="1285" spans="1:16" ht="12.75">
      <c r="A1285" s="3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</row>
    <row r="1286" spans="1:16" ht="12.75">
      <c r="A1286" s="3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</row>
    <row r="1287" spans="1:16" ht="12.75">
      <c r="A1287" s="3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</row>
    <row r="1288" spans="1:16" ht="12.75">
      <c r="A1288" s="3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</row>
    <row r="1289" spans="1:16" ht="12.75">
      <c r="A1289" s="3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</row>
    <row r="1290" spans="1:16" ht="12.75">
      <c r="A1290" s="3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</row>
    <row r="1291" spans="1:16" ht="12.75">
      <c r="A1291" s="3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</row>
    <row r="1292" spans="1:16" ht="12.75">
      <c r="A1292" s="3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</row>
    <row r="1293" spans="1:16" ht="12.75">
      <c r="A1293" s="3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</row>
    <row r="1294" spans="1:16" ht="12.75">
      <c r="A1294" s="3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</row>
    <row r="1295" spans="1:16" ht="12.75">
      <c r="A1295" s="3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</row>
    <row r="1296" spans="1:16" ht="12.75">
      <c r="A1296" s="3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</row>
    <row r="1297" spans="1:16" ht="12.75">
      <c r="A1297" s="3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</row>
    <row r="1298" spans="1:16" ht="12.75">
      <c r="A1298" s="3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</row>
    <row r="1299" spans="1:16" ht="12.75">
      <c r="A1299" s="3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</row>
    <row r="1300" spans="1:16" ht="12.75">
      <c r="A1300" s="3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</row>
    <row r="1301" spans="1:16" ht="12.75">
      <c r="A1301" s="3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</row>
    <row r="1302" spans="1:16" ht="12.75">
      <c r="A1302" s="3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</row>
    <row r="1303" spans="1:16" ht="12.75">
      <c r="A1303" s="3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</row>
    <row r="1304" spans="1:16" ht="12.75">
      <c r="A1304" s="3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</row>
    <row r="1305" spans="1:16" ht="12.75">
      <c r="A1305" s="3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</row>
    <row r="1306" spans="1:16" ht="12.75">
      <c r="A1306" s="3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</row>
    <row r="1307" spans="1:16" ht="12.75">
      <c r="A1307" s="3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</row>
    <row r="1308" spans="1:16" ht="12.75">
      <c r="A1308" s="3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</row>
    <row r="1309" spans="1:16" ht="12.75">
      <c r="A1309" s="3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</row>
    <row r="1310" spans="1:16" ht="12.75">
      <c r="A1310" s="3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</row>
    <row r="1311" spans="1:16" ht="12.75">
      <c r="A1311" s="3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</row>
    <row r="1312" spans="1:16" ht="12.75">
      <c r="A1312" s="3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</row>
    <row r="1313" spans="1:16" ht="12.75">
      <c r="A1313" s="3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</row>
    <row r="1314" spans="1:16" ht="12.75">
      <c r="A1314" s="3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</row>
    <row r="1315" spans="1:16" ht="12.75">
      <c r="A1315" s="3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</row>
    <row r="1316" spans="1:16" ht="12.75">
      <c r="A1316" s="3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</row>
    <row r="1317" spans="1:16" ht="12.75">
      <c r="A1317" s="3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</row>
    <row r="1318" spans="1:16" ht="12.75">
      <c r="A1318" s="3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</row>
    <row r="1319" spans="1:16" ht="12.75">
      <c r="A1319" s="3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</row>
    <row r="1320" spans="1:16" ht="12.75">
      <c r="A1320" s="3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</row>
    <row r="1321" spans="1:16" ht="12.75">
      <c r="A1321" s="3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</row>
    <row r="1322" spans="1:16" ht="12.75">
      <c r="A1322" s="3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</row>
    <row r="1323" spans="1:16" ht="12.75">
      <c r="A1323" s="3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</row>
    <row r="1324" spans="1:16" ht="12.75">
      <c r="A1324" s="3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</row>
    <row r="1325" spans="1:16" ht="12.75">
      <c r="A1325" s="3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</row>
    <row r="1326" spans="1:16" ht="12.75">
      <c r="A1326" s="3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</row>
    <row r="1327" spans="1:16" ht="12.75">
      <c r="A1327" s="3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</row>
    <row r="1328" spans="1:16" ht="12.75">
      <c r="A1328" s="3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</row>
    <row r="1329" spans="1:16" ht="12.75">
      <c r="A1329" s="3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</row>
    <row r="1330" spans="1:16" ht="12.75">
      <c r="A1330" s="3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</row>
    <row r="1331" spans="1:16" ht="12.75">
      <c r="A1331" s="3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</row>
    <row r="1332" spans="1:16" ht="12.75">
      <c r="A1332" s="3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</row>
    <row r="1333" spans="1:16" ht="12.75">
      <c r="A1333" s="3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</row>
    <row r="1334" spans="1:16" ht="12.75">
      <c r="A1334" s="3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</row>
    <row r="1335" spans="1:16" ht="12.75">
      <c r="A1335" s="3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</row>
    <row r="1336" spans="1:16" ht="12.75">
      <c r="A1336" s="3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</row>
    <row r="1337" spans="1:16" ht="12.75">
      <c r="A1337" s="3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</row>
    <row r="1338" spans="1:16" ht="12.75">
      <c r="A1338" s="3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</row>
    <row r="1339" spans="1:16" ht="12.75">
      <c r="A1339" s="3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</row>
    <row r="1340" spans="1:16" ht="12.75">
      <c r="A1340" s="3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</row>
    <row r="1341" spans="1:16" ht="12.75">
      <c r="A1341" s="3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</row>
    <row r="1342" spans="1:16" ht="12.75">
      <c r="A1342" s="3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</row>
    <row r="1343" spans="1:16" ht="12.75">
      <c r="A1343" s="3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</row>
    <row r="1344" spans="1:16" ht="12.75">
      <c r="A1344" s="3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</row>
    <row r="1345" spans="1:16" ht="12.75">
      <c r="A1345" s="3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</row>
    <row r="1346" spans="1:16" ht="12.75">
      <c r="A1346" s="3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</row>
    <row r="1347" spans="1:16" ht="12.75">
      <c r="A1347" s="3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</row>
    <row r="1348" spans="1:16" ht="12.75">
      <c r="A1348" s="3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</row>
    <row r="1349" spans="1:16" ht="12.75">
      <c r="A1349" s="3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</row>
    <row r="1350" spans="1:16" ht="12.75">
      <c r="A1350" s="3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</row>
    <row r="1351" spans="1:16" ht="12.75">
      <c r="A1351" s="3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</row>
    <row r="1352" spans="1:16" ht="12.75">
      <c r="A1352" s="3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</row>
    <row r="1353" spans="1:16" ht="12.75">
      <c r="A1353" s="3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</row>
    <row r="1354" spans="1:16" ht="12.75">
      <c r="A1354" s="3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</row>
    <row r="1355" spans="1:16" ht="12.75">
      <c r="A1355" s="3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</row>
    <row r="1356" spans="1:16" ht="12.75">
      <c r="A1356" s="3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</row>
    <row r="1357" spans="1:16" ht="12.75">
      <c r="A1357" s="3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</row>
    <row r="1358" spans="1:16" ht="12.75">
      <c r="A1358" s="3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</row>
    <row r="1359" spans="1:16" ht="12.75">
      <c r="A1359" s="3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</row>
    <row r="1360" spans="1:16" ht="12.75">
      <c r="A1360" s="3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</row>
    <row r="1361" spans="1:16" ht="12.75">
      <c r="A1361" s="3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</row>
    <row r="1362" spans="1:16" ht="12.75">
      <c r="A1362" s="3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</row>
    <row r="1363" spans="1:16" ht="12.75">
      <c r="A1363" s="3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</row>
    <row r="1364" spans="1:16" ht="12.75">
      <c r="A1364" s="3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</row>
    <row r="1365" spans="1:16" ht="12.75">
      <c r="A1365" s="3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</row>
    <row r="1366" spans="1:16" ht="12.75">
      <c r="A1366" s="3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</row>
    <row r="1367" spans="1:16" ht="12.75">
      <c r="A1367" s="3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</row>
    <row r="1368" spans="1:16" ht="12.75">
      <c r="A1368" s="3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</row>
    <row r="1369" spans="1:16" ht="12.75">
      <c r="A1369" s="3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</row>
    <row r="1370" spans="1:16" ht="12.75">
      <c r="A1370" s="3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</row>
    <row r="1371" spans="1:16" ht="12.75">
      <c r="A1371" s="3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</row>
    <row r="1372" spans="1:16" ht="12.75">
      <c r="A1372" s="3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</row>
    <row r="1373" spans="1:16" ht="12.75">
      <c r="A1373" s="3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</row>
    <row r="1374" spans="1:16" ht="12.75">
      <c r="A1374" s="3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</row>
    <row r="1375" spans="1:16" ht="12.75">
      <c r="A1375" s="3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</row>
    <row r="1376" spans="1:16" ht="12.75">
      <c r="A1376" s="3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</row>
    <row r="1377" spans="1:16" ht="12.75">
      <c r="A1377" s="3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</row>
    <row r="1378" spans="1:16" ht="12.75">
      <c r="A1378" s="3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</row>
    <row r="1379" spans="1:16" ht="12.75">
      <c r="A1379" s="3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</row>
    <row r="1380" spans="1:16" ht="12.75">
      <c r="A1380" s="3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</row>
    <row r="1381" spans="1:16" ht="12.75">
      <c r="A1381" s="3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</row>
    <row r="1382" spans="1:16" ht="12.75">
      <c r="A1382" s="3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</row>
    <row r="1383" spans="1:16" ht="12.75">
      <c r="A1383" s="3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</row>
    <row r="1384" spans="1:16" ht="12.75">
      <c r="A1384" s="3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</row>
    <row r="1385" spans="1:16" ht="12.75">
      <c r="A1385" s="3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</row>
    <row r="1386" spans="1:16" ht="12.75">
      <c r="A1386" s="3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</row>
    <row r="1387" spans="1:16" ht="12.75">
      <c r="A1387" s="3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</row>
    <row r="1388" spans="1:16" ht="12.75">
      <c r="A1388" s="3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</row>
    <row r="1389" spans="1:16" ht="12.75">
      <c r="A1389" s="3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</row>
    <row r="1390" spans="1:16" ht="12.75">
      <c r="A1390" s="3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</row>
    <row r="1391" spans="1:16" ht="12.75">
      <c r="A1391" s="3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</row>
    <row r="1392" spans="1:16" ht="12.75">
      <c r="A1392" s="3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</row>
    <row r="1393" spans="1:16" ht="12.75">
      <c r="A1393" s="3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</row>
    <row r="1394" spans="1:16" ht="12.75">
      <c r="A1394" s="3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</row>
    <row r="1395" spans="1:16" ht="12.75">
      <c r="A1395" s="3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</row>
    <row r="1396" spans="1:16" ht="12.75">
      <c r="A1396" s="3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</row>
    <row r="1397" spans="1:16" ht="12.75">
      <c r="A1397" s="3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</row>
    <row r="1398" spans="1:16" ht="12.75">
      <c r="A1398" s="3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</row>
    <row r="1399" spans="1:16" ht="12.75">
      <c r="A1399" s="3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</row>
    <row r="1400" spans="1:16" ht="12.75">
      <c r="A1400" s="3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</row>
    <row r="1401" spans="1:16" ht="12.75">
      <c r="A1401" s="3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</row>
    <row r="1402" spans="1:16" ht="12.75">
      <c r="A1402" s="3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</row>
    <row r="1403" spans="1:16" ht="12.75">
      <c r="A1403" s="3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</row>
    <row r="1404" spans="1:16" ht="12.75">
      <c r="A1404" s="3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</row>
    <row r="1405" spans="1:16" ht="12.75">
      <c r="A1405" s="3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</row>
    <row r="1406" spans="1:16" ht="12.75">
      <c r="A1406" s="3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</row>
    <row r="1407" spans="1:16" ht="12.75">
      <c r="A1407" s="3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</row>
    <row r="1408" spans="1:16" ht="12.75">
      <c r="A1408" s="3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</row>
    <row r="1409" spans="1:16" ht="12.75">
      <c r="A1409" s="3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</row>
    <row r="1410" spans="1:16" ht="12.75">
      <c r="A1410" s="3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</row>
    <row r="1411" spans="1:16" ht="12.75">
      <c r="A1411" s="3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</row>
    <row r="1412" spans="1:16" ht="12.75">
      <c r="A1412" s="3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</row>
    <row r="1413" spans="1:16" ht="12.75">
      <c r="A1413" s="3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</row>
    <row r="1414" spans="1:16" ht="12.75">
      <c r="A1414" s="3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</row>
    <row r="1415" spans="1:16" ht="12.75">
      <c r="A1415" s="3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</row>
    <row r="1416" spans="1:16" ht="12.75">
      <c r="A1416" s="3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</row>
    <row r="1417" spans="1:16" ht="12.75">
      <c r="A1417" s="3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</row>
    <row r="1418" spans="1:16" ht="12.75">
      <c r="A1418" s="3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</row>
    <row r="1419" spans="1:16" ht="12.75">
      <c r="A1419" s="3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</row>
    <row r="1420" spans="1:16" ht="12.75">
      <c r="A1420" s="3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</row>
    <row r="1421" spans="1:16" ht="12.75">
      <c r="A1421" s="3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</row>
    <row r="1422" spans="1:16" ht="12.75">
      <c r="A1422" s="3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</row>
    <row r="1423" spans="1:16" ht="12.75">
      <c r="A1423" s="3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</row>
    <row r="1424" spans="1:16" ht="12.75">
      <c r="A1424" s="3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</row>
    <row r="1425" spans="1:16" ht="12.75">
      <c r="A1425" s="3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</row>
    <row r="1426" spans="1:16" ht="12.75">
      <c r="A1426" s="3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</row>
    <row r="1427" spans="1:16" ht="12.75">
      <c r="A1427" s="3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</row>
    <row r="1428" spans="1:16" ht="12.75">
      <c r="A1428" s="3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</row>
    <row r="1429" spans="1:16" ht="12.75">
      <c r="A1429" s="3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</row>
    <row r="1430" spans="1:16" ht="12.75">
      <c r="A1430" s="3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</row>
    <row r="1431" spans="1:16" ht="12.75">
      <c r="A1431" s="3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</row>
    <row r="1432" spans="1:16" ht="12.75">
      <c r="A1432" s="3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</row>
    <row r="1433" spans="1:16" ht="12.75">
      <c r="A1433" s="3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</row>
    <row r="1434" spans="1:16" ht="12.75">
      <c r="A1434" s="3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</row>
    <row r="1435" spans="1:16" ht="12.75">
      <c r="A1435" s="3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</row>
    <row r="1436" spans="1:16" ht="12.75">
      <c r="A1436" s="3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</row>
    <row r="1437" spans="1:16" ht="12.75">
      <c r="A1437" s="3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</row>
    <row r="1438" spans="1:16" ht="12.75">
      <c r="A1438" s="3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</row>
    <row r="1439" spans="1:16" ht="12.75">
      <c r="A1439" s="3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</row>
    <row r="1440" spans="1:16" ht="12.75">
      <c r="A1440" s="3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</row>
    <row r="1441" spans="1:16" ht="12.75">
      <c r="A1441" s="3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</row>
    <row r="1442" spans="1:16" ht="12.75">
      <c r="A1442" s="3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</row>
    <row r="1443" spans="1:16" ht="12.75">
      <c r="A1443" s="3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</row>
    <row r="1444" spans="1:16" ht="12.75">
      <c r="A1444" s="3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</row>
    <row r="1445" spans="1:16" ht="12.75">
      <c r="A1445" s="3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</row>
    <row r="1446" spans="1:16" ht="12.75">
      <c r="A1446" s="3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</row>
    <row r="1447" spans="1:16" ht="12.75">
      <c r="A1447" s="3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</row>
    <row r="1448" spans="1:16" ht="12.75">
      <c r="A1448" s="3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</row>
    <row r="1449" spans="1:16" ht="12.75">
      <c r="A1449" s="3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</row>
    <row r="1450" spans="1:16" ht="12.75">
      <c r="A1450" s="3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</row>
    <row r="1451" spans="1:16" ht="12.75">
      <c r="A1451" s="3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</row>
    <row r="1452" spans="1:16" ht="12.75">
      <c r="A1452" s="3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</row>
    <row r="1453" spans="1:16" ht="12.75">
      <c r="A1453" s="3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</row>
    <row r="1454" spans="1:16" ht="12.75">
      <c r="A1454" s="3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</row>
    <row r="1455" spans="1:16" ht="12.75">
      <c r="A1455" s="3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</row>
    <row r="1456" spans="1:16" ht="12.75">
      <c r="A1456" s="3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</row>
    <row r="1457" spans="1:16" ht="12.75">
      <c r="A1457" s="3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</row>
    <row r="1458" spans="1:16" ht="12.75">
      <c r="A1458" s="3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</row>
    <row r="1459" spans="1:16" ht="12.75">
      <c r="A1459" s="3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</row>
    <row r="1460" spans="1:16" ht="12.75">
      <c r="A1460" s="3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</row>
    <row r="1461" spans="1:16" ht="12.75">
      <c r="A1461" s="3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</row>
    <row r="1462" spans="1:16" ht="12.75">
      <c r="A1462" s="3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</row>
    <row r="1463" spans="1:16" ht="12.75">
      <c r="A1463" s="3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</row>
    <row r="1464" spans="1:16" ht="12.75">
      <c r="A1464" s="3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</row>
    <row r="1465" spans="1:16" ht="12.75">
      <c r="A1465" s="3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</row>
    <row r="1466" spans="1:16" ht="12.75">
      <c r="A1466" s="3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</row>
    <row r="1467" spans="1:16" ht="12.75">
      <c r="A1467" s="3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</row>
    <row r="1468" spans="1:16" ht="12.75">
      <c r="A1468" s="3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</row>
    <row r="1469" spans="1:16" ht="12.75">
      <c r="A1469" s="3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</row>
    <row r="1470" spans="1:16" ht="12.75">
      <c r="A1470" s="3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</row>
    <row r="1471" spans="1:16" ht="12.75">
      <c r="A1471" s="3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</row>
    <row r="1472" spans="1:16" ht="12.75">
      <c r="A1472" s="3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</row>
    <row r="1473" spans="1:16" ht="12.75">
      <c r="A1473" s="3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</row>
    <row r="1474" spans="1:16" ht="12.75">
      <c r="A1474" s="3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</row>
    <row r="1475" spans="1:16" ht="12.75">
      <c r="A1475" s="3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</row>
    <row r="1476" spans="1:16" ht="12.75">
      <c r="A1476" s="3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</row>
    <row r="1477" spans="1:16" ht="12.75">
      <c r="A1477" s="3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</row>
    <row r="1478" spans="1:16" ht="12.75">
      <c r="A1478" s="3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</row>
    <row r="1479" spans="1:16" ht="12.75">
      <c r="A1479" s="3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</row>
    <row r="1480" spans="1:16" ht="12.75">
      <c r="A1480" s="3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</row>
    <row r="1481" spans="1:16" ht="12.75">
      <c r="A1481" s="3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</row>
    <row r="1482" spans="1:16" ht="12.75">
      <c r="A1482" s="3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</row>
    <row r="1483" spans="1:16" ht="12.75">
      <c r="A1483" s="3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</row>
    <row r="1484" spans="1:16" ht="12.75">
      <c r="A1484" s="3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</row>
    <row r="1485" spans="1:16" ht="12.75">
      <c r="A1485" s="3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</row>
    <row r="1486" spans="1:16" ht="12.75">
      <c r="A1486" s="3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</row>
    <row r="1487" spans="1:16" ht="12.75">
      <c r="A1487" s="3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</row>
    <row r="1488" spans="1:16" ht="12.75">
      <c r="A1488" s="3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</row>
    <row r="1489" spans="1:16" ht="12.75">
      <c r="A1489" s="3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</row>
    <row r="1490" spans="1:16" ht="12.75">
      <c r="A1490" s="3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</row>
    <row r="1491" spans="1:16" ht="12.75">
      <c r="A1491" s="3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</row>
    <row r="1492" spans="1:16" ht="12.75">
      <c r="A1492" s="3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</row>
    <row r="1493" spans="1:16" ht="12.75">
      <c r="A1493" s="3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</row>
    <row r="1494" spans="1:16" ht="12.75">
      <c r="A1494" s="3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</row>
    <row r="1495" spans="1:16" ht="12.75">
      <c r="A1495" s="3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</row>
    <row r="1496" spans="1:16" ht="12.75">
      <c r="A1496" s="3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</row>
    <row r="1497" spans="1:16" ht="12.75">
      <c r="A1497" s="3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</row>
    <row r="1498" spans="1:16" ht="12.75">
      <c r="A1498" s="3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</row>
    <row r="1499" spans="1:16" ht="12.75">
      <c r="A1499" s="3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</row>
    <row r="1500" spans="1:16" ht="12.75">
      <c r="A1500" s="3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</row>
    <row r="1501" spans="1:16" ht="12.75">
      <c r="A1501" s="3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</row>
    <row r="1502" spans="1:16" ht="12.75">
      <c r="A1502" s="3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</row>
    <row r="1503" spans="1:16" ht="12.75">
      <c r="A1503" s="3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</row>
    <row r="1504" spans="1:16" ht="12.75">
      <c r="A1504" s="3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</row>
    <row r="1505" spans="1:16" ht="12.75">
      <c r="A1505" s="3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</row>
    <row r="1506" spans="1:16" ht="12.75">
      <c r="A1506" s="3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</row>
    <row r="1507" spans="1:16" ht="12.75">
      <c r="A1507" s="3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</row>
    <row r="1508" spans="1:16" ht="12.75">
      <c r="A1508" s="3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</row>
    <row r="1509" spans="1:16" ht="12.75">
      <c r="A1509" s="3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</row>
    <row r="1510" spans="1:16" ht="12.75">
      <c r="A1510" s="3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</row>
    <row r="1511" spans="1:16" ht="12.75">
      <c r="A1511" s="3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</row>
    <row r="1512" spans="1:16" ht="12.75">
      <c r="A1512" s="3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</row>
    <row r="1513" spans="1:16" ht="12.75">
      <c r="A1513" s="3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</row>
    <row r="1514" spans="1:16" ht="12.75">
      <c r="A1514" s="3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</row>
    <row r="1515" spans="1:16" ht="12.75">
      <c r="A1515" s="3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</row>
    <row r="1516" spans="1:16" ht="12.75">
      <c r="A1516" s="3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</row>
    <row r="1517" spans="1:16" ht="12.75">
      <c r="A1517" s="3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</row>
    <row r="1518" spans="1:16" ht="12.75">
      <c r="A1518" s="3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</row>
    <row r="1519" spans="1:16" ht="12.75">
      <c r="A1519" s="3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</row>
    <row r="1520" spans="1:16" ht="12.75">
      <c r="A1520" s="3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</row>
    <row r="1521" spans="1:16" ht="12.75">
      <c r="A1521" s="3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</row>
    <row r="1522" spans="1:16" ht="12.75">
      <c r="A1522" s="3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</row>
    <row r="1523" spans="1:16" ht="12.75">
      <c r="A1523" s="3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</row>
    <row r="1524" spans="1:16" ht="12.75">
      <c r="A1524" s="3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</row>
    <row r="1525" spans="1:16" ht="12.75">
      <c r="A1525" s="3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</row>
    <row r="1526" spans="1:16" ht="12.75">
      <c r="A1526" s="3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</row>
    <row r="1527" spans="1:16" ht="12.75">
      <c r="A1527" s="3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</row>
    <row r="1528" spans="1:16" ht="12.75">
      <c r="A1528" s="3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</row>
    <row r="1529" spans="1:16" ht="12.75">
      <c r="A1529" s="3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</row>
    <row r="1530" spans="1:16" ht="12.75">
      <c r="A1530" s="3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</row>
    <row r="1531" spans="1:16" ht="12.75">
      <c r="A1531" s="3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</row>
    <row r="1532" spans="1:16" ht="12.75">
      <c r="A1532" s="3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</row>
    <row r="1533" spans="1:16" ht="12.75">
      <c r="A1533" s="3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</row>
    <row r="1534" spans="1:16" ht="12.75">
      <c r="A1534" s="3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</row>
    <row r="1535" spans="1:16" ht="12.75">
      <c r="A1535" s="3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</row>
    <row r="1536" spans="1:16" ht="12.75">
      <c r="A1536" s="3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</row>
    <row r="1537" spans="1:16" ht="12.75">
      <c r="A1537" s="3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</row>
    <row r="1538" spans="1:16" ht="12.75">
      <c r="A1538" s="3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</row>
    <row r="1539" spans="1:16" ht="12.75">
      <c r="A1539" s="3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</row>
    <row r="1540" spans="1:16" ht="12.75">
      <c r="A1540" s="3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</row>
    <row r="1541" spans="1:16" ht="12.75">
      <c r="A1541" s="3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</row>
    <row r="1542" spans="1:16" ht="12.75">
      <c r="A1542" s="3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</row>
    <row r="1543" spans="1:16" ht="12.75">
      <c r="A1543" s="3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</row>
    <row r="1544" spans="1:16" ht="12.75">
      <c r="A1544" s="3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</row>
    <row r="1545" spans="1:16" ht="12.75">
      <c r="A1545" s="3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</row>
    <row r="1546" spans="1:16" ht="12.75">
      <c r="A1546" s="3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</row>
    <row r="1547" spans="1:16" ht="12.75">
      <c r="A1547" s="3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</row>
    <row r="1548" spans="1:16" ht="12.75">
      <c r="A1548" s="3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</row>
    <row r="1549" spans="1:16" ht="12.75">
      <c r="A1549" s="3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</row>
    <row r="1550" spans="1:16" ht="12.75">
      <c r="A1550" s="3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</row>
    <row r="1551" spans="1:16" ht="12.75">
      <c r="A1551" s="3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</row>
    <row r="1552" spans="1:16" ht="12.75">
      <c r="A1552" s="3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</row>
    <row r="1553" spans="1:16" ht="12.75">
      <c r="A1553" s="3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</row>
    <row r="1554" spans="1:16" ht="12.75">
      <c r="A1554" s="3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</row>
    <row r="1555" spans="1:16" ht="12.75">
      <c r="A1555" s="3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</row>
    <row r="1556" spans="1:16" ht="12.75">
      <c r="A1556" s="3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</row>
    <row r="1557" spans="1:16" ht="12.75">
      <c r="A1557" s="3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</row>
    <row r="1558" spans="1:16" ht="12.75">
      <c r="A1558" s="3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</row>
    <row r="1559" spans="1:16" ht="12.75">
      <c r="A1559" s="3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</row>
    <row r="1560" spans="1:16" ht="12.75">
      <c r="A1560" s="3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</row>
    <row r="1561" spans="1:16" ht="12.75">
      <c r="A1561" s="3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</row>
    <row r="1562" spans="1:16" ht="12.75">
      <c r="A1562" s="3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</row>
    <row r="1563" spans="1:16" ht="12.75">
      <c r="A1563" s="3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</row>
    <row r="1564" spans="1:16" ht="12.75">
      <c r="A1564" s="3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</row>
    <row r="1565" spans="1:16" ht="12.75">
      <c r="A1565" s="3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</row>
    <row r="1566" spans="1:16" ht="12.75">
      <c r="A1566" s="3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</row>
    <row r="1567" spans="1:16" ht="12.75">
      <c r="A1567" s="3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</row>
    <row r="1568" spans="1:16" ht="12.75">
      <c r="A1568" s="3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</row>
    <row r="1569" spans="1:16" ht="12.75">
      <c r="A1569" s="3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</row>
    <row r="1570" spans="1:16" ht="12.75">
      <c r="A1570" s="3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</row>
    <row r="1571" spans="1:16" ht="12.75">
      <c r="A1571" s="3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</row>
    <row r="1572" spans="1:16" ht="12.75">
      <c r="A1572" s="3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</row>
    <row r="1573" spans="1:16" ht="12.75">
      <c r="A1573" s="3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</row>
    <row r="1574" spans="1:16" ht="12.75">
      <c r="A1574" s="3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</row>
    <row r="1575" spans="1:16" ht="12.75">
      <c r="A1575" s="3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</row>
    <row r="1576" spans="1:16" ht="12.75">
      <c r="A1576" s="3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</row>
    <row r="1577" spans="1:16" ht="12.75">
      <c r="A1577" s="3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</row>
    <row r="1578" spans="1:16" ht="12.75">
      <c r="A1578" s="3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</row>
    <row r="1579" spans="1:16" ht="12.75">
      <c r="A1579" s="3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</row>
    <row r="1580" spans="1:16" ht="12.75">
      <c r="A1580" s="3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</row>
    <row r="1581" spans="1:16" ht="12.75">
      <c r="A1581" s="3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</row>
    <row r="1582" spans="1:16" ht="12.75">
      <c r="A1582" s="3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</row>
    <row r="1583" spans="1:16" ht="12.75">
      <c r="A1583" s="3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</row>
    <row r="1584" spans="1:16" ht="12.75">
      <c r="A1584" s="3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</row>
    <row r="1585" spans="1:16" ht="12.75">
      <c r="A1585" s="3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</row>
    <row r="1586" spans="1:16" ht="12.75">
      <c r="A1586" s="3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</row>
    <row r="1587" spans="1:16" ht="12.75">
      <c r="A1587" s="3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</row>
    <row r="1588" spans="1:16" ht="12.75">
      <c r="A1588" s="3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</row>
    <row r="1589" spans="1:16" ht="12.75">
      <c r="A1589" s="3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</row>
    <row r="1590" spans="1:16" ht="12.75">
      <c r="A1590" s="3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</row>
    <row r="1591" spans="1:16" ht="12.75">
      <c r="A1591" s="3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</row>
    <row r="1592" spans="1:16" ht="12.75">
      <c r="A1592" s="3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</row>
    <row r="1593" spans="1:16" ht="12.75">
      <c r="A1593" s="3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</row>
    <row r="1594" spans="1:16" ht="12.75">
      <c r="A1594" s="3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</row>
    <row r="1595" spans="1:16" ht="12.75">
      <c r="A1595" s="3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</row>
    <row r="1596" spans="1:16" ht="12.75">
      <c r="A1596" s="3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</row>
    <row r="1597" spans="1:16" ht="12.75">
      <c r="A1597" s="3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</row>
    <row r="1598" spans="1:16" ht="12.75">
      <c r="A1598" s="3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</row>
    <row r="1599" spans="1:16" ht="12.75">
      <c r="A1599" s="3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</row>
    <row r="1600" spans="1:16" ht="12.75">
      <c r="A1600" s="3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</row>
    <row r="1601" spans="1:16" ht="12.75">
      <c r="A1601" s="3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</row>
    <row r="1602" spans="1:16" ht="12.75">
      <c r="A1602" s="3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</row>
    <row r="1603" spans="1:16" ht="12.75">
      <c r="A1603" s="3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</row>
    <row r="1604" spans="1:16" ht="12.75">
      <c r="A1604" s="3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</row>
    <row r="1605" spans="1:16" ht="12.75">
      <c r="A1605" s="3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</row>
    <row r="1606" spans="1:16" ht="12.75">
      <c r="A1606" s="3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</row>
    <row r="1607" spans="1:16" ht="12.75">
      <c r="A1607" s="3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</row>
    <row r="1608" spans="1:16" ht="12.75">
      <c r="A1608" s="3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</row>
    <row r="1609" spans="1:16" ht="12.75">
      <c r="A1609" s="3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</row>
    <row r="1610" spans="1:16" ht="12.75">
      <c r="A1610" s="3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</row>
    <row r="1611" spans="1:16" ht="12.75">
      <c r="A1611" s="3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</row>
    <row r="1612" spans="1:16" ht="12.75">
      <c r="A1612" s="3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</row>
    <row r="1613" spans="1:16" ht="12.75">
      <c r="A1613" s="3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</row>
    <row r="1614" spans="1:16" ht="12.75">
      <c r="A1614" s="3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</row>
    <row r="1615" spans="1:16" ht="12.75">
      <c r="A1615" s="3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</row>
    <row r="1616" spans="1:16" ht="12.75">
      <c r="A1616" s="3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</row>
    <row r="1617" spans="1:16" ht="12.75">
      <c r="A1617" s="3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</row>
    <row r="1618" spans="1:16" ht="12.75">
      <c r="A1618" s="3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</row>
    <row r="1619" spans="1:16" ht="12.75">
      <c r="A1619" s="3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</row>
    <row r="1620" spans="1:16" ht="12.75">
      <c r="A1620" s="3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</row>
    <row r="1621" spans="1:16" ht="12.75">
      <c r="A1621" s="3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</row>
    <row r="1622" spans="1:16" ht="12.75">
      <c r="A1622" s="3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</row>
    <row r="1623" spans="1:16" ht="12.75">
      <c r="A1623" s="3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</row>
    <row r="1624" spans="1:16" ht="12.75">
      <c r="A1624" s="3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</row>
    <row r="1625" spans="1:16" ht="12.75">
      <c r="A1625" s="3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</row>
    <row r="1626" spans="1:16" ht="12.75">
      <c r="A1626" s="3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</row>
    <row r="1627" spans="1:16" ht="12.75">
      <c r="A1627" s="3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</row>
    <row r="1628" spans="1:16" ht="12.75">
      <c r="A1628" s="3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</row>
    <row r="1629" spans="1:16" ht="12.75">
      <c r="A1629" s="3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</row>
    <row r="1630" spans="1:16" ht="12.75">
      <c r="A1630" s="3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</row>
    <row r="1631" spans="1:16" ht="12.75">
      <c r="A1631" s="3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</row>
    <row r="1632" spans="1:16" ht="12.75">
      <c r="A1632" s="3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</row>
    <row r="1633" spans="1:16" ht="12.75">
      <c r="A1633" s="3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</row>
    <row r="1634" spans="1:16" ht="12.75">
      <c r="A1634" s="3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</row>
    <row r="1635" spans="1:16" ht="12.75">
      <c r="A1635" s="3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</row>
    <row r="1636" spans="1:16" ht="12.75">
      <c r="A1636" s="3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</row>
    <row r="1637" spans="1:16" ht="12.75">
      <c r="A1637" s="3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</row>
    <row r="1638" spans="1:16" ht="12.75">
      <c r="A1638" s="3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</row>
    <row r="1639" spans="1:16" ht="12.75">
      <c r="A1639" s="3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</row>
    <row r="1640" spans="1:16" ht="12.75">
      <c r="A1640" s="3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</row>
    <row r="1641" spans="1:16" ht="12.75">
      <c r="A1641" s="3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</row>
    <row r="1642" spans="1:16" ht="12.75">
      <c r="A1642" s="3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</row>
    <row r="1643" spans="1:16" ht="12.75">
      <c r="A1643" s="3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</row>
    <row r="1644" spans="1:16" ht="12.75">
      <c r="A1644" s="3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</row>
    <row r="1645" spans="1:16" ht="12.75">
      <c r="A1645" s="3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</row>
    <row r="1646" spans="1:16" ht="12.75">
      <c r="A1646" s="3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</row>
    <row r="1647" spans="1:16" ht="12.75">
      <c r="A1647" s="3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</row>
    <row r="1648" spans="1:16" ht="12.75">
      <c r="A1648" s="3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</row>
    <row r="1649" spans="1:16" ht="12.75">
      <c r="A1649" s="3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</row>
    <row r="1650" spans="1:16" ht="12.75">
      <c r="A1650" s="3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</row>
    <row r="1651" spans="1:16" ht="12.75">
      <c r="A1651" s="3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</row>
    <row r="1652" spans="1:16" ht="12.75">
      <c r="A1652" s="3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</row>
    <row r="1653" spans="1:16" ht="12.75">
      <c r="A1653" s="3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</row>
    <row r="1654" spans="1:16" ht="12.75">
      <c r="A1654" s="3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</row>
    <row r="1655" spans="1:16" ht="12.75">
      <c r="A1655" s="3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</row>
    <row r="1656" spans="1:16" ht="12.75">
      <c r="A1656" s="3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</row>
    <row r="1657" spans="1:16" ht="12.75">
      <c r="A1657" s="3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</row>
    <row r="1658" spans="1:16" ht="12.75">
      <c r="A1658" s="3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</row>
    <row r="1659" spans="1:16" ht="12.75">
      <c r="A1659" s="3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</row>
    <row r="1660" spans="1:16" ht="12.75">
      <c r="A1660" s="3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</row>
    <row r="1661" spans="1:16" ht="12.75">
      <c r="A1661" s="3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</row>
    <row r="1662" spans="1:16" ht="12.75">
      <c r="A1662" s="3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</row>
    <row r="1663" spans="1:16" ht="12.75">
      <c r="A1663" s="3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</row>
    <row r="1664" spans="1:16" ht="12.75">
      <c r="A1664" s="3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</row>
    <row r="1665" spans="1:16" ht="12.75">
      <c r="A1665" s="3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</row>
    <row r="1666" spans="1:16" ht="12.75">
      <c r="A1666" s="3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</row>
    <row r="1667" spans="1:16" ht="12.75">
      <c r="A1667" s="3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</row>
    <row r="1668" spans="1:16" ht="12.75">
      <c r="A1668" s="3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</row>
    <row r="1669" spans="1:16" ht="12.75">
      <c r="A1669" s="3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</row>
    <row r="1670" spans="1:16" ht="12.75">
      <c r="A1670" s="3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</row>
    <row r="1671" spans="1:16" ht="12.75">
      <c r="A1671" s="3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</row>
    <row r="1672" spans="1:16" ht="12.75">
      <c r="A1672" s="3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</row>
    <row r="1673" spans="1:16" ht="12.75">
      <c r="A1673" s="3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</row>
    <row r="1674" spans="1:16" ht="12.75">
      <c r="A1674" s="3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</row>
    <row r="1675" spans="1:16" ht="12.75">
      <c r="A1675" s="3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</row>
    <row r="1676" spans="1:16" ht="12.75">
      <c r="A1676" s="3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</row>
    <row r="1677" spans="1:16" ht="12.75">
      <c r="A1677" s="3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</row>
    <row r="1678" spans="1:16" ht="12.75">
      <c r="A1678" s="3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</row>
    <row r="1679" spans="1:16" ht="12.75">
      <c r="A1679" s="3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</row>
    <row r="1680" spans="1:16" ht="12.75">
      <c r="A1680" s="3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</row>
    <row r="1681" spans="1:16" ht="12.75">
      <c r="A1681" s="3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</row>
    <row r="1682" spans="1:16" ht="12.75">
      <c r="A1682" s="3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</row>
    <row r="1683" spans="1:16" ht="12.75">
      <c r="A1683" s="3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</row>
    <row r="1684" spans="1:16" ht="12.75">
      <c r="A1684" s="3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</row>
    <row r="1685" spans="1:16" ht="12.75">
      <c r="A1685" s="3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</row>
    <row r="1686" spans="1:16" ht="12.75">
      <c r="A1686" s="3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</row>
    <row r="1687" spans="1:16" ht="12.75">
      <c r="A1687" s="3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</row>
    <row r="1688" spans="1:16" ht="12.75">
      <c r="A1688" s="3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</row>
    <row r="1689" spans="1:16" ht="12.75">
      <c r="A1689" s="3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</row>
    <row r="1690" spans="1:16" ht="12.75">
      <c r="A1690" s="3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</row>
    <row r="1691" spans="1:16" ht="12.75">
      <c r="A1691" s="3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</row>
    <row r="1692" spans="1:16" ht="12.75">
      <c r="A1692" s="3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</row>
    <row r="1693" spans="1:16" ht="12.75">
      <c r="A1693" s="3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</row>
    <row r="1694" spans="1:16" ht="12.75">
      <c r="A1694" s="3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</row>
    <row r="1695" spans="1:16" ht="12.75">
      <c r="A1695" s="3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</row>
    <row r="1696" spans="1:16" ht="12.75">
      <c r="A1696" s="3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</row>
    <row r="1697" spans="1:16" ht="12.75">
      <c r="A1697" s="3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</row>
    <row r="1698" spans="1:16" ht="12.75">
      <c r="A1698" s="3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</row>
    <row r="1699" spans="1:16" ht="12.75">
      <c r="A1699" s="3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</row>
    <row r="1700" spans="1:16" ht="12.75">
      <c r="A1700" s="3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</row>
    <row r="1701" spans="1:16" ht="12.75">
      <c r="A1701" s="3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</row>
    <row r="1702" spans="1:16" ht="12.75">
      <c r="A1702" s="3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</row>
    <row r="1703" spans="1:16" ht="12.75">
      <c r="A1703" s="3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</row>
    <row r="1704" spans="1:16" ht="12.75">
      <c r="A1704" s="3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</row>
    <row r="1705" spans="1:16" ht="12.75">
      <c r="A1705" s="3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</row>
    <row r="1706" spans="1:16" ht="12.75">
      <c r="A1706" s="3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</row>
    <row r="1707" spans="1:16" ht="12.75">
      <c r="A1707" s="3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</row>
    <row r="1708" spans="1:16" ht="12.75">
      <c r="A1708" s="3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</row>
    <row r="1709" spans="1:16" ht="12.75">
      <c r="A1709" s="3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</row>
    <row r="1710" spans="1:16" ht="12.75">
      <c r="A1710" s="3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</row>
    <row r="1711" spans="1:16" ht="12.75">
      <c r="A1711" s="3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</row>
    <row r="1712" spans="1:16" ht="12.75">
      <c r="A1712" s="3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</row>
    <row r="1713" spans="1:16" ht="12.75">
      <c r="A1713" s="3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</row>
    <row r="1714" spans="1:16" ht="12.75">
      <c r="A1714" s="3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</row>
    <row r="1715" spans="1:16" ht="12.75">
      <c r="A1715" s="3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</row>
    <row r="1716" spans="1:16" ht="12.75">
      <c r="A1716" s="3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</row>
    <row r="1717" spans="1:16" ht="12.75">
      <c r="A1717" s="3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</row>
    <row r="1718" spans="1:16" ht="12.75">
      <c r="A1718" s="3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</row>
    <row r="1719" spans="1:16" ht="12.75">
      <c r="A1719" s="3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</row>
    <row r="1720" spans="1:16" ht="12.75">
      <c r="A1720" s="3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</row>
    <row r="1721" spans="1:16" ht="12.75">
      <c r="A1721" s="3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</row>
    <row r="1722" spans="1:16" ht="12.75">
      <c r="A1722" s="3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</row>
    <row r="1723" spans="1:16" ht="12.75">
      <c r="A1723" s="3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</row>
    <row r="1724" spans="1:16" ht="12.75">
      <c r="A1724" s="3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</row>
    <row r="1725" spans="1:16" ht="12.75">
      <c r="A1725" s="3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</row>
    <row r="1726" spans="1:16" ht="12.75">
      <c r="A1726" s="3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</row>
    <row r="1727" spans="1:16" ht="12.75">
      <c r="A1727" s="3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</row>
    <row r="1728" spans="1:16" ht="12.75">
      <c r="A1728" s="3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</row>
    <row r="1729" spans="1:16" ht="12.75">
      <c r="A1729" s="3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</row>
    <row r="1730" spans="1:16" ht="12.75">
      <c r="A1730" s="3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</row>
    <row r="1731" spans="1:16" ht="12.75">
      <c r="A1731" s="3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</row>
    <row r="1732" spans="1:16" ht="12.75">
      <c r="A1732" s="3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</row>
    <row r="1733" spans="1:16" ht="12.75">
      <c r="A1733" s="3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</row>
    <row r="1734" spans="1:16" ht="12.75">
      <c r="A1734" s="3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</row>
    <row r="1735" spans="1:16" ht="12.75">
      <c r="A1735" s="3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</row>
    <row r="1736" spans="1:16" ht="12.75">
      <c r="A1736" s="3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</row>
    <row r="1737" spans="1:16" ht="12.75">
      <c r="A1737" s="3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</row>
    <row r="1738" spans="1:16" ht="12.75">
      <c r="A1738" s="3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</row>
    <row r="1739" spans="1:16" ht="12.75">
      <c r="A1739" s="3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</row>
    <row r="1740" spans="1:16" ht="12.75">
      <c r="A1740" s="3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</row>
    <row r="1741" spans="1:16" ht="12.75">
      <c r="A1741" s="3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</row>
    <row r="1742" spans="1:16" ht="12.75">
      <c r="A1742" s="3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</row>
    <row r="1743" spans="1:16" ht="12.75">
      <c r="A1743" s="3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</row>
    <row r="1744" spans="1:16" ht="12.75">
      <c r="A1744" s="3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</row>
    <row r="1745" spans="1:16" ht="12.75">
      <c r="A1745" s="3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</row>
    <row r="1746" spans="1:16" ht="12.75">
      <c r="A1746" s="3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</row>
    <row r="1747" spans="1:16" ht="12.75">
      <c r="A1747" s="3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</row>
    <row r="1748" spans="1:16" ht="12.75">
      <c r="A1748" s="3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</row>
    <row r="1749" spans="1:16" ht="12.75">
      <c r="A1749" s="3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</row>
    <row r="1750" spans="1:16" ht="12.75">
      <c r="A1750" s="3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</row>
    <row r="1751" spans="1:16" ht="12.75">
      <c r="A1751" s="3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</row>
    <row r="1752" spans="1:16" ht="12.75">
      <c r="A1752" s="3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</row>
    <row r="1753" spans="1:16" ht="12.75">
      <c r="A1753" s="3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</row>
    <row r="1754" spans="1:16" ht="12.75">
      <c r="A1754" s="3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</row>
    <row r="1755" spans="1:16" ht="12.75">
      <c r="A1755" s="3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</row>
    <row r="1756" spans="1:16" ht="12.75">
      <c r="A1756" s="3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</row>
    <row r="1757" spans="1:16" ht="12.75">
      <c r="A1757" s="3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</row>
    <row r="1758" spans="1:16" ht="12.75">
      <c r="A1758" s="3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</row>
    <row r="1759" spans="1:16" ht="12.75">
      <c r="A1759" s="3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</row>
    <row r="1760" spans="1:16" ht="12.75">
      <c r="A1760" s="3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</row>
    <row r="1761" spans="1:16" ht="12.75">
      <c r="A1761" s="3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</row>
    <row r="1762" spans="1:16" ht="12.75">
      <c r="A1762" s="3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</row>
    <row r="1763" spans="1:16" ht="12.75">
      <c r="A1763" s="3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</row>
    <row r="1764" spans="1:16" ht="12.75">
      <c r="A1764" s="3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</row>
    <row r="1765" spans="1:16" ht="12.75">
      <c r="A1765" s="3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</row>
    <row r="1766" spans="1:16" ht="12.75">
      <c r="A1766" s="3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</row>
    <row r="1767" spans="1:16" ht="12.75">
      <c r="A1767" s="3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</row>
    <row r="1768" spans="1:16" ht="12.75">
      <c r="A1768" s="3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</row>
    <row r="1769" spans="1:16" ht="12.75">
      <c r="A1769" s="3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</row>
    <row r="1770" spans="1:16" ht="12.75">
      <c r="A1770" s="3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</row>
    <row r="1771" spans="1:16" ht="12.75">
      <c r="A1771" s="3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</row>
    <row r="1772" spans="1:16" ht="12.75">
      <c r="A1772" s="3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</row>
    <row r="1773" spans="1:16" ht="12.75">
      <c r="A1773" s="3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</row>
    <row r="1774" spans="1:16" ht="12.75">
      <c r="A1774" s="3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</row>
    <row r="1775" spans="1:16" ht="12.75">
      <c r="A1775" s="3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</row>
    <row r="1776" spans="1:16" ht="12.75">
      <c r="A1776" s="3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</row>
    <row r="1777" spans="1:16" ht="12.75">
      <c r="A1777" s="3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</row>
    <row r="1778" spans="1:16" ht="12.75">
      <c r="A1778" s="3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</row>
    <row r="1779" spans="1:16" ht="12.75">
      <c r="A1779" s="3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</row>
    <row r="1780" spans="1:16" ht="12.75">
      <c r="A1780" s="3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</row>
    <row r="1781" spans="1:16" ht="12.75">
      <c r="A1781" s="3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</row>
    <row r="1782" spans="1:16" ht="12.75">
      <c r="A1782" s="3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</row>
    <row r="1783" spans="1:16" ht="12.75">
      <c r="A1783" s="3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</row>
    <row r="1784" spans="1:16" ht="12.75">
      <c r="A1784" s="3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</row>
    <row r="1785" spans="1:16" ht="12.75">
      <c r="A1785" s="3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</row>
    <row r="1786" spans="1:16" ht="12.75">
      <c r="A1786" s="3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</row>
    <row r="1787" spans="1:16" ht="12.75">
      <c r="A1787" s="3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</row>
    <row r="1788" spans="1:16" ht="12.75">
      <c r="A1788" s="3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</row>
    <row r="1789" spans="1:16" ht="12.75">
      <c r="A1789" s="3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</row>
    <row r="1790" spans="1:16" ht="12.75">
      <c r="A1790" s="3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</row>
    <row r="1791" spans="1:16" ht="12.75">
      <c r="A1791" s="3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</row>
    <row r="1792" spans="1:16" ht="12.75">
      <c r="A1792" s="3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</row>
    <row r="1793" spans="1:16" ht="12.75">
      <c r="A1793" s="3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</row>
    <row r="1794" spans="1:16" ht="12.75">
      <c r="A1794" s="3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</row>
    <row r="1795" spans="1:16" ht="12.75">
      <c r="A1795" s="3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</row>
    <row r="1796" spans="1:16" ht="12.75">
      <c r="A1796" s="3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</row>
    <row r="1797" spans="1:16" ht="12.75">
      <c r="A1797" s="3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</row>
    <row r="1798" spans="1:16" ht="12.75">
      <c r="A1798" s="3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</row>
    <row r="1799" spans="1:16" ht="12.75">
      <c r="A1799" s="3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</row>
    <row r="1800" spans="1:16" ht="12.75">
      <c r="A1800" s="3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</row>
    <row r="1801" spans="1:16" ht="12.75">
      <c r="A1801" s="3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</row>
    <row r="1802" spans="1:16" ht="12.75">
      <c r="A1802" s="3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</row>
    <row r="1803" spans="1:16" ht="12.75">
      <c r="A1803" s="3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</row>
    <row r="1804" spans="1:16" ht="12.75">
      <c r="A1804" s="3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</row>
    <row r="1805" spans="1:16" ht="12.75">
      <c r="A1805" s="3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</row>
    <row r="1806" spans="1:16" ht="12.75">
      <c r="A1806" s="3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</row>
    <row r="1807" spans="1:16" ht="12.75">
      <c r="A1807" s="3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</row>
    <row r="1808" spans="1:16" ht="12.75">
      <c r="A1808" s="3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</row>
    <row r="1809" spans="1:16" ht="12.75">
      <c r="A1809" s="3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</row>
    <row r="1810" spans="1:16" ht="12.75">
      <c r="A1810" s="3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</row>
    <row r="1811" spans="1:16" ht="12.75">
      <c r="A1811" s="3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</row>
    <row r="1812" spans="1:16" ht="12.75">
      <c r="A1812" s="3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</row>
    <row r="1813" spans="1:16" ht="12.75">
      <c r="A1813" s="3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</row>
    <row r="1814" spans="1:16" ht="12.75">
      <c r="A1814" s="3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</row>
    <row r="1815" spans="1:16" ht="12.75">
      <c r="A1815" s="3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</row>
    <row r="1816" spans="1:16" ht="12.75">
      <c r="A1816" s="3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</row>
    <row r="1817" spans="1:16" ht="12.75">
      <c r="A1817" s="3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</row>
    <row r="1818" spans="1:16" ht="12.75">
      <c r="A1818" s="3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</row>
    <row r="1819" spans="1:16" ht="12.75">
      <c r="A1819" s="3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</row>
    <row r="1820" spans="1:16" ht="12.75">
      <c r="A1820" s="3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</row>
    <row r="1821" spans="1:16" ht="12.75">
      <c r="A1821" s="3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</row>
    <row r="1822" spans="1:16" ht="12.75">
      <c r="A1822" s="3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</row>
    <row r="1823" spans="1:16" ht="12.75">
      <c r="A1823" s="3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</row>
    <row r="1824" spans="1:16" ht="12.75">
      <c r="A1824" s="3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</row>
    <row r="1825" spans="1:16" ht="12.75">
      <c r="A1825" s="3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</row>
    <row r="1826" spans="1:16" ht="12.75">
      <c r="A1826" s="3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</row>
    <row r="1827" spans="1:16" ht="12.75">
      <c r="A1827" s="3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</row>
    <row r="1828" spans="1:16" ht="12.75">
      <c r="A1828" s="3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</row>
    <row r="1829" spans="1:16" ht="12.75">
      <c r="A1829" s="3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</row>
    <row r="1830" spans="1:16" ht="12.75">
      <c r="A1830" s="3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</row>
    <row r="1831" spans="1:16" ht="12.75">
      <c r="A1831" s="3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</row>
    <row r="1832" spans="1:16" ht="12.75">
      <c r="A1832" s="3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</row>
    <row r="1833" spans="1:16" ht="12.75">
      <c r="A1833" s="3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</row>
    <row r="1834" spans="1:16" ht="12.75">
      <c r="A1834" s="3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</row>
    <row r="1835" spans="1:16" ht="12.75">
      <c r="A1835" s="3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</row>
    <row r="1836" spans="1:16" ht="12.75">
      <c r="A1836" s="3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</row>
    <row r="1837" spans="1:16" ht="12.75">
      <c r="A1837" s="3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</row>
    <row r="1838" spans="1:16" ht="12.75">
      <c r="A1838" s="3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</row>
    <row r="1839" spans="1:16" ht="12.75">
      <c r="A1839" s="3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</row>
    <row r="1840" spans="1:16" ht="12.75">
      <c r="A1840" s="3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</row>
    <row r="1841" spans="1:16" ht="12.75">
      <c r="A1841" s="3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</row>
    <row r="1842" spans="1:16" ht="12.75">
      <c r="A1842" s="3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</row>
    <row r="1843" spans="1:16" ht="12.75">
      <c r="A1843" s="3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</row>
    <row r="1844" spans="1:16" ht="12.75">
      <c r="A1844" s="3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</row>
    <row r="1845" spans="1:16" ht="12.75">
      <c r="A1845" s="3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</row>
    <row r="1846" spans="1:16" ht="12.75">
      <c r="A1846" s="3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</row>
    <row r="1847" spans="1:16" ht="12.75">
      <c r="A1847" s="3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</row>
    <row r="1848" spans="1:16" ht="12.75">
      <c r="A1848" s="3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</row>
    <row r="1849" spans="1:16" ht="12.75">
      <c r="A1849" s="3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</row>
    <row r="1850" spans="1:16" ht="12.75">
      <c r="A1850" s="3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</row>
    <row r="1851" spans="1:16" ht="12.75">
      <c r="A1851" s="3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</row>
    <row r="1852" spans="1:16" ht="12.75">
      <c r="A1852" s="3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</row>
    <row r="1853" spans="1:16" ht="12.75">
      <c r="A1853" s="3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</row>
    <row r="1854" spans="1:16" ht="12.75">
      <c r="A1854" s="3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</row>
    <row r="1855" spans="1:16" ht="12.75">
      <c r="A1855" s="3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</row>
    <row r="1856" spans="1:16" ht="12.75">
      <c r="A1856" s="3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</row>
    <row r="1857" spans="1:16" ht="12.75">
      <c r="A1857" s="3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</row>
    <row r="1858" spans="1:16" ht="12.75">
      <c r="A1858" s="3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</row>
    <row r="1859" spans="1:16" ht="12.75">
      <c r="A1859" s="3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</row>
    <row r="1860" spans="1:16" ht="12.75">
      <c r="A1860" s="3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</row>
    <row r="1861" spans="1:16" ht="12.75">
      <c r="A1861" s="3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</row>
    <row r="1862" spans="1:16" ht="12.75">
      <c r="A1862" s="3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</row>
    <row r="1863" spans="1:16" ht="12.75">
      <c r="A1863" s="3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</row>
    <row r="1864" spans="1:16" ht="12.75">
      <c r="A1864" s="3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</row>
    <row r="1865" spans="1:16" ht="12.75">
      <c r="A1865" s="3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</row>
    <row r="1866" spans="1:16" ht="12.75">
      <c r="A1866" s="3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</row>
    <row r="1867" spans="1:16" ht="12.75">
      <c r="A1867" s="3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</row>
    <row r="1868" spans="1:16" ht="12.75">
      <c r="A1868" s="3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</row>
    <row r="1869" spans="1:16" ht="12.75">
      <c r="A1869" s="3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</row>
    <row r="1870" spans="1:16" ht="12.75">
      <c r="A1870" s="3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</row>
    <row r="1871" spans="1:16" ht="12.75">
      <c r="A1871" s="3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</row>
    <row r="1872" spans="1:16" ht="12.75">
      <c r="A1872" s="3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</row>
    <row r="1873" spans="1:16" ht="12.75">
      <c r="A1873" s="3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</row>
    <row r="1874" spans="1:16" ht="12.75">
      <c r="A1874" s="3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</row>
    <row r="1875" spans="1:16" ht="12.75">
      <c r="A1875" s="3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</row>
    <row r="1876" spans="1:16" ht="12.75">
      <c r="A1876" s="3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</row>
    <row r="1877" spans="1:16" ht="12.75">
      <c r="A1877" s="3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</row>
    <row r="1878" spans="1:16" ht="12.75">
      <c r="A1878" s="3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</row>
    <row r="1879" spans="1:16" ht="12.75">
      <c r="A1879" s="3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</row>
    <row r="1880" spans="1:16" ht="12.75">
      <c r="A1880" s="3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</row>
    <row r="1881" spans="1:16" ht="12.75">
      <c r="A1881" s="3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</row>
    <row r="1882" spans="1:16" ht="12.75">
      <c r="A1882" s="3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</row>
    <row r="1883" spans="1:16" ht="12.75">
      <c r="A1883" s="3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</row>
    <row r="1884" spans="1:16" ht="12.75">
      <c r="A1884" s="3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</row>
    <row r="1885" spans="1:16" ht="12.75">
      <c r="A1885" s="3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</row>
    <row r="1886" spans="1:16" ht="12.75">
      <c r="A1886" s="3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</row>
    <row r="1887" spans="1:16" ht="12.75">
      <c r="A1887" s="3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</row>
    <row r="1888" spans="1:16" ht="12.75">
      <c r="A1888" s="3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</row>
    <row r="1889" spans="1:16" ht="12.75">
      <c r="A1889" s="3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</row>
    <row r="1890" spans="1:16" ht="12.75">
      <c r="A1890" s="3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</row>
    <row r="1891" spans="1:16" ht="12.75">
      <c r="A1891" s="3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</row>
    <row r="1892" spans="1:16" ht="12.75">
      <c r="A1892" s="3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</row>
    <row r="1893" spans="1:16" ht="12.75">
      <c r="A1893" s="3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</row>
    <row r="1894" spans="1:16" ht="12.75">
      <c r="A1894" s="3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</row>
    <row r="1895" spans="1:16" ht="12.75">
      <c r="A1895" s="3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</row>
    <row r="1896" spans="1:16" ht="12.75">
      <c r="A1896" s="3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</row>
    <row r="1897" spans="1:16" ht="12.75">
      <c r="A1897" s="3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</row>
    <row r="1898" spans="1:16" ht="12.75">
      <c r="A1898" s="3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</row>
    <row r="1899" spans="1:16" ht="12.75">
      <c r="A1899" s="3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</row>
    <row r="1900" spans="1:16" ht="12.75">
      <c r="A1900" s="3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</row>
    <row r="1901" spans="1:16" ht="12.75">
      <c r="A1901" s="3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</row>
    <row r="1902" spans="1:16" ht="12.75">
      <c r="A1902" s="3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</row>
    <row r="1903" spans="1:16" ht="12.75">
      <c r="A1903" s="3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</row>
    <row r="1904" spans="1:16" ht="12.75">
      <c r="A1904" s="3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</row>
    <row r="1905" spans="1:16" ht="12.75">
      <c r="A1905" s="3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</row>
    <row r="1906" spans="1:16" ht="12.75">
      <c r="A1906" s="3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</row>
    <row r="1907" spans="1:16" ht="12.75">
      <c r="A1907" s="3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</row>
    <row r="1908" spans="1:16" ht="12.75">
      <c r="A1908" s="3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</row>
    <row r="1909" spans="1:16" ht="12.75">
      <c r="A1909" s="3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</row>
    <row r="1910" spans="1:16" ht="12.75">
      <c r="A1910" s="3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</row>
    <row r="1911" spans="1:16" ht="12.75">
      <c r="A1911" s="3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</row>
    <row r="1912" spans="1:16" ht="12.75">
      <c r="A1912" s="3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</row>
    <row r="1913" spans="1:16" ht="12.75">
      <c r="A1913" s="3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</row>
    <row r="1914" spans="1:16" ht="12.75">
      <c r="A1914" s="3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</row>
    <row r="1915" spans="1:16" ht="12.75">
      <c r="A1915" s="3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</row>
    <row r="1916" spans="1:16" ht="12.75">
      <c r="A1916" s="3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</row>
    <row r="1917" spans="1:16" ht="12.75">
      <c r="A1917" s="3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</row>
    <row r="1918" spans="1:16" ht="12.75">
      <c r="A1918" s="3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</row>
    <row r="1919" spans="1:16" ht="12.75">
      <c r="A1919" s="3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</row>
    <row r="1920" spans="1:16" ht="12.75">
      <c r="A1920" s="3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</row>
    <row r="1921" spans="1:16" ht="12.75">
      <c r="A1921" s="3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</row>
    <row r="1922" spans="1:16" ht="12.75">
      <c r="A1922" s="3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</row>
    <row r="1923" spans="1:16" ht="12.75">
      <c r="A1923" s="3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</row>
    <row r="1924" spans="1:16" ht="12.75">
      <c r="A1924" s="3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</row>
    <row r="1925" spans="1:16" ht="12.75">
      <c r="A1925" s="3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</row>
    <row r="1926" spans="1:16" ht="12.75">
      <c r="A1926" s="3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</row>
    <row r="1927" spans="1:16" ht="12.75">
      <c r="A1927" s="3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</row>
    <row r="1928" spans="1:16" ht="12.75">
      <c r="A1928" s="3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</row>
    <row r="1929" spans="1:16" ht="12.75">
      <c r="A1929" s="3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</row>
    <row r="1930" spans="1:16" ht="12.75">
      <c r="A1930" s="3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</row>
    <row r="1931" spans="1:16" ht="12.75">
      <c r="A1931" s="3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</row>
    <row r="1932" spans="1:16" ht="12.75">
      <c r="A1932" s="3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</row>
    <row r="1933" spans="1:16" ht="12.75">
      <c r="A1933" s="3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</row>
    <row r="1934" spans="1:16" ht="12.75">
      <c r="A1934" s="3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</row>
    <row r="1935" spans="1:16" ht="12.75">
      <c r="A1935" s="3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</row>
    <row r="1936" spans="1:16" ht="12.75">
      <c r="A1936" s="3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</row>
    <row r="1937" spans="1:16" ht="12.75">
      <c r="A1937" s="3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</row>
    <row r="1938" spans="1:16" ht="12.75">
      <c r="A1938" s="3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</row>
    <row r="1939" spans="1:16" ht="12.75">
      <c r="A1939" s="3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</row>
    <row r="1940" spans="1:16" ht="12.75">
      <c r="A1940" s="3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</row>
    <row r="1941" spans="1:16" ht="12.75">
      <c r="A1941" s="3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</row>
    <row r="1942" spans="1:16" ht="12.75">
      <c r="A1942" s="3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</row>
    <row r="1943" spans="1:16" ht="12.75">
      <c r="A1943" s="3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</row>
    <row r="1944" spans="1:16" ht="12.75">
      <c r="A1944" s="3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</row>
    <row r="1945" spans="1:16" ht="12.75">
      <c r="A1945" s="3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</row>
    <row r="1946" spans="1:16" ht="12.75">
      <c r="A1946" s="3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</row>
    <row r="1947" spans="1:16" ht="12.75">
      <c r="A1947" s="3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</row>
    <row r="1948" spans="1:16" ht="12.75">
      <c r="A1948" s="3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</row>
    <row r="1949" spans="1:16" ht="12.75">
      <c r="A1949" s="3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</row>
    <row r="1950" spans="1:16" ht="12.75">
      <c r="A1950" s="3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</row>
    <row r="1951" spans="1:16" ht="12.75">
      <c r="A1951" s="3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</row>
    <row r="1952" spans="1:16" ht="12.75">
      <c r="A1952" s="3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</row>
    <row r="1953" spans="1:16" ht="12.75">
      <c r="A1953" s="3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</row>
    <row r="1954" spans="1:16" ht="12.75">
      <c r="A1954" s="3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</row>
    <row r="1955" spans="1:16" ht="12.75">
      <c r="A1955" s="3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</row>
    <row r="1956" spans="1:16" ht="12.75">
      <c r="A1956" s="3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</row>
    <row r="1957" spans="1:16" ht="12.75">
      <c r="A1957" s="3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</row>
    <row r="1958" spans="1:16" ht="12.75">
      <c r="A1958" s="3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</row>
    <row r="1959" spans="1:16" ht="12.75">
      <c r="A1959" s="3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</row>
    <row r="1960" spans="1:16" ht="12.75">
      <c r="A1960" s="3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</row>
    <row r="1961" spans="1:16" ht="12.75">
      <c r="A1961" s="3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</row>
    <row r="1962" spans="1:16" ht="12.75">
      <c r="A1962" s="3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</row>
    <row r="1963" spans="1:16" ht="12.75">
      <c r="A1963" s="3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</row>
    <row r="1964" spans="1:16" ht="12.75">
      <c r="A1964" s="3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</row>
    <row r="1965" spans="1:16" ht="12.75">
      <c r="A1965" s="3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</row>
    <row r="1966" spans="1:16" ht="12.75">
      <c r="A1966" s="3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</row>
    <row r="1967" spans="1:16" ht="12.75">
      <c r="A1967" s="3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</row>
    <row r="1968" spans="1:16" ht="12.75">
      <c r="A1968" s="3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</row>
    <row r="1969" spans="1:16" ht="12.75">
      <c r="A1969" s="3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</row>
    <row r="1970" spans="1:16" ht="12.75">
      <c r="A1970" s="3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</row>
    <row r="1971" spans="1:16" ht="12.75">
      <c r="A1971" s="3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</row>
    <row r="1972" spans="1:16" ht="12.75">
      <c r="A1972" s="3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</row>
    <row r="1973" spans="1:16" ht="12.75">
      <c r="A1973" s="3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</row>
    <row r="1974" spans="1:16" ht="12.75">
      <c r="A1974" s="3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</row>
    <row r="1975" spans="1:16" ht="12.75">
      <c r="A1975" s="3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</row>
    <row r="1976" spans="1:16" ht="12.75">
      <c r="A1976" s="3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</row>
    <row r="1977" spans="1:16" ht="12.75">
      <c r="A1977" s="3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</row>
    <row r="1978" spans="1:16" ht="12.75">
      <c r="A1978" s="3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</row>
    <row r="1979" spans="1:16" ht="12.75">
      <c r="A1979" s="3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</row>
    <row r="1980" spans="1:16" ht="12.75">
      <c r="A1980" s="3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</row>
    <row r="1981" spans="1:16" ht="12.75">
      <c r="A1981" s="3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</row>
    <row r="1982" spans="1:16" ht="12.75">
      <c r="A1982" s="3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</row>
    <row r="1983" spans="1:16" ht="12.75">
      <c r="A1983" s="3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</row>
    <row r="1984" spans="1:16" ht="12.75">
      <c r="A1984" s="3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</row>
    <row r="1985" spans="1:16" ht="12.75">
      <c r="A1985" s="3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</row>
    <row r="1986" spans="1:16" ht="12.75">
      <c r="A1986" s="3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</row>
    <row r="1987" spans="1:16" ht="12.75">
      <c r="A1987" s="3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</row>
    <row r="1988" spans="1:16" ht="12.75">
      <c r="A1988" s="3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</row>
    <row r="1989" spans="1:16" ht="12.75">
      <c r="A1989" s="3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</row>
    <row r="1990" spans="1:16" ht="12.75">
      <c r="A1990" s="3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</row>
    <row r="1991" spans="1:16" ht="12.75">
      <c r="A1991" s="3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</row>
    <row r="1992" spans="1:16" ht="12.75">
      <c r="A1992" s="3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</row>
    <row r="1993" spans="1:16" ht="12.75">
      <c r="A1993" s="3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</row>
    <row r="1994" spans="1:16" ht="12.75">
      <c r="A1994" s="3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</row>
    <row r="1995" spans="1:16" ht="12.75">
      <c r="A1995" s="3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</row>
    <row r="1996" spans="1:16" ht="12.75">
      <c r="A1996" s="3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</row>
    <row r="1997" spans="1:16" ht="12.75">
      <c r="A1997" s="3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</row>
    <row r="1998" spans="1:16" ht="12.75">
      <c r="A1998" s="3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</row>
    <row r="1999" spans="1:16" ht="12.75">
      <c r="A1999" s="3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</row>
    <row r="2000" spans="1:16" ht="12.75">
      <c r="A2000" s="3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</row>
    <row r="2001" spans="1:16" ht="12.75">
      <c r="A2001" s="3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</row>
    <row r="2002" spans="1:16" ht="12.75">
      <c r="A2002" s="3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</row>
    <row r="2003" spans="1:16" ht="12.75">
      <c r="A2003" s="3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</row>
    <row r="2004" spans="1:16" ht="12.75">
      <c r="A2004" s="3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</row>
    <row r="2005" spans="1:16" ht="12.75">
      <c r="A2005" s="3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</row>
    <row r="2006" spans="1:16" ht="12.75">
      <c r="A2006" s="3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</row>
    <row r="2007" spans="1:16" ht="12.75">
      <c r="A2007" s="3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</row>
    <row r="2008" spans="1:16" ht="12.75">
      <c r="A2008" s="3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</row>
    <row r="2009" spans="1:16" ht="12.75">
      <c r="A2009" s="3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</row>
    <row r="2010" spans="1:16" ht="12.75">
      <c r="A2010" s="3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</row>
    <row r="2011" spans="1:16" ht="12.75">
      <c r="A2011" s="3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</row>
    <row r="2012" spans="1:16" ht="12.75">
      <c r="A2012" s="3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</row>
    <row r="2013" spans="1:16" ht="12.75">
      <c r="A2013" s="3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</row>
    <row r="2014" spans="1:16" ht="12.75">
      <c r="A2014" s="3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</row>
    <row r="2015" spans="1:16" ht="12.75">
      <c r="A2015" s="3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</row>
    <row r="2016" spans="1:16" ht="12.75">
      <c r="A2016" s="3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</row>
    <row r="2017" spans="1:16" ht="12.75">
      <c r="A2017" s="3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</row>
    <row r="2018" spans="1:16" ht="12.75">
      <c r="A2018" s="3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</row>
    <row r="2019" spans="1:16" ht="12.75">
      <c r="A2019" s="3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</row>
    <row r="2020" spans="1:16" ht="12.75">
      <c r="A2020" s="3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</row>
    <row r="2021" spans="1:16" ht="12.75">
      <c r="A2021" s="3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</row>
    <row r="2022" spans="1:16" ht="12.75">
      <c r="A2022" s="3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</row>
    <row r="2023" spans="1:16" ht="12.75">
      <c r="A2023" s="3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</row>
    <row r="2024" spans="1:16" ht="12.75">
      <c r="A2024" s="3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</row>
    <row r="2025" spans="1:16" ht="12.75">
      <c r="A2025" s="3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</row>
    <row r="2026" spans="1:16" ht="12.75">
      <c r="A2026" s="3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</row>
    <row r="2027" spans="1:16" ht="12.75">
      <c r="A2027" s="3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</row>
    <row r="2028" spans="1:16" ht="12.75">
      <c r="A2028" s="3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</row>
    <row r="2029" spans="1:16" ht="12.75">
      <c r="A2029" s="3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</row>
    <row r="2030" spans="1:16" ht="12.75">
      <c r="A2030" s="3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</row>
    <row r="2031" spans="1:16" ht="12.75">
      <c r="A2031" s="3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</row>
    <row r="2032" spans="1:16" ht="12.75">
      <c r="A2032" s="3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</row>
    <row r="2033" spans="1:16" ht="12.75">
      <c r="A2033" s="3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</row>
    <row r="2034" spans="1:16" ht="12.75">
      <c r="A2034" s="3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</row>
    <row r="2035" spans="1:16" ht="12.75">
      <c r="A2035" s="3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</row>
    <row r="2036" spans="1:16" ht="12.75">
      <c r="A2036" s="3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</row>
    <row r="2037" spans="1:16" ht="12.75">
      <c r="A2037" s="3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</row>
    <row r="2038" spans="1:16" ht="12.75">
      <c r="A2038" s="3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</row>
    <row r="2039" spans="1:16" ht="12.75">
      <c r="A2039" s="3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</row>
    <row r="2040" spans="1:16" ht="12.75">
      <c r="A2040" s="3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</row>
    <row r="2041" spans="1:16" ht="12.75">
      <c r="A2041" s="3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</row>
    <row r="2042" spans="1:16" ht="12.75">
      <c r="A2042" s="3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</row>
    <row r="2043" spans="1:16" ht="12.75">
      <c r="A2043" s="3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</row>
    <row r="2044" spans="1:16" ht="12.75">
      <c r="A2044" s="3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</row>
    <row r="2045" spans="1:16" ht="12.75">
      <c r="A2045" s="3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</row>
    <row r="2046" spans="1:16" ht="12.75">
      <c r="A2046" s="3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</row>
    <row r="2047" spans="1:16" ht="12.75">
      <c r="A2047" s="3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</row>
    <row r="2048" spans="1:16" ht="12.75">
      <c r="A2048" s="3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</row>
    <row r="2049" spans="1:16" ht="12.75">
      <c r="A2049" s="3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</row>
    <row r="2050" spans="1:16" ht="12.75">
      <c r="A2050" s="3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</row>
    <row r="2051" spans="1:16" ht="12.75">
      <c r="A2051" s="3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</row>
    <row r="2052" spans="1:16" ht="12.75">
      <c r="A2052" s="3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</row>
    <row r="2053" spans="1:16" ht="12.75">
      <c r="A2053" s="3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</row>
    <row r="2054" spans="1:16" ht="12.75">
      <c r="A2054" s="3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</row>
    <row r="2055" spans="1:16" ht="12.75">
      <c r="A2055" s="3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</row>
    <row r="2056" spans="1:16" ht="12.75">
      <c r="A2056" s="3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</row>
    <row r="2057" spans="1:16" ht="12.75">
      <c r="A2057" s="3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</row>
    <row r="2058" spans="1:16" ht="12.75">
      <c r="A2058" s="3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</row>
    <row r="2059" spans="1:16" ht="12.75">
      <c r="A2059" s="3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</row>
    <row r="2060" spans="1:16" ht="12.75">
      <c r="A2060" s="3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</row>
    <row r="2061" spans="1:16" ht="12.75">
      <c r="A2061" s="3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</row>
    <row r="2062" spans="1:16" ht="12.75">
      <c r="A2062" s="3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</row>
    <row r="2063" spans="1:16" ht="12.75">
      <c r="A2063" s="3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</row>
    <row r="2064" spans="1:16" ht="12.75">
      <c r="A2064" s="3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</row>
    <row r="2065" spans="1:16" ht="12.75">
      <c r="A2065" s="3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</row>
    <row r="2066" spans="1:16" ht="12.75">
      <c r="A2066" s="3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</row>
    <row r="2067" spans="1:16" ht="12.75">
      <c r="A2067" s="3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</row>
    <row r="2068" spans="1:16" ht="12.75">
      <c r="A2068" s="3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</row>
    <row r="2069" spans="1:16" ht="12.75">
      <c r="A2069" s="3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</row>
    <row r="2070" spans="1:16" ht="12.75">
      <c r="A2070" s="3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</row>
    <row r="2071" spans="1:16" ht="12.75">
      <c r="A2071" s="3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</row>
    <row r="2072" spans="1:16" ht="12.75">
      <c r="A2072" s="3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</row>
    <row r="2073" spans="1:16" ht="12.75">
      <c r="A2073" s="3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</row>
    <row r="2074" spans="1:16" ht="12.75">
      <c r="A2074" s="3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</row>
    <row r="2075" spans="1:16" ht="12.75">
      <c r="A2075" s="3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</row>
    <row r="2076" spans="1:16" ht="12.75">
      <c r="A2076" s="3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</row>
    <row r="2077" spans="1:16" ht="12.75">
      <c r="A2077" s="3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</row>
    <row r="2078" spans="1:16" ht="12.75">
      <c r="A2078" s="3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</row>
    <row r="2079" spans="1:16" ht="12.75">
      <c r="A2079" s="3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</row>
    <row r="2080" spans="1:16" ht="12.75">
      <c r="A2080" s="3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</row>
    <row r="2081" spans="1:16" ht="12.75">
      <c r="A2081" s="3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</row>
    <row r="2082" spans="1:16" ht="12.75">
      <c r="A2082" s="3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</row>
    <row r="2083" spans="1:16" ht="12.75">
      <c r="A2083" s="3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</row>
    <row r="2084" spans="1:16" ht="12.75">
      <c r="A2084" s="3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</row>
    <row r="2085" spans="1:16" ht="12.75">
      <c r="A2085" s="3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</row>
    <row r="2086" spans="1:16" ht="12.75">
      <c r="A2086" s="3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</row>
    <row r="2087" spans="1:16" ht="12.75">
      <c r="A2087" s="3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</row>
    <row r="2088" spans="1:16" ht="12.75">
      <c r="A2088" s="3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</row>
    <row r="2089" spans="1:16" ht="12.75">
      <c r="A2089" s="3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</row>
    <row r="2090" spans="1:16" ht="12.75">
      <c r="A2090" s="3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</row>
    <row r="2091" spans="1:16" ht="12.75">
      <c r="A2091" s="3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</row>
    <row r="2092" spans="1:16" ht="12.75">
      <c r="A2092" s="3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</row>
    <row r="2093" spans="1:16" ht="12.75">
      <c r="A2093" s="3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</row>
    <row r="2094" spans="1:16" ht="12.75">
      <c r="A2094" s="3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</row>
    <row r="2095" spans="1:16" ht="12.75">
      <c r="A2095" s="3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</row>
    <row r="2096" spans="1:16" ht="12.75">
      <c r="A2096" s="3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</row>
    <row r="2097" spans="1:16" ht="12.75">
      <c r="A2097" s="3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</row>
    <row r="2098" spans="1:16" ht="12.75">
      <c r="A2098" s="3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</row>
    <row r="2099" spans="1:16" ht="12.75">
      <c r="A2099" s="3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</row>
    <row r="2100" spans="1:16" ht="12.75">
      <c r="A2100" s="3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</row>
    <row r="2101" spans="1:16" ht="12.75">
      <c r="A2101" s="3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</row>
    <row r="2102" spans="1:16" ht="12.75">
      <c r="A2102" s="3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</row>
    <row r="2103" spans="1:16" ht="12.75">
      <c r="A2103" s="3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</row>
    <row r="2104" spans="1:16" ht="12.75">
      <c r="A2104" s="3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</row>
    <row r="2105" spans="1:16" ht="12.75">
      <c r="A2105" s="3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</row>
    <row r="2106" spans="1:16" ht="12.75">
      <c r="A2106" s="3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</row>
    <row r="2107" spans="1:16" ht="12.75">
      <c r="A2107" s="3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</row>
    <row r="2108" spans="1:16" ht="12.75">
      <c r="A2108" s="3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</row>
    <row r="2109" spans="1:16" ht="12.75">
      <c r="A2109" s="3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</row>
    <row r="2110" spans="1:16" ht="12.75">
      <c r="A2110" s="3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</row>
    <row r="2111" spans="1:16" ht="12.75">
      <c r="A2111" s="3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</row>
    <row r="2112" spans="1:16" ht="12.75">
      <c r="A2112" s="3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</row>
    <row r="2113" spans="1:16" ht="12.75">
      <c r="A2113" s="3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</row>
    <row r="2114" spans="1:16" ht="12.75">
      <c r="A2114" s="3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</row>
    <row r="2115" spans="1:16" ht="12.75">
      <c r="A2115" s="3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</row>
    <row r="2116" spans="1:16" ht="12.75">
      <c r="A2116" s="3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</row>
    <row r="2117" spans="1:16" ht="12.75">
      <c r="A2117" s="3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</row>
    <row r="2118" spans="1:16" ht="12.75">
      <c r="A2118" s="3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</row>
    <row r="2119" spans="1:16" ht="12.75">
      <c r="A2119" s="3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</row>
    <row r="2120" spans="1:16" ht="12.75">
      <c r="A2120" s="3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</row>
    <row r="2121" spans="1:16" ht="12.75">
      <c r="A2121" s="3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</row>
    <row r="2122" spans="1:16" ht="12.75">
      <c r="A2122" s="3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</row>
    <row r="2123" spans="1:16" ht="12.75">
      <c r="A2123" s="3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</row>
    <row r="2124" spans="1:16" ht="12.75">
      <c r="A2124" s="3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</row>
    <row r="2125" spans="1:16" ht="12.75">
      <c r="A2125" s="3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</row>
    <row r="2126" spans="1:16" ht="12.75">
      <c r="A2126" s="3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</row>
    <row r="2127" spans="1:16" ht="12.75">
      <c r="A2127" s="3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</row>
    <row r="2128" spans="1:16" ht="12.75">
      <c r="A2128" s="3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</row>
    <row r="2129" spans="1:16" ht="12.75">
      <c r="A2129" s="3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</row>
    <row r="2130" spans="1:16" ht="12.75">
      <c r="A2130" s="3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</row>
    <row r="2131" spans="1:16" ht="12.75">
      <c r="A2131" s="3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</row>
    <row r="2132" spans="1:16" ht="12.75">
      <c r="A2132" s="3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</row>
    <row r="2133" spans="1:16" ht="12.75">
      <c r="A2133" s="3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</row>
    <row r="2134" spans="1:16" ht="12.75">
      <c r="A2134" s="3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</row>
    <row r="2135" spans="1:16" ht="12.75">
      <c r="A2135" s="3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</row>
    <row r="2136" spans="1:16" ht="12.75">
      <c r="A2136" s="3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</row>
    <row r="2137" spans="1:16" ht="12.75">
      <c r="A2137" s="3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</row>
    <row r="2138" spans="1:16" ht="12.75">
      <c r="A2138" s="3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</row>
    <row r="2139" spans="1:16" ht="12.75">
      <c r="A2139" s="3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</row>
    <row r="2140" spans="1:16" ht="12.75">
      <c r="A2140" s="3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</row>
    <row r="2141" spans="1:16" ht="12.75">
      <c r="A2141" s="3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</row>
    <row r="2142" spans="1:16" ht="12.75">
      <c r="A2142" s="3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</row>
    <row r="2143" spans="1:16" ht="12.75">
      <c r="A2143" s="3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</row>
    <row r="2144" spans="1:16" ht="12.75">
      <c r="A2144" s="3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</row>
    <row r="2145" spans="1:16" ht="12.75">
      <c r="A2145" s="3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</row>
    <row r="2146" spans="1:16" ht="12.75">
      <c r="A2146" s="3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</row>
    <row r="2147" spans="1:16" ht="12.75">
      <c r="A2147" s="3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</row>
    <row r="2148" spans="1:16" ht="12.75">
      <c r="A2148" s="3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</row>
    <row r="2149" spans="1:16" ht="12.75">
      <c r="A2149" s="3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</row>
    <row r="2150" spans="1:16" ht="12.75">
      <c r="A2150" s="3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</row>
    <row r="2151" spans="1:16" ht="12.75">
      <c r="A2151" s="3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</row>
    <row r="2152" spans="1:16" ht="12.75">
      <c r="A2152" s="3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</row>
    <row r="2153" spans="1:16" ht="12.75">
      <c r="A2153" s="3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</row>
    <row r="2154" spans="1:16" ht="12.75">
      <c r="A2154" s="3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</row>
    <row r="2155" spans="1:16" ht="12.75">
      <c r="A2155" s="3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</row>
    <row r="2156" spans="1:16" ht="12.75">
      <c r="A2156" s="3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</row>
    <row r="2157" spans="1:16" ht="12.75">
      <c r="A2157" s="3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</row>
    <row r="2158" spans="1:16" ht="12.75">
      <c r="A2158" s="3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</row>
    <row r="2159" spans="1:16" ht="12.75">
      <c r="A2159" s="3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</row>
    <row r="2160" spans="1:16" ht="12.75">
      <c r="A2160" s="3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</row>
    <row r="2161" spans="1:16" ht="12.75">
      <c r="A2161" s="3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</row>
    <row r="2162" spans="1:16" ht="12.75">
      <c r="A2162" s="3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</row>
    <row r="2163" spans="1:16" ht="12.75">
      <c r="A2163" s="3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</row>
    <row r="2164" spans="1:16" ht="12.75">
      <c r="A2164" s="3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</row>
    <row r="2165" spans="1:16" ht="12.75">
      <c r="A2165" s="3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</row>
    <row r="2166" spans="1:16" ht="12.75">
      <c r="A2166" s="3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</row>
    <row r="2167" spans="1:16" ht="12.75">
      <c r="A2167" s="3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</row>
    <row r="2168" spans="1:16" ht="12.75">
      <c r="A2168" s="3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</row>
    <row r="2169" spans="1:16" ht="12.75">
      <c r="A2169" s="3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</row>
    <row r="2170" spans="1:16" ht="12.75">
      <c r="A2170" s="3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</row>
    <row r="2171" spans="1:16" ht="12.75">
      <c r="A2171" s="3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</row>
    <row r="2172" spans="1:16" ht="12.75">
      <c r="A2172" s="3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</row>
    <row r="2173" spans="1:16" ht="12.75">
      <c r="A2173" s="3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</row>
    <row r="2174" spans="1:16" ht="12.75">
      <c r="A2174" s="3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</row>
    <row r="2175" spans="1:16" ht="12.75">
      <c r="A2175" s="3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</row>
    <row r="2176" spans="1:16" ht="12.75">
      <c r="A2176" s="3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</row>
    <row r="2177" spans="1:16" ht="12.75">
      <c r="A2177" s="3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</row>
    <row r="2178" spans="1:16" ht="12.75">
      <c r="A2178" s="3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</row>
    <row r="2179" spans="1:16" ht="12.75">
      <c r="A2179" s="3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</row>
    <row r="2180" spans="1:16" ht="12.75">
      <c r="A2180" s="3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</row>
    <row r="2181" spans="1:16" ht="12.75">
      <c r="A2181" s="3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</row>
    <row r="2182" spans="1:16" ht="12.75">
      <c r="A2182" s="3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</row>
    <row r="2183" spans="1:16" ht="12.75">
      <c r="A2183" s="3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</row>
    <row r="2184" spans="1:16" ht="12.75">
      <c r="A2184" s="3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</row>
    <row r="2185" spans="1:16" ht="12.75">
      <c r="A2185" s="3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</row>
    <row r="2186" spans="1:16" ht="12.75">
      <c r="A2186" s="3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</row>
    <row r="2187" spans="1:16" ht="12.75">
      <c r="A2187" s="3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</row>
    <row r="2188" spans="1:16" ht="12.75">
      <c r="A2188" s="3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</row>
    <row r="2189" spans="1:16" ht="12.75">
      <c r="A2189" s="3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</row>
    <row r="2190" spans="1:16" ht="12.75">
      <c r="A2190" s="3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</row>
    <row r="2191" spans="1:16" ht="12.75">
      <c r="A2191" s="3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</row>
    <row r="2192" spans="1:16" ht="12.75">
      <c r="A2192" s="3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</row>
    <row r="2193" spans="1:16" ht="12.75">
      <c r="A2193" s="3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</row>
    <row r="2194" spans="1:16" ht="12.75">
      <c r="A2194" s="3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</row>
    <row r="2195" spans="1:16" ht="12.75">
      <c r="A2195" s="3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</row>
    <row r="2196" spans="1:16" ht="12.75">
      <c r="A2196" s="3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</row>
    <row r="2197" spans="1:16" ht="12.75">
      <c r="A2197" s="3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</row>
    <row r="2198" spans="1:16" ht="12.75">
      <c r="A2198" s="3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</row>
    <row r="2199" spans="1:16" ht="12.75">
      <c r="A2199" s="3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</row>
    <row r="2200" spans="1:16" ht="12.75">
      <c r="A2200" s="3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</row>
    <row r="2201" spans="1:16" ht="12.75">
      <c r="A2201" s="3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</row>
    <row r="2202" spans="1:16" ht="12.75">
      <c r="A2202" s="3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</row>
    <row r="2203" spans="1:16" ht="12.75">
      <c r="A2203" s="3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</row>
    <row r="2204" spans="1:16" ht="12.75">
      <c r="A2204" s="3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</row>
    <row r="2205" spans="1:16" ht="12.75">
      <c r="A2205" s="3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</row>
    <row r="2206" spans="1:16" ht="12.75">
      <c r="A2206" s="3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</row>
    <row r="2207" spans="1:16" ht="12.75">
      <c r="A2207" s="3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</row>
    <row r="2208" spans="1:16" ht="12.75">
      <c r="A2208" s="3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</row>
    <row r="2209" spans="1:16" ht="12.75">
      <c r="A2209" s="3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</row>
    <row r="2210" spans="1:16" ht="12.75">
      <c r="A2210" s="3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</row>
    <row r="2211" spans="1:16" ht="12.75">
      <c r="A2211" s="3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</row>
    <row r="2212" spans="1:16" ht="12.75">
      <c r="A2212" s="3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</row>
    <row r="2213" spans="1:16" ht="12.75">
      <c r="A2213" s="3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</row>
    <row r="2214" spans="1:16" ht="12.75">
      <c r="A2214" s="3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</row>
    <row r="2215" spans="1:16" ht="12.75">
      <c r="A2215" s="3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</row>
    <row r="2216" spans="1:16" ht="12.75">
      <c r="A2216" s="3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</row>
    <row r="2217" spans="1:16" ht="12.75">
      <c r="A2217" s="3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</row>
    <row r="2218" spans="1:16" ht="12.75">
      <c r="A2218" s="3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</row>
    <row r="2219" spans="1:16" ht="12.75">
      <c r="A2219" s="3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</row>
    <row r="2220" spans="1:16" ht="12.75">
      <c r="A2220" s="3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</row>
    <row r="2221" spans="1:16" ht="12.75">
      <c r="A2221" s="3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</row>
    <row r="2222" spans="1:16" ht="12.75">
      <c r="A2222" s="3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</row>
    <row r="2223" spans="1:16" ht="12.75">
      <c r="A2223" s="3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</row>
    <row r="2224" spans="1:16" ht="12.75">
      <c r="A2224" s="3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</row>
    <row r="2225" spans="1:16" ht="12.75">
      <c r="A2225" s="3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</row>
    <row r="2226" spans="1:16" ht="12.75">
      <c r="A2226" s="3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</row>
    <row r="2227" spans="1:16" ht="12.75">
      <c r="A2227" s="3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</row>
    <row r="2228" spans="1:16" ht="12.75">
      <c r="A2228" s="3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</row>
    <row r="2229" spans="1:16" ht="12.75">
      <c r="A2229" s="3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</row>
    <row r="2230" spans="1:16" ht="12.75">
      <c r="A2230" s="3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</row>
    <row r="2231" spans="1:16" ht="12.75">
      <c r="A2231" s="3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</row>
    <row r="2232" spans="1:16" ht="12.75">
      <c r="A2232" s="3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</row>
    <row r="2233" spans="1:16" ht="12.75">
      <c r="A2233" s="3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</row>
    <row r="2234" spans="1:16" ht="12.75">
      <c r="A2234" s="3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</row>
    <row r="2235" spans="1:16" ht="12.75">
      <c r="A2235" s="3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</row>
    <row r="2236" spans="1:16" ht="12.75">
      <c r="A2236" s="3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</row>
    <row r="2237" spans="1:16" ht="12.75">
      <c r="A2237" s="3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</row>
    <row r="2238" spans="1:16" ht="12.75">
      <c r="A2238" s="3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</row>
    <row r="2239" spans="1:16" ht="12.75">
      <c r="A2239" s="3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</row>
    <row r="2240" spans="1:16" ht="12.75">
      <c r="A2240" s="3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</row>
    <row r="2241" spans="1:16" ht="12.75">
      <c r="A2241" s="3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</row>
    <row r="2242" spans="1:16" ht="12.75">
      <c r="A2242" s="3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</row>
    <row r="2243" spans="1:16" ht="12.75">
      <c r="A2243" s="3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</row>
    <row r="2244" spans="1:16" ht="12.75">
      <c r="A2244" s="3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</row>
    <row r="2245" spans="1:16" ht="12.75">
      <c r="A2245" s="3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</row>
    <row r="2246" spans="1:16" ht="12.75">
      <c r="A2246" s="3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</row>
    <row r="2247" spans="1:16" ht="12.75">
      <c r="A2247" s="3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</row>
    <row r="2248" spans="1:16" ht="12.75">
      <c r="A2248" s="3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</row>
    <row r="2249" spans="1:16" ht="12.75">
      <c r="A2249" s="3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</row>
    <row r="2250" spans="1:16" ht="12.75">
      <c r="A2250" s="3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</row>
    <row r="2251" spans="1:16" ht="12.75">
      <c r="A2251" s="3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</row>
    <row r="2252" spans="1:16" ht="12.75">
      <c r="A2252" s="3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</row>
    <row r="2253" spans="1:16" ht="12.75">
      <c r="A2253" s="3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</row>
    <row r="2254" spans="1:16" ht="12.75">
      <c r="A2254" s="3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</row>
    <row r="2255" spans="1:16" ht="12.75">
      <c r="A2255" s="3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</row>
    <row r="2256" spans="1:16" ht="12.75">
      <c r="A2256" s="3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</row>
    <row r="2257" spans="1:16" ht="12.75">
      <c r="A2257" s="3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</row>
    <row r="2258" spans="1:16" ht="12.75">
      <c r="A2258" s="3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</row>
    <row r="2259" spans="1:16" ht="12.75">
      <c r="A2259" s="3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</row>
    <row r="2260" spans="1:16" ht="12.75">
      <c r="A2260" s="3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</row>
    <row r="2261" spans="1:16" ht="12.75">
      <c r="A2261" s="3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</row>
    <row r="2262" spans="1:16" ht="12.75">
      <c r="A2262" s="3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</row>
    <row r="2263" spans="1:16" ht="12.75">
      <c r="A2263" s="3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</row>
    <row r="2264" spans="1:16" ht="12.75">
      <c r="A2264" s="3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</row>
    <row r="2265" spans="1:16" ht="12.75">
      <c r="A2265" s="3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</row>
    <row r="2266" spans="1:16" ht="12.75">
      <c r="A2266" s="3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</row>
    <row r="2267" spans="1:16" ht="12.75">
      <c r="A2267" s="3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</row>
    <row r="2268" spans="1:16" ht="12.75">
      <c r="A2268" s="3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</row>
    <row r="2269" spans="1:16" ht="12.75">
      <c r="A2269" s="3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</row>
    <row r="2270" spans="1:16" ht="12.75">
      <c r="A2270" s="3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</row>
    <row r="2271" spans="1:16" ht="12.75">
      <c r="A2271" s="3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</row>
    <row r="2272" spans="1:16" ht="12.75">
      <c r="A2272" s="3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</row>
    <row r="2273" spans="1:16" ht="12.75">
      <c r="A2273" s="3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</row>
    <row r="2274" spans="1:16" ht="12.75">
      <c r="A2274" s="3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</row>
    <row r="2275" spans="1:16" ht="12.75">
      <c r="A2275" s="3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</row>
    <row r="2276" spans="1:16" ht="12.75">
      <c r="A2276" s="3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</row>
    <row r="2277" spans="1:16" ht="12.75">
      <c r="A2277" s="3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</row>
    <row r="2278" spans="1:16" ht="12.75">
      <c r="A2278" s="3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</row>
    <row r="2279" spans="1:16" ht="12.75">
      <c r="A2279" s="3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</row>
    <row r="2280" spans="1:16" ht="12.75">
      <c r="A2280" s="3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</row>
    <row r="2281" spans="1:16" ht="12.75">
      <c r="A2281" s="3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</row>
    <row r="2282" spans="1:16" ht="12.75">
      <c r="A2282" s="3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</row>
    <row r="2283" spans="1:16" ht="12.75">
      <c r="A2283" s="3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</row>
    <row r="2284" spans="1:16" ht="12.75">
      <c r="A2284" s="3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</row>
    <row r="2285" spans="1:16" ht="12.75">
      <c r="A2285" s="3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</row>
    <row r="2286" spans="1:16" ht="12.75">
      <c r="A2286" s="3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</row>
    <row r="2287" spans="1:16" ht="12.75">
      <c r="A2287" s="3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</row>
    <row r="2288" spans="1:16" ht="12.75">
      <c r="A2288" s="3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</row>
    <row r="2289" spans="1:16" ht="12.75">
      <c r="A2289" s="3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</row>
    <row r="2290" spans="1:16" ht="12.75">
      <c r="A2290" s="3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</row>
    <row r="2291" spans="1:16" ht="12.75">
      <c r="A2291" s="3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</row>
    <row r="2292" spans="1:16" ht="12.75">
      <c r="A2292" s="3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</row>
    <row r="2293" spans="1:16" ht="12.75">
      <c r="A2293" s="3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</row>
    <row r="2294" spans="1:16" ht="12.75">
      <c r="A2294" s="3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</row>
    <row r="2295" spans="1:16" ht="12.75">
      <c r="A2295" s="3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</row>
    <row r="2296" spans="1:16" ht="12.75">
      <c r="A2296" s="3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</row>
    <row r="2297" spans="1:16" ht="12.75">
      <c r="A2297" s="3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</row>
    <row r="2298" spans="1:16" ht="12.75">
      <c r="A2298" s="3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</row>
    <row r="2299" spans="1:16" ht="12.75">
      <c r="A2299" s="3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</row>
    <row r="2300" spans="1:16" ht="12.75">
      <c r="A2300" s="3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</row>
    <row r="2301" spans="1:16" ht="12.75">
      <c r="A2301" s="3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</row>
    <row r="2302" spans="1:16" ht="12.75">
      <c r="A2302" s="3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</row>
    <row r="2303" spans="1:16" ht="12.75">
      <c r="A2303" s="3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</row>
    <row r="2304" spans="1:16" ht="12.75">
      <c r="A2304" s="3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</row>
    <row r="2305" spans="1:16" ht="12.75">
      <c r="A2305" s="3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</row>
    <row r="2306" spans="1:16" ht="12.75">
      <c r="A2306" s="3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</row>
    <row r="2307" spans="1:16" ht="12.75">
      <c r="A2307" s="3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</row>
    <row r="2308" spans="1:16" ht="12.75">
      <c r="A2308" s="3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</row>
    <row r="2309" spans="1:16" ht="12.75">
      <c r="A2309" s="3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</row>
    <row r="2310" spans="1:16" ht="12.75">
      <c r="A2310" s="3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</row>
    <row r="2311" spans="1:16" ht="12.75">
      <c r="A2311" s="3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</row>
    <row r="2312" spans="1:16" ht="12.75">
      <c r="A2312" s="3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</row>
    <row r="2313" spans="1:16" ht="12.75">
      <c r="A2313" s="3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</row>
    <row r="2314" spans="1:16" ht="12.75">
      <c r="A2314" s="3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</row>
    <row r="2315" spans="1:16" ht="12.75">
      <c r="A2315" s="3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</row>
    <row r="2316" spans="1:16" ht="12.75">
      <c r="A2316" s="3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</row>
    <row r="2317" spans="1:16" ht="12.75">
      <c r="A2317" s="3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</row>
    <row r="2318" spans="1:16" ht="12.75">
      <c r="A2318" s="3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</row>
    <row r="2319" spans="1:16" ht="12.75">
      <c r="A2319" s="3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</row>
    <row r="2320" spans="1:16" ht="12.75">
      <c r="A2320" s="3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</row>
    <row r="2321" spans="1:16" ht="12.75">
      <c r="A2321" s="3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</row>
    <row r="2322" spans="1:16" ht="12.75">
      <c r="A2322" s="3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</row>
    <row r="2323" spans="1:16" ht="12.75">
      <c r="A2323" s="3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</row>
    <row r="2324" spans="1:16" ht="12.75">
      <c r="A2324" s="3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</row>
    <row r="2325" spans="1:16" ht="12.75">
      <c r="A2325" s="3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</row>
    <row r="2326" spans="1:16" ht="12.75">
      <c r="A2326" s="3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</row>
    <row r="2327" spans="1:16" ht="12.75">
      <c r="A2327" s="3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</row>
    <row r="2328" spans="1:16" ht="12.75">
      <c r="A2328" s="3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</row>
    <row r="2329" spans="1:16" ht="12.75">
      <c r="A2329" s="3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</row>
    <row r="2330" spans="1:16" ht="12.75">
      <c r="A2330" s="3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</row>
    <row r="2331" spans="1:16" ht="12.75">
      <c r="A2331" s="3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</row>
    <row r="2332" spans="1:16" ht="12.75">
      <c r="A2332" s="3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</row>
    <row r="2333" spans="1:16" ht="12.75">
      <c r="A2333" s="3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</row>
    <row r="2334" spans="1:16" ht="12.75">
      <c r="A2334" s="3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</row>
    <row r="2335" spans="1:16" ht="12.75">
      <c r="A2335" s="3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</row>
    <row r="2336" spans="1:16" ht="12.75">
      <c r="A2336" s="3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</row>
    <row r="2337" spans="1:16" ht="12.75">
      <c r="A2337" s="3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</row>
    <row r="2338" spans="1:16" ht="12.75">
      <c r="A2338" s="3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</row>
    <row r="2339" spans="1:16" ht="12.75">
      <c r="A2339" s="3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</row>
    <row r="2340" spans="1:16" ht="12.75">
      <c r="A2340" s="3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</row>
    <row r="2341" spans="1:16" ht="12.75">
      <c r="A2341" s="3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</row>
    <row r="2342" spans="1:16" ht="12.75">
      <c r="A2342" s="3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</row>
    <row r="2343" spans="1:16" ht="12.75">
      <c r="A2343" s="3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</row>
    <row r="2344" spans="1:16" ht="12.75">
      <c r="A2344" s="3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</row>
    <row r="2345" spans="1:16" ht="12.75">
      <c r="A2345" s="3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</row>
    <row r="2346" spans="1:16" ht="12.75">
      <c r="A2346" s="3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</row>
    <row r="2347" spans="1:16" ht="12.75">
      <c r="A2347" s="3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</row>
    <row r="2348" spans="1:16" ht="12.75">
      <c r="A2348" s="3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</row>
    <row r="2349" spans="1:16" ht="12.75">
      <c r="A2349" s="3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</row>
    <row r="2350" spans="1:16" ht="12.75">
      <c r="A2350" s="3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</row>
    <row r="2351" spans="1:16" ht="12.75">
      <c r="A2351" s="3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</row>
    <row r="2352" spans="1:16" ht="12.75">
      <c r="A2352" s="3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</row>
    <row r="2353" spans="1:16" ht="12.75">
      <c r="A2353" s="3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</row>
    <row r="2354" spans="1:16" ht="12.75">
      <c r="A2354" s="3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</row>
    <row r="2355" spans="1:16" ht="12.75">
      <c r="A2355" s="3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</row>
    <row r="2356" spans="1:16" ht="12.75">
      <c r="A2356" s="3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</row>
    <row r="2357" spans="1:16" ht="12.75">
      <c r="A2357" s="3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</row>
    <row r="2358" spans="1:16" ht="12.75">
      <c r="A2358" s="3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</row>
    <row r="2359" spans="1:16" ht="12.75">
      <c r="A2359" s="3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</row>
    <row r="2360" spans="1:16" ht="12.75">
      <c r="A2360" s="3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</row>
    <row r="2361" spans="1:16" ht="12.75">
      <c r="A2361" s="3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</row>
    <row r="2362" spans="1:16" ht="12.75">
      <c r="A2362" s="3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</row>
    <row r="2363" spans="1:16" ht="12.75">
      <c r="A2363" s="3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</row>
    <row r="2364" spans="1:16" ht="12.75">
      <c r="A2364" s="3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</row>
    <row r="2365" spans="1:16" ht="12.75">
      <c r="A2365" s="3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</row>
    <row r="2366" spans="1:16" ht="12.75">
      <c r="A2366" s="3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</row>
    <row r="2367" spans="1:16" ht="12.75">
      <c r="A2367" s="3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</row>
    <row r="2368" spans="1:16" ht="12.75">
      <c r="A2368" s="3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</row>
    <row r="2369" spans="1:16" ht="12.75">
      <c r="A2369" s="3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</row>
    <row r="2370" spans="1:16" ht="12.75">
      <c r="A2370" s="3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</row>
    <row r="2371" spans="1:16" ht="12.75">
      <c r="A2371" s="3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</row>
    <row r="2372" spans="1:16" ht="12.75">
      <c r="A2372" s="3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</row>
    <row r="2373" spans="1:16" ht="12.75">
      <c r="A2373" s="3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</row>
    <row r="2374" spans="1:16" ht="12.75">
      <c r="A2374" s="3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</row>
    <row r="2375" spans="1:16" ht="12.75">
      <c r="A2375" s="3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</row>
    <row r="2376" spans="1:16" ht="12.75">
      <c r="A2376" s="3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</row>
    <row r="2377" spans="1:16" ht="12.75">
      <c r="A2377" s="3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</row>
    <row r="2378" spans="1:16" ht="12.75">
      <c r="A2378" s="3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</row>
    <row r="2379" spans="1:16" ht="12.75">
      <c r="A2379" s="3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</row>
    <row r="2380" spans="1:16" ht="12.75">
      <c r="A2380" s="3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</row>
    <row r="2381" spans="1:16" ht="12.75">
      <c r="A2381" s="3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</row>
    <row r="2382" spans="1:16" ht="12.75">
      <c r="A2382" s="3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</row>
    <row r="2383" spans="1:16" ht="12.75">
      <c r="A2383" s="3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</row>
    <row r="2384" spans="1:16" ht="12.75">
      <c r="A2384" s="3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</row>
    <row r="2385" spans="1:16" ht="12.75">
      <c r="A2385" s="3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</row>
    <row r="2386" spans="1:16" ht="12.75">
      <c r="A2386" s="3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</row>
    <row r="2387" spans="1:16" ht="12.75">
      <c r="A2387" s="3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</row>
    <row r="2388" spans="1:16" ht="12.75">
      <c r="A2388" s="3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</row>
    <row r="2389" spans="1:16" ht="12.75">
      <c r="A2389" s="3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</row>
    <row r="2390" spans="1:16" ht="12.75">
      <c r="A2390" s="3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</row>
    <row r="2391" spans="1:16" ht="12.75">
      <c r="A2391" s="3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</row>
    <row r="2392" spans="1:16" ht="12.75">
      <c r="A2392" s="3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</row>
    <row r="2393" spans="1:16" ht="12.75">
      <c r="A2393" s="3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</row>
    <row r="2394" spans="1:16" ht="12.75">
      <c r="A2394" s="3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</row>
    <row r="2395" spans="1:16" ht="12.75">
      <c r="A2395" s="3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</row>
    <row r="2396" spans="1:16" ht="12.75">
      <c r="A2396" s="3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</row>
    <row r="2397" spans="1:16" ht="12.75">
      <c r="A2397" s="3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</row>
    <row r="2398" spans="1:16" ht="12.75">
      <c r="A2398" s="3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</row>
    <row r="2399" spans="1:16" ht="12.75">
      <c r="A2399" s="3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</row>
    <row r="2400" spans="1:16" ht="12.75">
      <c r="A2400" s="3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</row>
    <row r="2401" spans="1:16" ht="12.75">
      <c r="A2401" s="3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</row>
    <row r="2402" spans="1:16" ht="12.75">
      <c r="A2402" s="3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</row>
    <row r="2403" spans="1:16" ht="12.75">
      <c r="A2403" s="3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</row>
    <row r="2404" spans="1:16" ht="12.75">
      <c r="A2404" s="3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</row>
    <row r="2405" spans="1:16" ht="12.75">
      <c r="A2405" s="3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</row>
    <row r="2406" spans="1:16" ht="12.75">
      <c r="A2406" s="3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</row>
    <row r="2407" spans="1:16" ht="12.75">
      <c r="A2407" s="3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</row>
    <row r="2408" spans="1:16" ht="12.75">
      <c r="A2408" s="3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</row>
    <row r="2409" spans="1:16" ht="12.75">
      <c r="A2409" s="3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</row>
    <row r="2410" spans="1:16" ht="12.75">
      <c r="A2410" s="3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</row>
    <row r="2411" spans="1:16" ht="12.75">
      <c r="A2411" s="3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</row>
    <row r="2412" spans="1:16" ht="12.75">
      <c r="A2412" s="3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</row>
    <row r="2413" spans="1:16" ht="12.75">
      <c r="A2413" s="3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</row>
    <row r="2414" spans="1:16" ht="12.75">
      <c r="A2414" s="3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</row>
    <row r="2415" spans="1:16" ht="12.75">
      <c r="A2415" s="3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</row>
    <row r="2416" spans="1:16" ht="12.75">
      <c r="A2416" s="3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</row>
    <row r="2417" spans="1:16" ht="12.75">
      <c r="A2417" s="3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</row>
    <row r="2418" spans="1:16" ht="12.75">
      <c r="A2418" s="3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</row>
    <row r="2419" spans="1:16" ht="12.75">
      <c r="A2419" s="3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</row>
    <row r="2420" spans="1:16" ht="12.75">
      <c r="A2420" s="3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</row>
    <row r="2421" spans="1:16" ht="12.75">
      <c r="A2421" s="3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</row>
    <row r="2422" spans="1:16" ht="12.75">
      <c r="A2422" s="3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</row>
    <row r="2423" spans="1:16" ht="12.75">
      <c r="A2423" s="3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</row>
    <row r="2424" spans="1:16" ht="12.75">
      <c r="A2424" s="3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</row>
    <row r="2425" spans="1:16" ht="12.75">
      <c r="A2425" s="3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</row>
    <row r="2426" spans="1:16" ht="12.75">
      <c r="A2426" s="3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</row>
    <row r="2427" spans="1:16" ht="12.75">
      <c r="A2427" s="3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</row>
    <row r="2428" spans="1:16" ht="12.75">
      <c r="A2428" s="3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</row>
    <row r="2429" spans="1:16" ht="12.75">
      <c r="A2429" s="3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</row>
    <row r="2430" spans="1:16" ht="12.75">
      <c r="A2430" s="3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</row>
    <row r="2431" spans="1:16" ht="12.75">
      <c r="A2431" s="3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</row>
    <row r="2432" spans="1:16" ht="12.75">
      <c r="A2432" s="3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</row>
    <row r="2433" spans="1:16" ht="12.75">
      <c r="A2433" s="3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</row>
    <row r="2434" spans="1:16" ht="12.75">
      <c r="A2434" s="3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</row>
    <row r="2435" spans="1:16" ht="12.75">
      <c r="A2435" s="3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</row>
    <row r="2436" spans="1:16" ht="12.75">
      <c r="A2436" s="3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</row>
    <row r="2437" spans="1:16" ht="12.75">
      <c r="A2437" s="3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</row>
    <row r="2438" spans="1:16" ht="12.75">
      <c r="A2438" s="3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</row>
    <row r="2439" spans="1:16" ht="12.75">
      <c r="A2439" s="3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</row>
    <row r="2440" spans="1:16" ht="12.75">
      <c r="A2440" s="3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</row>
    <row r="2441" spans="1:16" ht="12.75">
      <c r="A2441" s="3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</row>
    <row r="2442" spans="1:16" ht="12.75">
      <c r="A2442" s="3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</row>
    <row r="2443" spans="1:16" ht="12.75">
      <c r="A2443" s="3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</row>
    <row r="2444" spans="1:16" ht="12.75">
      <c r="A2444" s="3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</row>
    <row r="2445" spans="1:16" ht="12.75">
      <c r="A2445" s="3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</row>
    <row r="2446" spans="1:16" ht="12.75">
      <c r="A2446" s="3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</row>
    <row r="2447" spans="1:16" ht="12.75">
      <c r="A2447" s="3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</row>
    <row r="2448" spans="1:16" ht="12.75">
      <c r="A2448" s="3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</row>
    <row r="2449" spans="1:16" ht="12.75">
      <c r="A2449" s="3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</row>
    <row r="2450" spans="1:16" ht="12.75">
      <c r="A2450" s="3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</row>
    <row r="2451" spans="1:16" ht="12.75">
      <c r="A2451" s="3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</row>
    <row r="2452" spans="1:16" ht="12.75">
      <c r="A2452" s="3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</row>
    <row r="2453" spans="1:16" ht="12.75">
      <c r="A2453" s="3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</row>
    <row r="2454" spans="1:16" ht="12.75">
      <c r="A2454" s="3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</row>
    <row r="2455" spans="1:16" ht="12.75">
      <c r="A2455" s="3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</row>
    <row r="2456" spans="1:16" ht="12.75">
      <c r="A2456" s="3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</row>
    <row r="2457" spans="1:16" ht="12.75">
      <c r="A2457" s="3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</row>
    <row r="2458" spans="1:16" ht="12.75">
      <c r="A2458" s="3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</row>
    <row r="2459" spans="1:16" ht="12.75">
      <c r="A2459" s="3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</row>
    <row r="2460" spans="1:16" ht="12.75">
      <c r="A2460" s="3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</row>
    <row r="2461" spans="1:16" ht="12.75">
      <c r="A2461" s="3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</row>
    <row r="2462" spans="1:16" ht="12.75">
      <c r="A2462" s="3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</row>
    <row r="2463" spans="1:16" ht="12.75">
      <c r="A2463" s="3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</row>
    <row r="2464" spans="1:16" ht="12.75">
      <c r="A2464" s="3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</row>
    <row r="2465" spans="1:16" ht="12.75">
      <c r="A2465" s="3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</row>
    <row r="2466" spans="1:16" ht="12.75">
      <c r="A2466" s="3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</row>
    <row r="2467" spans="1:16" ht="12.75">
      <c r="A2467" s="3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</row>
    <row r="2468" spans="1:16" ht="12.75">
      <c r="A2468" s="3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</row>
    <row r="2469" spans="1:16" ht="12.75">
      <c r="A2469" s="3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</row>
    <row r="2470" spans="1:16" ht="12.75">
      <c r="A2470" s="3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</row>
    <row r="2471" spans="1:16" ht="12.75">
      <c r="A2471" s="3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</row>
    <row r="2472" spans="1:16" ht="12.75">
      <c r="A2472" s="3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</row>
    <row r="2473" spans="1:16" ht="12.75">
      <c r="A2473" s="3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</row>
    <row r="2474" spans="1:16" ht="12.75">
      <c r="A2474" s="3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</row>
    <row r="2475" spans="1:16" ht="12.75">
      <c r="A2475" s="3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</row>
    <row r="2476" spans="1:16" ht="12.75">
      <c r="A2476" s="3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</row>
    <row r="2477" spans="1:16" ht="12.75">
      <c r="A2477" s="3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</row>
    <row r="2478" spans="1:16" ht="12.75">
      <c r="A2478" s="3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</row>
    <row r="2479" spans="1:16" ht="12.75">
      <c r="A2479" s="3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</row>
    <row r="2480" spans="1:16" ht="12.75">
      <c r="A2480" s="3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</row>
    <row r="2481" spans="1:16" ht="12.75">
      <c r="A2481" s="3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</row>
    <row r="2482" spans="1:16" ht="12.75">
      <c r="A2482" s="3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</row>
    <row r="2483" spans="1:16" ht="12.75">
      <c r="A2483" s="3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</row>
    <row r="2484" spans="1:16" ht="12.75">
      <c r="A2484" s="3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</row>
    <row r="2485" spans="1:16" ht="12.75">
      <c r="A2485" s="3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</row>
    <row r="2486" spans="1:16" ht="12.75">
      <c r="A2486" s="3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</row>
    <row r="2487" spans="1:16" ht="12.75">
      <c r="A2487" s="3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</row>
    <row r="2488" spans="1:16" ht="12.75">
      <c r="A2488" s="3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</row>
    <row r="2489" spans="1:16" ht="12.75">
      <c r="A2489" s="3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</row>
    <row r="2490" spans="1:16" ht="12.75">
      <c r="A2490" s="3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</row>
    <row r="2491" spans="1:16" ht="12.75">
      <c r="A2491" s="3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</row>
    <row r="2492" spans="1:16" ht="12.75">
      <c r="A2492" s="3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</row>
    <row r="2493" spans="1:16" ht="12.75">
      <c r="A2493" s="3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</row>
    <row r="2494" spans="1:16" ht="12.75">
      <c r="A2494" s="3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</row>
    <row r="2495" spans="1:16" ht="12.75">
      <c r="A2495" s="3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</row>
    <row r="2496" spans="1:16" ht="12.75">
      <c r="A2496" s="3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</row>
    <row r="2497" spans="1:16" ht="12.75">
      <c r="A2497" s="3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</row>
    <row r="2498" spans="1:16" ht="12.75">
      <c r="A2498" s="3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</row>
    <row r="2499" spans="1:16" ht="12.75">
      <c r="A2499" s="3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</row>
    <row r="2500" spans="1:16" ht="12.75">
      <c r="A2500" s="3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</row>
    <row r="2501" spans="1:16" ht="12.75">
      <c r="A2501" s="3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</row>
    <row r="2502" spans="1:16" ht="12.75">
      <c r="A2502" s="3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</row>
    <row r="2503" spans="1:16" ht="12.75">
      <c r="A2503" s="3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</row>
    <row r="2504" spans="1:16" ht="12.75">
      <c r="A2504" s="3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</row>
    <row r="2505" spans="1:16" ht="12.75">
      <c r="A2505" s="3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</row>
    <row r="2506" spans="1:16" ht="12.75">
      <c r="A2506" s="3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</row>
    <row r="2507" spans="1:16" ht="12.75">
      <c r="A2507" s="3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</row>
    <row r="2508" spans="1:16" ht="12.75">
      <c r="A2508" s="3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</row>
    <row r="2509" spans="1:16" ht="12.75">
      <c r="A2509" s="3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</row>
    <row r="2510" spans="1:16" ht="12.75">
      <c r="A2510" s="3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</row>
    <row r="2511" spans="1:16" ht="12.75">
      <c r="A2511" s="3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</row>
    <row r="2512" spans="1:16" ht="12.75">
      <c r="A2512" s="3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</row>
    <row r="2513" spans="1:16" ht="12.75">
      <c r="A2513" s="3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</row>
    <row r="2514" spans="1:16" ht="12.75">
      <c r="A2514" s="3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</row>
    <row r="2515" spans="1:16" ht="12.75">
      <c r="A2515" s="3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</row>
    <row r="2516" spans="1:16" ht="12.75">
      <c r="A2516" s="3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</row>
    <row r="2517" spans="1:16" ht="12.75">
      <c r="A2517" s="3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</row>
    <row r="2518" spans="1:16" ht="12.75">
      <c r="A2518" s="3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</row>
    <row r="2519" spans="1:16" ht="12.75">
      <c r="A2519" s="3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</row>
    <row r="2520" spans="1:16" ht="12.75">
      <c r="A2520" s="3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</row>
    <row r="2521" spans="1:16" ht="12.75">
      <c r="A2521" s="3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</row>
    <row r="2522" spans="1:16" ht="12.75">
      <c r="A2522" s="3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</row>
    <row r="2523" spans="1:16" ht="12.75">
      <c r="A2523" s="3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</row>
    <row r="2524" spans="1:16" ht="12.75">
      <c r="A2524" s="3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</row>
    <row r="2525" spans="1:16" ht="12.75">
      <c r="A2525" s="3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</row>
    <row r="2526" spans="1:16" ht="12.75">
      <c r="A2526" s="3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</row>
    <row r="2527" spans="1:16" ht="12.75">
      <c r="A2527" s="3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</row>
    <row r="2528" spans="1:16" ht="12.75">
      <c r="A2528" s="3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</row>
    <row r="2529" spans="1:16" ht="12.75">
      <c r="A2529" s="3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</row>
    <row r="2530" spans="1:16" ht="12.75">
      <c r="A2530" s="3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</row>
    <row r="2531" spans="1:16" ht="12.75">
      <c r="A2531" s="3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</row>
    <row r="2532" spans="1:16" ht="12.75">
      <c r="A2532" s="3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</row>
    <row r="2533" spans="1:16" ht="12.75">
      <c r="A2533" s="3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</row>
    <row r="2534" spans="1:16" ht="12.75">
      <c r="A2534" s="3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</row>
    <row r="2535" spans="1:16" ht="12.75">
      <c r="A2535" s="3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</row>
    <row r="2536" spans="1:16" ht="12.75">
      <c r="A2536" s="3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</row>
    <row r="2537" spans="1:16" ht="12.75">
      <c r="A2537" s="3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</row>
    <row r="2538" spans="1:16" ht="12.75">
      <c r="A2538" s="3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</row>
    <row r="2539" spans="1:16" ht="12.75">
      <c r="A2539" s="3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</row>
    <row r="2540" spans="1:16" ht="12.75">
      <c r="A2540" s="3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</row>
    <row r="2541" spans="1:16" ht="12.75">
      <c r="A2541" s="3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</row>
    <row r="2542" spans="1:16" ht="12.75">
      <c r="A2542" s="3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</row>
    <row r="2543" spans="1:16" ht="12.75">
      <c r="A2543" s="3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</row>
    <row r="2544" spans="1:16" ht="12.75">
      <c r="A2544" s="3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</row>
    <row r="2545" spans="1:16" ht="12.75">
      <c r="A2545" s="3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</row>
    <row r="2546" spans="1:16" ht="12.75">
      <c r="A2546" s="3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</row>
    <row r="2547" spans="1:16" ht="12.75">
      <c r="A2547" s="3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</row>
    <row r="2548" spans="1:16" ht="12.75">
      <c r="A2548" s="3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</row>
    <row r="2549" spans="1:16" ht="12.75">
      <c r="A2549" s="3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</row>
    <row r="2550" spans="1:16" ht="12.75">
      <c r="A2550" s="3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</row>
    <row r="2551" spans="1:16" ht="12.75">
      <c r="A2551" s="3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</row>
    <row r="2552" spans="1:16" ht="12.75">
      <c r="A2552" s="3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</row>
    <row r="2553" spans="1:16" ht="12.75">
      <c r="A2553" s="3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</row>
    <row r="2554" spans="1:16" ht="12.75">
      <c r="A2554" s="3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</row>
    <row r="2555" spans="1:16" ht="12.75">
      <c r="A2555" s="3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</row>
    <row r="2556" spans="1:16" ht="12.75">
      <c r="A2556" s="3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</row>
    <row r="2557" spans="1:16" ht="12.75">
      <c r="A2557" s="3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</row>
    <row r="2558" spans="1:16" ht="12.75">
      <c r="A2558" s="3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</row>
    <row r="2559" spans="1:16" ht="12.75">
      <c r="A2559" s="3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</row>
    <row r="2560" spans="1:16" ht="12.75">
      <c r="A2560" s="3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</row>
    <row r="2561" spans="1:16" ht="12.75">
      <c r="A2561" s="3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</row>
    <row r="2562" spans="1:16" ht="12.75">
      <c r="A2562" s="3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</row>
    <row r="2563" spans="1:16" ht="12.75">
      <c r="A2563" s="3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</row>
    <row r="2564" spans="1:16" ht="12.75">
      <c r="A2564" s="3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</row>
    <row r="2565" spans="1:16" ht="12.75">
      <c r="A2565" s="3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</row>
    <row r="2566" spans="1:16" ht="12.75">
      <c r="A2566" s="3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</row>
    <row r="2567" spans="1:16" ht="12.75">
      <c r="A2567" s="3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</row>
    <row r="2568" spans="1:16" ht="12.75">
      <c r="A2568" s="3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</row>
    <row r="2569" spans="1:16" ht="12.75">
      <c r="A2569" s="3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</row>
    <row r="2570" spans="1:16" ht="12.75">
      <c r="A2570" s="3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</row>
    <row r="2571" spans="1:16" ht="12.75">
      <c r="A2571" s="3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</row>
    <row r="2572" spans="1:16" ht="12.75">
      <c r="A2572" s="3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</row>
    <row r="2573" spans="1:16" ht="12.75">
      <c r="A2573" s="3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</row>
    <row r="2574" spans="1:16" ht="12.75">
      <c r="A2574" s="3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</row>
    <row r="2575" spans="1:16" ht="12.75">
      <c r="A2575" s="3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</row>
    <row r="2576" spans="1:16" ht="12.75">
      <c r="A2576" s="3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</row>
    <row r="2577" spans="1:16" ht="12.75">
      <c r="A2577" s="3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</row>
    <row r="2578" spans="1:16" ht="12.75">
      <c r="A2578" s="3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</row>
    <row r="2579" spans="1:16" ht="12.75">
      <c r="A2579" s="3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</row>
    <row r="2580" spans="1:16" ht="12.75">
      <c r="A2580" s="3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</row>
    <row r="2581" spans="1:16" ht="12.75">
      <c r="A2581" s="3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</row>
    <row r="2582" spans="1:16" ht="12.75">
      <c r="A2582" s="3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</row>
    <row r="2583" spans="1:16" ht="12.75">
      <c r="A2583" s="3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</row>
    <row r="2584" spans="1:16" ht="12.75">
      <c r="A2584" s="3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</row>
    <row r="2585" spans="1:16" ht="12.75">
      <c r="A2585" s="3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</row>
    <row r="2586" spans="1:16" ht="12.75">
      <c r="A2586" s="3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</row>
    <row r="2587" spans="1:16" ht="12.75">
      <c r="A2587" s="3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</row>
    <row r="2588" spans="1:16" ht="12.75">
      <c r="A2588" s="3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</row>
    <row r="2589" spans="1:16" ht="12.75">
      <c r="A2589" s="3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</row>
    <row r="2590" spans="1:16" ht="12.75">
      <c r="A2590" s="3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</row>
    <row r="2591" spans="1:16" ht="12.75">
      <c r="A2591" s="3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</row>
    <row r="2592" spans="1:16" ht="12.75">
      <c r="A2592" s="3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</row>
    <row r="2593" spans="1:16" ht="12.75">
      <c r="A2593" s="3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</row>
    <row r="2594" spans="1:16" ht="12.75">
      <c r="A2594" s="3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</row>
    <row r="2595" spans="1:16" ht="12.75">
      <c r="A2595" s="3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</row>
    <row r="2596" spans="1:16" ht="12.75">
      <c r="A2596" s="3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</row>
    <row r="2597" spans="1:16" ht="12.75">
      <c r="A2597" s="3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</row>
    <row r="2598" spans="1:16" ht="12.75">
      <c r="A2598" s="3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</row>
    <row r="2599" spans="1:16" ht="12.75">
      <c r="A2599" s="3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</row>
    <row r="2600" spans="1:16" ht="12.75">
      <c r="A2600" s="3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</row>
    <row r="2601" spans="1:16" ht="12.75">
      <c r="A2601" s="3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</row>
    <row r="2602" spans="1:16" ht="12.75">
      <c r="A2602" s="3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</row>
    <row r="2603" spans="1:16" ht="12.75">
      <c r="A2603" s="3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</row>
    <row r="2604" spans="1:16" ht="12.75">
      <c r="A2604" s="3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</row>
    <row r="2605" spans="1:16" ht="12.75">
      <c r="A2605" s="3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</row>
    <row r="2606" spans="1:16" ht="12.75">
      <c r="A2606" s="3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</row>
    <row r="2607" spans="1:16" ht="12.75">
      <c r="A2607" s="3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</row>
    <row r="2608" spans="1:16" ht="12.75">
      <c r="A2608" s="3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</row>
    <row r="2609" spans="1:16" ht="12.75">
      <c r="A2609" s="3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</row>
    <row r="2610" spans="1:16" ht="12.75">
      <c r="A2610" s="3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</row>
    <row r="2611" spans="1:16" ht="12.75">
      <c r="A2611" s="3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</row>
    <row r="2612" spans="1:16" ht="12.75">
      <c r="A2612" s="3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</row>
    <row r="2613" spans="1:16" ht="12.75">
      <c r="A2613" s="3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</row>
    <row r="2614" spans="1:16" ht="12.75">
      <c r="A2614" s="3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</row>
    <row r="2615" spans="1:16" ht="12.75">
      <c r="A2615" s="3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</row>
    <row r="2616" spans="1:16" ht="12.75">
      <c r="A2616" s="3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</row>
    <row r="2617" spans="1:16" ht="12.75">
      <c r="A2617" s="3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</row>
    <row r="2618" spans="1:16" ht="12.75">
      <c r="A2618" s="3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</row>
    <row r="2619" spans="1:16" ht="12.75">
      <c r="A2619" s="3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</row>
    <row r="2620" spans="1:16" ht="12.75">
      <c r="A2620" s="3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</row>
    <row r="2621" spans="1:16" ht="12.75">
      <c r="A2621" s="3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</row>
    <row r="2622" spans="1:16" ht="12.75">
      <c r="A2622" s="3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</row>
    <row r="2623" spans="1:16" ht="12.75">
      <c r="A2623" s="3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</row>
    <row r="2624" spans="1:16" ht="12.75">
      <c r="A2624" s="3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</row>
    <row r="2625" spans="1:16" ht="12.75">
      <c r="A2625" s="3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</row>
    <row r="2626" spans="1:16" ht="12.75">
      <c r="A2626" s="3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</row>
    <row r="2627" spans="1:16" ht="12.75">
      <c r="A2627" s="3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</row>
    <row r="2628" spans="1:16" ht="12.75">
      <c r="A2628" s="3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</row>
    <row r="2629" spans="1:16" ht="12.75">
      <c r="A2629" s="3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</row>
    <row r="2630" spans="1:16" ht="12.75">
      <c r="A2630" s="3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</row>
    <row r="2631" spans="1:16" ht="12.75">
      <c r="A2631" s="3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</row>
    <row r="2632" spans="1:16" ht="12.75">
      <c r="A2632" s="3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</row>
    <row r="2633" spans="1:16" ht="12.75">
      <c r="A2633" s="3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</row>
    <row r="2634" spans="1:16" ht="12.75">
      <c r="A2634" s="3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</row>
    <row r="2635" spans="1:16" ht="12.75">
      <c r="A2635" s="3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</row>
    <row r="2636" spans="1:16" ht="12.75">
      <c r="A2636" s="3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</row>
    <row r="2637" spans="1:16" ht="12.75">
      <c r="A2637" s="3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</row>
    <row r="2638" spans="1:16" ht="12.75">
      <c r="A2638" s="3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</row>
    <row r="2639" spans="1:16" ht="12.75">
      <c r="A2639" s="3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</row>
    <row r="2640" spans="1:16" ht="12.75">
      <c r="A2640" s="3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</row>
    <row r="2641" spans="1:16" ht="12.75">
      <c r="A2641" s="3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</row>
    <row r="2642" spans="1:16" ht="12.75">
      <c r="A2642" s="3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</row>
    <row r="2643" spans="1:16" ht="12.75">
      <c r="A2643" s="3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</row>
    <row r="2644" spans="1:16" ht="12.75">
      <c r="A2644" s="3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</row>
    <row r="2645" spans="1:16" ht="12.75">
      <c r="A2645" s="3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</row>
    <row r="2646" spans="1:16" ht="12.75">
      <c r="A2646" s="3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</row>
    <row r="2647" spans="1:16" ht="12.75">
      <c r="A2647" s="3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</row>
    <row r="2648" spans="1:16" ht="12.75">
      <c r="A2648" s="3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</row>
    <row r="2649" spans="1:16" ht="12.75">
      <c r="A2649" s="3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</row>
    <row r="2650" spans="1:16" ht="12.75">
      <c r="A2650" s="3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</row>
    <row r="2651" spans="1:16" ht="12.75">
      <c r="A2651" s="3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</row>
    <row r="2652" spans="1:16" ht="12.75">
      <c r="A2652" s="3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</row>
    <row r="2653" spans="1:16" ht="12.75">
      <c r="A2653" s="3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</row>
    <row r="2654" spans="1:16" ht="12.75">
      <c r="A2654" s="3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</row>
    <row r="2655" spans="1:16" ht="12.75">
      <c r="A2655" s="3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</row>
    <row r="2656" spans="1:16" ht="12.75">
      <c r="A2656" s="3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</row>
    <row r="2657" spans="1:16" ht="12.75">
      <c r="A2657" s="3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</row>
    <row r="2658" spans="1:16" ht="12.75">
      <c r="A2658" s="3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</row>
    <row r="2659" spans="1:16" ht="12.75">
      <c r="A2659" s="3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</row>
    <row r="2660" spans="1:16" ht="12.75">
      <c r="A2660" s="3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</row>
    <row r="2661" spans="1:16" ht="12.75">
      <c r="A2661" s="3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</row>
    <row r="2662" spans="1:16" ht="12.75">
      <c r="A2662" s="3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</row>
    <row r="2663" spans="1:16" ht="12.75">
      <c r="A2663" s="3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</row>
    <row r="2664" spans="1:16" ht="12.75">
      <c r="A2664" s="3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</row>
    <row r="2665" spans="1:16" ht="12.75">
      <c r="A2665" s="3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</row>
    <row r="2666" spans="1:16" ht="12.75">
      <c r="A2666" s="3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</row>
    <row r="2667" spans="1:16" ht="12.75">
      <c r="A2667" s="3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</row>
    <row r="2668" spans="1:16" ht="12.75">
      <c r="A2668" s="3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</row>
    <row r="2669" spans="1:16" ht="12.75">
      <c r="A2669" s="3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</row>
    <row r="2670" spans="1:16" ht="12.75">
      <c r="A2670" s="3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</row>
    <row r="2671" spans="1:16" ht="12.75">
      <c r="A2671" s="3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</row>
    <row r="2672" spans="1:16" ht="12.75">
      <c r="A2672" s="3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</row>
    <row r="2673" spans="1:16" ht="12.75">
      <c r="A2673" s="3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</row>
    <row r="2674" spans="1:16" ht="12.75">
      <c r="A2674" s="3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</row>
    <row r="2675" spans="1:16" ht="12.75">
      <c r="A2675" s="3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</row>
    <row r="2676" spans="1:16" ht="12.75">
      <c r="A2676" s="3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</row>
    <row r="2677" spans="1:16" ht="12.75">
      <c r="A2677" s="3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</row>
    <row r="2678" spans="1:16" ht="12.75">
      <c r="A2678" s="3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</row>
    <row r="2679" spans="1:16" ht="12.75">
      <c r="A2679" s="3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</row>
    <row r="2680" spans="1:16" ht="12.75">
      <c r="A2680" s="3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</row>
    <row r="2681" spans="1:16" ht="12.75">
      <c r="A2681" s="3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</row>
    <row r="2682" spans="1:16" ht="12.75">
      <c r="A2682" s="3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</row>
    <row r="2683" spans="1:16" ht="12.75">
      <c r="A2683" s="3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</row>
    <row r="2684" spans="1:16" ht="12.75">
      <c r="A2684" s="3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</row>
    <row r="2685" spans="1:16" ht="12.75">
      <c r="A2685" s="3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</row>
    <row r="2686" spans="1:16" ht="12.75">
      <c r="A2686" s="3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</row>
    <row r="2687" spans="1:16" ht="12.75">
      <c r="A2687" s="3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</row>
    <row r="2688" spans="1:16" ht="12.75">
      <c r="A2688" s="3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</row>
    <row r="2689" spans="1:16" ht="12.75">
      <c r="A2689" s="3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</row>
    <row r="2690" spans="1:16" ht="12.75">
      <c r="A2690" s="3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</row>
    <row r="2691" spans="1:16" ht="12.75">
      <c r="A2691" s="3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</row>
    <row r="2692" spans="1:16" ht="12.75">
      <c r="A2692" s="3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</row>
    <row r="2693" spans="1:16" ht="12.75">
      <c r="A2693" s="3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</row>
    <row r="2694" spans="1:16" ht="12.75">
      <c r="A2694" s="3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</row>
    <row r="2695" spans="1:16" ht="12.75">
      <c r="A2695" s="3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</row>
    <row r="2696" spans="1:16" ht="12.75">
      <c r="A2696" s="3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</row>
    <row r="2697" spans="1:16" ht="12.75">
      <c r="A2697" s="3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</row>
    <row r="2698" spans="1:16" ht="12.75">
      <c r="A2698" s="3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</row>
    <row r="2699" spans="1:16" ht="12.75">
      <c r="A2699" s="3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</row>
    <row r="2700" spans="1:16" ht="12.75">
      <c r="A2700" s="3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</row>
    <row r="2701" spans="1:16" ht="12.75">
      <c r="A2701" s="3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</row>
    <row r="2702" spans="1:16" ht="12.75">
      <c r="A2702" s="3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</row>
    <row r="2703" spans="1:16" ht="12.75">
      <c r="A2703" s="3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</row>
    <row r="2704" spans="1:16" ht="12.75">
      <c r="A2704" s="3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</row>
    <row r="2705" spans="1:16" ht="12.75">
      <c r="A2705" s="3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</row>
    <row r="2706" spans="1:16" ht="12.75">
      <c r="A2706" s="3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</row>
    <row r="2707" spans="1:16" ht="12.75">
      <c r="A2707" s="3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</row>
    <row r="2708" spans="1:16" ht="12.75">
      <c r="A2708" s="3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</row>
    <row r="2709" spans="1:16" ht="12.75">
      <c r="A2709" s="3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</row>
    <row r="2710" spans="1:16" ht="12.75">
      <c r="A2710" s="3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</row>
    <row r="2711" spans="1:16" ht="12.75">
      <c r="A2711" s="3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</row>
    <row r="2712" spans="1:16" ht="12.75">
      <c r="A2712" s="3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</row>
    <row r="2713" spans="1:16" ht="12.75">
      <c r="A2713" s="3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</row>
    <row r="2714" spans="1:16" ht="12.75">
      <c r="A2714" s="3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</row>
    <row r="2715" spans="1:16" ht="12.75">
      <c r="A2715" s="3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</row>
    <row r="2716" spans="1:16" ht="12.75">
      <c r="A2716" s="3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</row>
    <row r="2717" spans="1:16" ht="12.75">
      <c r="A2717" s="3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</row>
    <row r="2718" spans="1:16" ht="12.75">
      <c r="A2718" s="3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</row>
    <row r="2719" spans="1:16" ht="12.75">
      <c r="A2719" s="3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</row>
    <row r="2720" spans="1:16" ht="12.75">
      <c r="A2720" s="3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</row>
    <row r="2721" spans="1:16" ht="12.75">
      <c r="A2721" s="3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</row>
    <row r="2722" spans="1:16" ht="12.75">
      <c r="A2722" s="3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</row>
    <row r="2723" spans="1:16" ht="12.75">
      <c r="A2723" s="3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</row>
    <row r="2724" spans="1:16" ht="12.75">
      <c r="A2724" s="3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</row>
    <row r="2725" spans="1:16" ht="12.75">
      <c r="A2725" s="3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</row>
    <row r="2726" spans="1:16" ht="12.75">
      <c r="A2726" s="3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</row>
    <row r="2727" spans="1:16" ht="12.75">
      <c r="A2727" s="3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</row>
    <row r="2728" spans="1:16" ht="12.75">
      <c r="A2728" s="3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</row>
    <row r="2729" spans="1:16" ht="12.75">
      <c r="A2729" s="3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</row>
    <row r="2730" spans="1:16" ht="12.75">
      <c r="A2730" s="3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</row>
    <row r="2731" spans="1:16" ht="12.75">
      <c r="A2731" s="3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</row>
    <row r="2732" spans="1:16" ht="12.75">
      <c r="A2732" s="3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</row>
    <row r="2733" spans="1:16" ht="12.75">
      <c r="A2733" s="3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</row>
    <row r="2734" spans="1:16" ht="12.75">
      <c r="A2734" s="3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</row>
    <row r="2735" spans="1:16" ht="12.75">
      <c r="A2735" s="3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</row>
    <row r="2736" spans="1:16" ht="12.75">
      <c r="A2736" s="3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</row>
    <row r="2737" spans="1:16" ht="12.75">
      <c r="A2737" s="3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</row>
    <row r="2738" spans="1:16" ht="12.75">
      <c r="A2738" s="3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</row>
    <row r="2739" spans="1:16" ht="12.75">
      <c r="A2739" s="3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</row>
    <row r="2740" spans="1:16" ht="12.75">
      <c r="A2740" s="3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</row>
    <row r="2741" spans="1:16" ht="12.75">
      <c r="A2741" s="3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</row>
    <row r="2742" spans="1:16" ht="12.75">
      <c r="A2742" s="3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</row>
    <row r="2743" spans="1:16" ht="12.75">
      <c r="A2743" s="3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</row>
    <row r="2744" spans="1:16" ht="12.75">
      <c r="A2744" s="3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</row>
    <row r="2745" spans="1:16" ht="12.75">
      <c r="A2745" s="3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</row>
    <row r="2746" spans="1:16" ht="12.75">
      <c r="A2746" s="3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</row>
    <row r="2747" spans="1:16" ht="12.75">
      <c r="A2747" s="3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</row>
    <row r="2748" spans="1:16" ht="12.75">
      <c r="A2748" s="3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</row>
    <row r="2749" spans="1:16" ht="12.75">
      <c r="A2749" s="3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</row>
    <row r="2750" spans="1:16" ht="12.75">
      <c r="A2750" s="3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</row>
    <row r="2751" spans="1:16" ht="12.75">
      <c r="A2751" s="3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</row>
    <row r="2752" spans="1:16" ht="12.75">
      <c r="A2752" s="3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</row>
    <row r="2753" spans="1:16" ht="12.75">
      <c r="A2753" s="3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</row>
    <row r="2754" spans="1:16" ht="12.75">
      <c r="A2754" s="3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</row>
    <row r="2755" spans="1:16" ht="12.75">
      <c r="A2755" s="3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</row>
    <row r="2756" spans="1:16" ht="12.75">
      <c r="A2756" s="3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</row>
    <row r="2757" spans="1:16" ht="12.75">
      <c r="A2757" s="3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</row>
    <row r="2758" spans="1:16" ht="12.75">
      <c r="A2758" s="3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</row>
    <row r="2759" spans="1:16" ht="12.75">
      <c r="A2759" s="3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</row>
    <row r="2760" spans="1:16" ht="12.75">
      <c r="A2760" s="3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</row>
    <row r="2761" spans="1:16" ht="12.75">
      <c r="A2761" s="3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</row>
    <row r="2762" spans="1:16" ht="12.75">
      <c r="A2762" s="3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</row>
    <row r="2763" spans="1:16" ht="12.75">
      <c r="A2763" s="3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</row>
    <row r="2764" spans="1:16" ht="12.75">
      <c r="A2764" s="3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</row>
    <row r="2765" spans="1:16" ht="12.75">
      <c r="A2765" s="3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</row>
    <row r="2766" spans="1:16" ht="12.75">
      <c r="A2766" s="3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</row>
    <row r="2767" spans="1:16" ht="12.75">
      <c r="A2767" s="3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</row>
    <row r="2768" spans="1:16" ht="12.75">
      <c r="A2768" s="3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</row>
    <row r="2769" spans="1:16" ht="12.75">
      <c r="A2769" s="3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</row>
    <row r="2770" spans="1:16" ht="12.75">
      <c r="A2770" s="3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</row>
    <row r="2771" spans="1:16" ht="12.75">
      <c r="A2771" s="3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</row>
    <row r="2772" spans="1:16" ht="12.75">
      <c r="A2772" s="3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</row>
    <row r="2773" spans="1:16" ht="12.75">
      <c r="A2773" s="3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</row>
    <row r="2774" spans="1:16" ht="12.75">
      <c r="A2774" s="3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</row>
    <row r="2775" spans="1:16" ht="12.75">
      <c r="A2775" s="3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</row>
    <row r="2776" spans="1:16" ht="12.75">
      <c r="A2776" s="3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</row>
    <row r="2777" spans="1:16" ht="12.75">
      <c r="A2777" s="3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</row>
    <row r="2778" spans="1:16" ht="12.75">
      <c r="A2778" s="3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</row>
    <row r="2779" spans="1:16" ht="12.75">
      <c r="A2779" s="3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</row>
    <row r="2780" spans="1:16" ht="12.75">
      <c r="A2780" s="3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</row>
    <row r="2781" spans="1:16" ht="12.75">
      <c r="A2781" s="3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</row>
    <row r="2782" spans="1:16" ht="12.75">
      <c r="A2782" s="3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</row>
    <row r="2783" spans="1:16" ht="12.75">
      <c r="A2783" s="3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</row>
    <row r="2784" spans="1:16" ht="12.75">
      <c r="A2784" s="3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</row>
    <row r="2785" spans="1:16" ht="12.75">
      <c r="A2785" s="3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</row>
    <row r="2786" spans="1:16" ht="12.75">
      <c r="A2786" s="3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</row>
    <row r="2787" spans="1:16" ht="12.75">
      <c r="A2787" s="3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</row>
    <row r="2788" spans="1:16" ht="12.75">
      <c r="A2788" s="3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</row>
    <row r="2789" spans="1:16" ht="12.75">
      <c r="A2789" s="3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</row>
    <row r="2790" spans="1:16" ht="12.75">
      <c r="A2790" s="3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</row>
    <row r="2791" spans="1:16" ht="12.75">
      <c r="A2791" s="3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</row>
    <row r="2792" spans="1:16" ht="12.75">
      <c r="A2792" s="3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</row>
    <row r="2793" spans="1:16" ht="12.75">
      <c r="A2793" s="3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</row>
    <row r="2794" spans="1:16" ht="12.75">
      <c r="A2794" s="3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</row>
    <row r="2795" spans="1:16" ht="12.75">
      <c r="A2795" s="3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</row>
    <row r="2796" spans="1:16" ht="12.75">
      <c r="A2796" s="3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</row>
    <row r="2797" spans="1:16" ht="12.75">
      <c r="A2797" s="3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</row>
    <row r="2798" spans="1:16" ht="12.75">
      <c r="A2798" s="3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</row>
    <row r="2799" spans="1:16" ht="12.75">
      <c r="A2799" s="3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</row>
    <row r="2800" spans="1:16" ht="12.75">
      <c r="A2800" s="3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</row>
    <row r="2801" spans="1:16" ht="12.75">
      <c r="A2801" s="3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</row>
    <row r="2802" spans="1:16" ht="12.75">
      <c r="A2802" s="3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</row>
    <row r="2803" spans="1:16" ht="12.75">
      <c r="A2803" s="3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</row>
    <row r="2804" spans="1:16" ht="12.75">
      <c r="A2804" s="3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</row>
    <row r="2805" spans="1:16" ht="12.75">
      <c r="A2805" s="3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</row>
    <row r="2806" spans="1:16" ht="12.75">
      <c r="A2806" s="3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</row>
    <row r="2807" spans="1:16" ht="12.75">
      <c r="A2807" s="3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</row>
    <row r="2808" spans="1:16" ht="12.75">
      <c r="A2808" s="3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</row>
    <row r="2809" spans="1:16" ht="12.75">
      <c r="A2809" s="3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</row>
    <row r="2810" spans="1:16" ht="12.75">
      <c r="A2810" s="3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</row>
    <row r="2811" spans="1:16" ht="12.75">
      <c r="A2811" s="3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</row>
    <row r="2812" spans="1:16" ht="12.75">
      <c r="A2812" s="3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</row>
    <row r="2813" spans="1:16" ht="12.75">
      <c r="A2813" s="3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</row>
    <row r="2814" spans="1:16" ht="12.75">
      <c r="A2814" s="3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</row>
    <row r="2815" spans="1:16" ht="12.75">
      <c r="A2815" s="3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</row>
    <row r="2816" spans="1:16" ht="12.75">
      <c r="A2816" s="3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</row>
    <row r="2817" spans="1:16" ht="12.75">
      <c r="A2817" s="3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</row>
    <row r="2818" spans="1:16" ht="12.75">
      <c r="A2818" s="3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</row>
    <row r="2819" spans="1:16" ht="12.75">
      <c r="A2819" s="3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</row>
    <row r="2820" spans="1:16" ht="12.75">
      <c r="A2820" s="3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</row>
    <row r="2821" spans="1:16" ht="12.75">
      <c r="A2821" s="3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</row>
    <row r="2822" spans="1:16" ht="12.75">
      <c r="A2822" s="3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</row>
    <row r="2823" spans="1:16" ht="12.75">
      <c r="A2823" s="3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</row>
    <row r="2824" spans="1:16" ht="12.75">
      <c r="A2824" s="3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</row>
    <row r="2825" spans="1:16" ht="12.75">
      <c r="A2825" s="3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</row>
    <row r="2826" spans="1:16" ht="12.75">
      <c r="A2826" s="3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</row>
    <row r="2827" spans="1:16" ht="12.75">
      <c r="A2827" s="3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</row>
    <row r="2828" spans="1:16" ht="12.75">
      <c r="A2828" s="3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</row>
    <row r="2829" spans="1:16" ht="12.75">
      <c r="A2829" s="3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</row>
    <row r="2830" spans="1:16" ht="12.75">
      <c r="A2830" s="3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</row>
    <row r="2831" spans="1:16" ht="12.75">
      <c r="A2831" s="3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</row>
    <row r="2832" spans="1:16" ht="12.75">
      <c r="A2832" s="3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</row>
    <row r="2833" spans="1:16" ht="12.75">
      <c r="A2833" s="3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</row>
    <row r="2834" spans="1:16" ht="12.75">
      <c r="A2834" s="3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</row>
    <row r="2835" spans="1:16" ht="12.75">
      <c r="A2835" s="3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</row>
    <row r="2836" spans="1:16" ht="12.75">
      <c r="A2836" s="3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</row>
    <row r="2837" spans="1:16" ht="12.75">
      <c r="A2837" s="3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</row>
    <row r="2838" spans="1:16" ht="12.75">
      <c r="A2838" s="3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</row>
    <row r="2839" spans="1:16" ht="12.75">
      <c r="A2839" s="3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</row>
    <row r="2840" spans="1:16" ht="12.75">
      <c r="A2840" s="3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</row>
    <row r="2841" spans="1:16" ht="12.75">
      <c r="A2841" s="3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</row>
    <row r="2842" spans="1:16" ht="12.75">
      <c r="A2842" s="3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</row>
    <row r="2843" spans="1:16" ht="12.75">
      <c r="A2843" s="3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</row>
    <row r="2844" spans="1:16" ht="12.75">
      <c r="A2844" s="3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</row>
    <row r="2845" spans="1:16" ht="12.75">
      <c r="A2845" s="3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</row>
    <row r="2846" spans="1:16" ht="12.75">
      <c r="A2846" s="3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</row>
    <row r="2847" spans="1:16" ht="12.75">
      <c r="A2847" s="3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</row>
    <row r="2848" spans="1:16" ht="12.75">
      <c r="A2848" s="3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</row>
    <row r="2849" spans="1:16" ht="12.75">
      <c r="A2849" s="3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</row>
    <row r="2850" spans="1:16" ht="12.75">
      <c r="A2850" s="3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</row>
    <row r="2851" spans="1:16" ht="12.75">
      <c r="A2851" s="3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</row>
    <row r="2852" spans="1:16" ht="12.75">
      <c r="A2852" s="3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</row>
    <row r="2853" spans="1:16" ht="12.75">
      <c r="A2853" s="3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</row>
    <row r="2854" spans="1:16" ht="12.75">
      <c r="A2854" s="3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</row>
    <row r="2855" spans="1:16" ht="12.75">
      <c r="A2855" s="3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</row>
    <row r="2856" spans="1:16" ht="12.75">
      <c r="A2856" s="3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</row>
    <row r="2857" spans="1:16" ht="12.75">
      <c r="A2857" s="3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</row>
    <row r="2858" spans="1:16" ht="12.75">
      <c r="A2858" s="3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</row>
    <row r="2859" spans="1:16" ht="12.75">
      <c r="A2859" s="3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</row>
    <row r="2860" spans="1:16" ht="12.75">
      <c r="A2860" s="3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</row>
    <row r="2861" spans="1:16" ht="12.75">
      <c r="A2861" s="3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</row>
    <row r="2862" spans="1:16" ht="12.75">
      <c r="A2862" s="3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</row>
    <row r="2863" spans="1:16" ht="12.75">
      <c r="A2863" s="3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</row>
    <row r="2864" spans="1:16" ht="12.75">
      <c r="A2864" s="3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</row>
    <row r="2865" spans="1:16" ht="12.75">
      <c r="A2865" s="3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</row>
    <row r="2866" spans="1:16" ht="12.75">
      <c r="A2866" s="3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</row>
    <row r="2867" spans="1:16" ht="12.75">
      <c r="A2867" s="3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</row>
    <row r="2868" spans="1:16" ht="12.75">
      <c r="A2868" s="3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</row>
    <row r="2869" spans="1:16" ht="12.75">
      <c r="A2869" s="3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</row>
    <row r="2870" spans="1:16" ht="12.75">
      <c r="A2870" s="3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</row>
    <row r="2871" spans="1:16" ht="12.75">
      <c r="A2871" s="3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</row>
    <row r="2872" spans="1:16" ht="12.75">
      <c r="A2872" s="3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</row>
    <row r="2873" spans="1:16" ht="12.75">
      <c r="A2873" s="3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</row>
    <row r="2874" spans="1:16" ht="12.75">
      <c r="A2874" s="3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</row>
    <row r="2875" spans="1:16" ht="12.75">
      <c r="A2875" s="3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</row>
    <row r="2876" spans="1:16" ht="12.75">
      <c r="A2876" s="3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</row>
    <row r="2877" spans="1:16" ht="12.75">
      <c r="A2877" s="3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</row>
    <row r="2878" spans="1:16" ht="12.75">
      <c r="A2878" s="3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</row>
    <row r="2879" spans="1:16" ht="12.75">
      <c r="A2879" s="3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</row>
    <row r="2880" spans="1:16" ht="12.75">
      <c r="A2880" s="3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</row>
    <row r="2881" spans="1:16" ht="12.75">
      <c r="A2881" s="3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</row>
    <row r="2882" spans="1:16" ht="12.75">
      <c r="A2882" s="3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</row>
    <row r="2883" spans="1:16" ht="12.75">
      <c r="A2883" s="3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</row>
    <row r="2884" spans="1:16" ht="12.75">
      <c r="A2884" s="3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</row>
    <row r="2885" spans="1:16" ht="12.75">
      <c r="A2885" s="3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</row>
    <row r="2886" spans="1:16" ht="12.75">
      <c r="A2886" s="3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</row>
    <row r="2887" spans="1:16" ht="12.75">
      <c r="A2887" s="3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</row>
    <row r="2888" spans="1:16" ht="12.75">
      <c r="A2888" s="3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</row>
    <row r="2889" spans="1:16" ht="12.75">
      <c r="A2889" s="3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</row>
    <row r="2890" spans="1:16" ht="12.75">
      <c r="A2890" s="3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</row>
    <row r="2891" spans="1:16" ht="12.75">
      <c r="A2891" s="3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</row>
    <row r="2892" spans="1:16" ht="12.75">
      <c r="A2892" s="3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</row>
    <row r="2893" spans="1:16" ht="12.75">
      <c r="A2893" s="3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</row>
    <row r="2894" spans="1:16" ht="12.75">
      <c r="A2894" s="3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</row>
    <row r="2895" spans="1:16" ht="12.75">
      <c r="A2895" s="3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</row>
    <row r="2896" spans="1:16" ht="12.75">
      <c r="A2896" s="3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</row>
    <row r="2897" spans="1:16" ht="12.75">
      <c r="A2897" s="3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</row>
    <row r="2898" spans="1:16" ht="12.75">
      <c r="A2898" s="3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</row>
    <row r="2899" spans="1:16" ht="12.75">
      <c r="A2899" s="3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</row>
    <row r="2900" spans="1:16" ht="12.75">
      <c r="A2900" s="3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</row>
    <row r="2901" spans="1:16" ht="12.75">
      <c r="A2901" s="3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</row>
    <row r="2902" spans="1:16" ht="12.75">
      <c r="A2902" s="3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</row>
    <row r="2903" spans="1:16" ht="12.75">
      <c r="A2903" s="3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</row>
    <row r="2904" spans="1:16" ht="12.75">
      <c r="A2904" s="3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</row>
    <row r="2905" spans="1:16" ht="12.75">
      <c r="A2905" s="3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</row>
    <row r="2906" spans="1:16" ht="12.75">
      <c r="A2906" s="3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</row>
    <row r="2907" spans="1:16" ht="12.75">
      <c r="A2907" s="3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</row>
    <row r="2908" spans="1:16" ht="12.75">
      <c r="A2908" s="3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</row>
    <row r="2909" spans="1:16" ht="12.75">
      <c r="A2909" s="3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</row>
    <row r="2910" spans="1:16" ht="12.75">
      <c r="A2910" s="3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</row>
    <row r="2911" spans="1:16" ht="12.75">
      <c r="A2911" s="3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</row>
    <row r="2912" spans="1:16" ht="12.75">
      <c r="A2912" s="3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</row>
    <row r="2913" spans="1:16" ht="12.75">
      <c r="A2913" s="3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</row>
    <row r="2914" spans="1:16" ht="12.75">
      <c r="A2914" s="3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</row>
    <row r="2915" spans="1:16" ht="12.75">
      <c r="A2915" s="3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</row>
    <row r="2916" spans="1:16" ht="12.75">
      <c r="A2916" s="3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</row>
    <row r="2917" spans="1:16" ht="12.75">
      <c r="A2917" s="3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</row>
    <row r="2918" spans="1:16" ht="12.75">
      <c r="A2918" s="3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</row>
    <row r="2919" spans="1:16" ht="12.75">
      <c r="A2919" s="3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</row>
    <row r="2920" spans="1:16" ht="12.75">
      <c r="A2920" s="3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</row>
    <row r="2921" spans="1:16" ht="12.75">
      <c r="A2921" s="3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</row>
    <row r="2922" spans="1:16" ht="12.75">
      <c r="A2922" s="3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</row>
    <row r="2923" spans="1:16" ht="12.75">
      <c r="A2923" s="3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</row>
    <row r="2924" spans="1:16" ht="12.75">
      <c r="A2924" s="3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</row>
    <row r="2925" spans="1:16" ht="12.75">
      <c r="A2925" s="3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</row>
    <row r="2926" spans="1:16" ht="12.75">
      <c r="A2926" s="3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</row>
    <row r="2927" spans="1:16" ht="12.75">
      <c r="A2927" s="3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</row>
    <row r="2928" spans="1:16" ht="12.75">
      <c r="A2928" s="3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</row>
    <row r="2929" spans="1:16" ht="12.75">
      <c r="A2929" s="3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</row>
    <row r="2930" spans="1:16" ht="12.75">
      <c r="A2930" s="3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</row>
    <row r="2931" spans="1:16" ht="12.75">
      <c r="A2931" s="3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</row>
    <row r="2932" spans="1:16" ht="12.75">
      <c r="A2932" s="3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</row>
    <row r="2933" spans="1:16" ht="12.75">
      <c r="A2933" s="3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</row>
    <row r="2934" spans="1:16" ht="12.75">
      <c r="A2934" s="3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</row>
    <row r="2935" spans="1:16" ht="12.75">
      <c r="A2935" s="3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</row>
    <row r="2936" spans="1:16" ht="12.75">
      <c r="A2936" s="3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</row>
    <row r="2937" spans="1:16" ht="12.75">
      <c r="A2937" s="3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</row>
    <row r="2938" spans="1:16" ht="12.75">
      <c r="A2938" s="3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</row>
    <row r="2939" spans="1:16" ht="12.75">
      <c r="A2939" s="3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</row>
    <row r="2940" spans="1:16" ht="12.75">
      <c r="A2940" s="3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</row>
    <row r="2941" spans="1:16" ht="12.75">
      <c r="A2941" s="3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</row>
    <row r="2942" spans="1:16" ht="12.75">
      <c r="A2942" s="3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</row>
    <row r="2943" spans="1:16" ht="12.75">
      <c r="A2943" s="3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</row>
    <row r="2944" spans="1:16" ht="12.75">
      <c r="A2944" s="3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</row>
    <row r="2945" spans="1:16" ht="12.75">
      <c r="A2945" s="3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</row>
    <row r="2946" spans="1:16" ht="12.75">
      <c r="A2946" s="3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</row>
    <row r="2947" spans="1:16" ht="12.75">
      <c r="A2947" s="3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</row>
    <row r="2948" spans="1:16" ht="12.75">
      <c r="A2948" s="3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</row>
    <row r="2949" spans="1:16" ht="12.75">
      <c r="A2949" s="3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</row>
    <row r="2950" spans="1:16" ht="12.75">
      <c r="A2950" s="3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</row>
    <row r="2951" spans="1:16" ht="12.75">
      <c r="A2951" s="3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</row>
    <row r="2952" spans="1:16" ht="12.75">
      <c r="A2952" s="3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</row>
    <row r="2953" spans="1:16" ht="12.75">
      <c r="A2953" s="3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</row>
    <row r="2954" spans="1:16" ht="12.75">
      <c r="A2954" s="3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</row>
    <row r="2955" spans="1:16" ht="12.75">
      <c r="A2955" s="3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</row>
    <row r="2956" spans="1:16" ht="12.75">
      <c r="A2956" s="3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</row>
    <row r="2957" spans="1:16" ht="12.75">
      <c r="A2957" s="3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</row>
    <row r="2958" spans="1:16" ht="12.75">
      <c r="A2958" s="3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</row>
    <row r="2959" spans="1:16" ht="12.75">
      <c r="A2959" s="3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</row>
    <row r="2960" spans="1:16" ht="12.75">
      <c r="A2960" s="3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</row>
    <row r="2961" spans="1:16" ht="12.75">
      <c r="A2961" s="3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</row>
    <row r="2962" spans="1:16" ht="12.75">
      <c r="A2962" s="3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</row>
    <row r="2963" spans="1:16" ht="12.75">
      <c r="A2963" s="3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</row>
    <row r="2964" spans="1:16" ht="12.75">
      <c r="A2964" s="3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</row>
    <row r="2965" spans="1:16" ht="12.75">
      <c r="A2965" s="3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</row>
    <row r="2966" spans="1:16" ht="12.75">
      <c r="A2966" s="3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</row>
    <row r="2967" spans="1:16" ht="12.75">
      <c r="A2967" s="3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</row>
    <row r="2968" spans="1:16" ht="12.75">
      <c r="A2968" s="3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</row>
    <row r="2969" spans="1:16" ht="12.75">
      <c r="A2969" s="3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</row>
    <row r="2970" spans="1:16" ht="12.75">
      <c r="A2970" s="3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</row>
    <row r="2971" spans="1:16" ht="12.75">
      <c r="A2971" s="3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</row>
    <row r="2972" spans="1:16" ht="12.75">
      <c r="A2972" s="3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</row>
    <row r="2973" spans="1:16" ht="12.75">
      <c r="A2973" s="3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</row>
    <row r="2974" spans="1:16" ht="12.75">
      <c r="A2974" s="3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</row>
    <row r="2975" spans="1:16" ht="12.75">
      <c r="A2975" s="3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</row>
    <row r="2976" spans="1:16" ht="12.75">
      <c r="A2976" s="3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</row>
    <row r="2977" spans="1:16" ht="12.75">
      <c r="A2977" s="3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</row>
    <row r="2978" spans="1:16" ht="12.75">
      <c r="A2978" s="3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</row>
    <row r="2979" spans="1:16" ht="12.75">
      <c r="A2979" s="3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</row>
    <row r="2980" spans="1:16" ht="12.75">
      <c r="A2980" s="3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</row>
    <row r="2981" spans="1:16" ht="12.75">
      <c r="A2981" s="3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</row>
    <row r="2982" spans="1:16" ht="12.75">
      <c r="A2982" s="3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</row>
    <row r="2983" spans="1:16" ht="12.75">
      <c r="A2983" s="3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</row>
    <row r="2984" spans="1:16" ht="12.75">
      <c r="A2984" s="3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</row>
    <row r="2985" spans="1:16" ht="12.75">
      <c r="A2985" s="3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</row>
    <row r="2986" spans="1:16" ht="12.75">
      <c r="A2986" s="3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</row>
    <row r="2987" spans="1:16" ht="12.75">
      <c r="A2987" s="3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</row>
    <row r="2988" spans="1:16" ht="12.75">
      <c r="A2988" s="3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</row>
    <row r="2989" spans="1:16" ht="12.75">
      <c r="A2989" s="3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</row>
    <row r="2990" spans="1:16" ht="12.75">
      <c r="A2990" s="3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</row>
    <row r="2991" spans="1:16" ht="12.75">
      <c r="A2991" s="3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</row>
    <row r="2992" spans="1:16" ht="12.75">
      <c r="A2992" s="3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</row>
    <row r="2993" spans="1:16" ht="12.75">
      <c r="A2993" s="3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</row>
    <row r="2994" spans="1:16" ht="12.75">
      <c r="A2994" s="3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</row>
    <row r="2995" spans="1:16" ht="12.75">
      <c r="A2995" s="3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</row>
    <row r="2996" spans="1:16" ht="12.75">
      <c r="A2996" s="3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</row>
    <row r="2997" spans="1:16" ht="12.75">
      <c r="A2997" s="3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</row>
    <row r="2998" spans="1:16" ht="12.75">
      <c r="A2998" s="3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</row>
    <row r="2999" spans="1:16" ht="12.75">
      <c r="A2999" s="3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</row>
    <row r="3000" spans="1:16" ht="12.75">
      <c r="A3000" s="3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</row>
    <row r="3001" spans="1:16" ht="12.75">
      <c r="A3001" s="3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</row>
    <row r="3002" spans="1:16" ht="12.75">
      <c r="A3002" s="3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</row>
    <row r="3003" spans="1:16" ht="12.75">
      <c r="A3003" s="3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</row>
    <row r="3004" spans="1:16" ht="12.75">
      <c r="A3004" s="3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</row>
    <row r="3005" spans="1:16" ht="12.75">
      <c r="A3005" s="3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</row>
    <row r="3006" spans="1:16" ht="12.75">
      <c r="A3006" s="3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</row>
    <row r="3007" spans="1:16" ht="12.75">
      <c r="A3007" s="3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</row>
    <row r="3008" spans="1:16" ht="12.75">
      <c r="A3008" s="3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</row>
    <row r="3009" spans="1:16" ht="12.75">
      <c r="A3009" s="3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</row>
    <row r="3010" spans="1:16" ht="12.75">
      <c r="A3010" s="3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</row>
    <row r="3011" spans="1:16" ht="12.75">
      <c r="A3011" s="3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</row>
    <row r="3012" spans="1:16" ht="12.75">
      <c r="A3012" s="3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</row>
    <row r="3013" spans="1:16" ht="12.75">
      <c r="A3013" s="3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</row>
    <row r="3014" spans="1:16" ht="12.75">
      <c r="A3014" s="3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</row>
    <row r="3015" spans="1:16" ht="12.75">
      <c r="A3015" s="3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</row>
    <row r="3016" spans="1:16" ht="12.75">
      <c r="A3016" s="3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</row>
    <row r="3017" spans="1:16" ht="12.75">
      <c r="A3017" s="3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</row>
    <row r="3018" spans="1:16" ht="12.75">
      <c r="A3018" s="3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</row>
    <row r="3019" spans="1:16" ht="12.75">
      <c r="A3019" s="3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</row>
    <row r="3020" spans="1:16" ht="12.75">
      <c r="A3020" s="3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</row>
    <row r="3021" spans="1:16" ht="12.75">
      <c r="A3021" s="3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</row>
    <row r="3022" spans="1:16" ht="12.75">
      <c r="A3022" s="3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</row>
    <row r="3023" spans="1:16" ht="12.75">
      <c r="A3023" s="3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</row>
    <row r="3024" spans="1:16" ht="12.75">
      <c r="A3024" s="3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</row>
    <row r="3025" spans="1:16" ht="12.75">
      <c r="A3025" s="3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</row>
    <row r="3026" spans="1:16" ht="12.75">
      <c r="A3026" s="3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</row>
    <row r="3027" spans="1:16" ht="12.75">
      <c r="A3027" s="3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</row>
    <row r="3028" spans="1:16" ht="12.75">
      <c r="A3028" s="3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</row>
    <row r="3029" spans="1:16" ht="12.75">
      <c r="A3029" s="3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</row>
    <row r="3030" spans="1:16" ht="12.75">
      <c r="A3030" s="3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</row>
    <row r="3031" spans="1:16" ht="12.75">
      <c r="A3031" s="3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</row>
    <row r="3032" spans="1:16" ht="12.75">
      <c r="A3032" s="3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</row>
    <row r="3033" spans="1:16" ht="12.75">
      <c r="A3033" s="3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</row>
    <row r="3034" spans="1:16" ht="12.75">
      <c r="A3034" s="3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</row>
    <row r="3035" spans="1:16" ht="12.75">
      <c r="A3035" s="3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</row>
    <row r="3036" spans="1:16" ht="12.75">
      <c r="A3036" s="3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</row>
    <row r="3037" spans="1:16" ht="12.75">
      <c r="A3037" s="3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</row>
    <row r="3038" spans="1:16" ht="12.75">
      <c r="A3038" s="3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</row>
    <row r="3039" spans="1:16" ht="12.75">
      <c r="A3039" s="3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</row>
    <row r="3040" spans="1:16" ht="12.75">
      <c r="A3040" s="3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</row>
    <row r="3041" spans="1:16" ht="12.75">
      <c r="A3041" s="3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</row>
    <row r="3042" spans="1:16" ht="12.75">
      <c r="A3042" s="3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</row>
    <row r="3043" spans="1:16" ht="12.75">
      <c r="A3043" s="3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</row>
    <row r="3044" spans="1:16" ht="12.75">
      <c r="A3044" s="3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</row>
    <row r="3045" spans="1:16" ht="12.75">
      <c r="A3045" s="3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</row>
    <row r="3046" spans="1:16" ht="12.75">
      <c r="A3046" s="3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</row>
    <row r="3047" spans="1:16" ht="12.75">
      <c r="A3047" s="3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</row>
    <row r="3048" spans="1:16" ht="12.75">
      <c r="A3048" s="3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</row>
    <row r="3049" spans="1:16" ht="12.75">
      <c r="A3049" s="3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</row>
    <row r="3050" spans="1:16" ht="12.75">
      <c r="A3050" s="3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</row>
    <row r="3051" spans="1:16" ht="12.75">
      <c r="A3051" s="3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</row>
    <row r="3052" spans="1:16" ht="12.75">
      <c r="A3052" s="3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</row>
    <row r="3053" spans="1:16" ht="12.75">
      <c r="A3053" s="3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</row>
    <row r="3054" spans="1:16" ht="12.75">
      <c r="A3054" s="3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</row>
    <row r="3055" spans="1:16" ht="12.75">
      <c r="A3055" s="3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</row>
    <row r="3056" spans="1:16" ht="12.75">
      <c r="A3056" s="3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</row>
    <row r="3057" spans="1:16" ht="12.75">
      <c r="A3057" s="3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</row>
    <row r="3058" spans="1:16" ht="12.75">
      <c r="A3058" s="3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</row>
    <row r="3059" spans="1:16" ht="12.75">
      <c r="A3059" s="3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</row>
    <row r="3060" spans="1:16" ht="12.75">
      <c r="A3060" s="3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</row>
    <row r="3061" spans="1:16" ht="12.75">
      <c r="A3061" s="3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</row>
    <row r="3062" spans="1:16" ht="12.75">
      <c r="A3062" s="3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</row>
    <row r="3063" spans="1:16" ht="12.75">
      <c r="A3063" s="3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</row>
    <row r="3064" spans="1:16" ht="12.75">
      <c r="A3064" s="3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</row>
    <row r="3065" spans="1:16" ht="12.75">
      <c r="A3065" s="3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</row>
    <row r="3066" spans="1:16" ht="12.75">
      <c r="A3066" s="3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</row>
    <row r="3067" spans="1:16" ht="12.75">
      <c r="A3067" s="3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</row>
    <row r="3068" spans="1:16" ht="12.75">
      <c r="A3068" s="3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</row>
    <row r="3069" spans="1:16" ht="12.75">
      <c r="A3069" s="3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</row>
    <row r="3070" spans="1:16" ht="12.75">
      <c r="A3070" s="3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</row>
    <row r="3071" spans="1:16" ht="12.75">
      <c r="A3071" s="3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</row>
    <row r="3072" spans="1:16" ht="12.75">
      <c r="A3072" s="3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</row>
    <row r="3073" spans="1:16" ht="12.75">
      <c r="A3073" s="3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</row>
    <row r="3074" spans="1:16" ht="12.75">
      <c r="A3074" s="3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</row>
    <row r="3075" spans="1:16" ht="12.75">
      <c r="A3075" s="3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</row>
    <row r="3076" spans="1:16" ht="12.75">
      <c r="A3076" s="3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</row>
    <row r="3077" spans="1:16" ht="12.75">
      <c r="A3077" s="3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</row>
    <row r="3078" spans="1:16" ht="12.75">
      <c r="A3078" s="3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</row>
    <row r="3079" spans="1:16" ht="12.75">
      <c r="A3079" s="3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</row>
    <row r="3080" spans="1:16" ht="12.75">
      <c r="A3080" s="3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</row>
    <row r="3081" spans="1:16" ht="12.75">
      <c r="A3081" s="3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</row>
    <row r="3082" spans="1:16" ht="12.75">
      <c r="A3082" s="3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</row>
    <row r="3083" spans="1:16" ht="12.75">
      <c r="A3083" s="3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</row>
    <row r="3084" spans="1:16" ht="12.75">
      <c r="A3084" s="3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</row>
    <row r="3085" spans="1:16" ht="12.75">
      <c r="A3085" s="3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</row>
    <row r="3086" spans="1:16" ht="12.75">
      <c r="A3086" s="3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</row>
    <row r="3087" spans="1:16" ht="12.75">
      <c r="A3087" s="3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</row>
    <row r="3088" spans="1:16" ht="12.75">
      <c r="A3088" s="3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</row>
    <row r="3089" spans="1:16" ht="12.75">
      <c r="A3089" s="3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</row>
    <row r="3090" spans="1:16" ht="12.75">
      <c r="A3090" s="3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</row>
    <row r="3091" spans="1:16" ht="12.75">
      <c r="A3091" s="3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</row>
    <row r="3092" spans="1:16" ht="12.75">
      <c r="A3092" s="3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</row>
    <row r="3093" spans="1:16" ht="12.75">
      <c r="A3093" s="3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</row>
    <row r="3094" spans="1:16" ht="12.75">
      <c r="A3094" s="3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</row>
    <row r="3095" spans="1:16" ht="12.75">
      <c r="A3095" s="3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</row>
    <row r="3096" spans="1:16" ht="12.75">
      <c r="A3096" s="3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</row>
    <row r="3097" spans="1:16" ht="12.75">
      <c r="A3097" s="3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</row>
    <row r="3098" spans="1:16" ht="12.75">
      <c r="A3098" s="3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</row>
    <row r="3099" spans="1:16" ht="12.75">
      <c r="A3099" s="3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</row>
    <row r="3100" spans="1:16" ht="12.75">
      <c r="A3100" s="3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</row>
    <row r="3101" spans="1:16" ht="12.75">
      <c r="A3101" s="3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</row>
    <row r="3102" spans="1:16" ht="12.75">
      <c r="A3102" s="3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</row>
    <row r="3103" spans="1:16" ht="12.75">
      <c r="A3103" s="3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</row>
    <row r="3104" spans="1:16" ht="12.75">
      <c r="A3104" s="3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</row>
    <row r="3105" spans="1:16" ht="12.75">
      <c r="A3105" s="3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</row>
    <row r="3106" spans="1:16" ht="12.75">
      <c r="A3106" s="3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</row>
    <row r="3107" spans="1:16" ht="12.75">
      <c r="A3107" s="3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</row>
    <row r="3108" spans="1:16" ht="12.75">
      <c r="A3108" s="3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</row>
    <row r="3109" spans="1:16" ht="12.75">
      <c r="A3109" s="3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</row>
    <row r="3110" spans="1:16" ht="12.75">
      <c r="A3110" s="3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</row>
    <row r="3111" spans="1:16" ht="12.75">
      <c r="A3111" s="3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</row>
    <row r="3112" spans="1:16" ht="12.75">
      <c r="A3112" s="3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</row>
    <row r="3113" spans="1:16" ht="12.75">
      <c r="A3113" s="3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</row>
    <row r="3114" spans="1:16" ht="12.75">
      <c r="A3114" s="3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</row>
    <row r="3115" spans="1:16" ht="12.75">
      <c r="A3115" s="3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</row>
    <row r="3116" spans="1:16" ht="12.75">
      <c r="A3116" s="3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</row>
    <row r="3117" spans="1:16" ht="12.75">
      <c r="A3117" s="3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</row>
    <row r="3118" spans="1:16" ht="12.75">
      <c r="A3118" s="3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</row>
    <row r="3119" spans="1:16" ht="12.75">
      <c r="A3119" s="3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</row>
    <row r="3120" spans="1:16" ht="12.75">
      <c r="A3120" s="3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</row>
    <row r="3121" spans="1:16" ht="12.75">
      <c r="A3121" s="3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</row>
    <row r="3122" spans="1:16" ht="12.75">
      <c r="A3122" s="3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</row>
    <row r="3123" spans="1:16" ht="12.75">
      <c r="A3123" s="3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</row>
    <row r="3124" spans="1:16" ht="12.75">
      <c r="A3124" s="3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</row>
    <row r="3125" spans="1:16" ht="12.75">
      <c r="A3125" s="3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</row>
    <row r="3126" spans="1:16" ht="12.75">
      <c r="A3126" s="3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</row>
    <row r="3127" spans="1:16" ht="12.75">
      <c r="A3127" s="3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</row>
    <row r="3128" spans="1:16" ht="12.75">
      <c r="A3128" s="3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</row>
    <row r="3129" spans="1:16" ht="12.75">
      <c r="A3129" s="3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</row>
    <row r="3130" spans="1:16" ht="12.75">
      <c r="A3130" s="3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</row>
    <row r="3131" spans="1:16" ht="12.75">
      <c r="A3131" s="3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</row>
    <row r="3132" spans="1:16" ht="12.75">
      <c r="A3132" s="3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</row>
    <row r="3133" spans="1:16" ht="12.75">
      <c r="A3133" s="3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</row>
    <row r="3134" spans="1:16" ht="12.75">
      <c r="A3134" s="3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</row>
    <row r="3135" spans="1:16" ht="12.75">
      <c r="A3135" s="3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</row>
    <row r="3136" spans="1:16" ht="12.75">
      <c r="A3136" s="3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</row>
    <row r="3137" spans="1:16" ht="12.75">
      <c r="A3137" s="3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</row>
    <row r="3138" spans="1:16" ht="12.75">
      <c r="A3138" s="3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</row>
    <row r="3139" spans="1:16" ht="12.75">
      <c r="A3139" s="3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</row>
    <row r="3140" spans="1:16" ht="12.75">
      <c r="A3140" s="3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</row>
    <row r="3141" spans="1:16" ht="12.75">
      <c r="A3141" s="3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</row>
    <row r="3142" spans="1:16" ht="12.75">
      <c r="A3142" s="3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</row>
    <row r="3143" spans="1:16" ht="12.75">
      <c r="A3143" s="3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</row>
    <row r="3144" spans="1:16" ht="12.75">
      <c r="A3144" s="3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</row>
    <row r="3145" spans="1:16" ht="12.75">
      <c r="A3145" s="3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</row>
    <row r="3146" spans="1:16" ht="12.75">
      <c r="A3146" s="3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</row>
    <row r="3147" spans="1:16" ht="12.75">
      <c r="A3147" s="3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</row>
    <row r="3148" spans="1:16" ht="12.75">
      <c r="A3148" s="3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</row>
    <row r="3149" spans="1:16" ht="12.75">
      <c r="A3149" s="3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</row>
    <row r="3150" spans="1:16" ht="12.75">
      <c r="A3150" s="3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</row>
    <row r="3151" spans="1:16" ht="12.75">
      <c r="A3151" s="3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</row>
    <row r="3152" spans="1:16" ht="12.75">
      <c r="A3152" s="3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</row>
    <row r="3153" spans="1:16" ht="12.75">
      <c r="A3153" s="3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</row>
    <row r="3154" spans="1:16" ht="12.75">
      <c r="A3154" s="3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</row>
    <row r="3155" spans="1:16" ht="12.75">
      <c r="A3155" s="3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</row>
    <row r="3156" spans="1:16" ht="12.75">
      <c r="A3156" s="3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</row>
    <row r="3157" spans="1:16" ht="12.75">
      <c r="A3157" s="3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</row>
    <row r="3158" spans="1:16" ht="12.75">
      <c r="A3158" s="3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</row>
    <row r="3159" spans="1:16" ht="12.75">
      <c r="A3159" s="3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</row>
    <row r="3160" spans="1:16" ht="12.75">
      <c r="A3160" s="3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</row>
    <row r="3161" spans="1:16" ht="12.75">
      <c r="A3161" s="3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</row>
    <row r="3162" spans="1:16" ht="12.75">
      <c r="A3162" s="3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</row>
    <row r="3163" spans="1:16" ht="12.75">
      <c r="A3163" s="3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</row>
    <row r="3164" spans="1:16" ht="12.75">
      <c r="A3164" s="3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</row>
    <row r="3165" spans="1:16" ht="12.75">
      <c r="A3165" s="3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</row>
    <row r="3166" spans="1:16" ht="12.75">
      <c r="A3166" s="3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</row>
    <row r="3167" spans="1:16" ht="12.75">
      <c r="A3167" s="3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</row>
    <row r="3168" spans="1:16" ht="12.75">
      <c r="A3168" s="3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</row>
    <row r="3169" spans="1:16" ht="12.75">
      <c r="A3169" s="3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</row>
    <row r="3170" spans="1:16" ht="12.75">
      <c r="A3170" s="3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</row>
    <row r="3171" spans="1:16" ht="12.75">
      <c r="A3171" s="3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</row>
    <row r="3172" spans="1:16" ht="12.75">
      <c r="A3172" s="3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</row>
    <row r="3173" spans="1:16" ht="12.75">
      <c r="A3173" s="3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</row>
    <row r="3174" spans="1:16" ht="12.75">
      <c r="A3174" s="3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</row>
    <row r="3175" spans="1:16" ht="12.75">
      <c r="A3175" s="3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</row>
    <row r="3176" spans="1:16" ht="12.75">
      <c r="A3176" s="3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</row>
    <row r="3177" spans="1:16" ht="12.75">
      <c r="A3177" s="3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</row>
    <row r="3178" spans="1:16" ht="12.75">
      <c r="A3178" s="3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</row>
    <row r="3179" spans="1:16" ht="12.75">
      <c r="A3179" s="3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</row>
    <row r="3180" spans="1:16" ht="12.75">
      <c r="A3180" s="3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</row>
    <row r="3181" spans="1:16" ht="12.75">
      <c r="A3181" s="3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</row>
    <row r="3182" spans="1:16" ht="12.75">
      <c r="A3182" s="3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</row>
    <row r="3183" spans="1:16" ht="12.75">
      <c r="A3183" s="3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</row>
    <row r="3184" spans="1:16" ht="12.75">
      <c r="A3184" s="3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</row>
    <row r="3185" spans="1:16" ht="12.75">
      <c r="A3185" s="3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</row>
    <row r="3186" spans="1:16" ht="12.75">
      <c r="A3186" s="3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</row>
    <row r="3187" spans="1:16" ht="12.75">
      <c r="A3187" s="3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</row>
    <row r="3188" spans="1:16" ht="12.75">
      <c r="A3188" s="3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</row>
    <row r="3189" spans="1:16" ht="12.75">
      <c r="A3189" s="3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</row>
    <row r="3190" spans="1:16" ht="12.75">
      <c r="A3190" s="3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</row>
    <row r="3191" spans="1:16" ht="12.75">
      <c r="A3191" s="3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</row>
    <row r="3192" spans="1:16" ht="12.75">
      <c r="A3192" s="3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</row>
    <row r="3193" spans="1:16" ht="12.75">
      <c r="A3193" s="3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</row>
    <row r="3194" spans="1:16" ht="12.75">
      <c r="A3194" s="3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</row>
    <row r="3195" spans="1:16" ht="12.75">
      <c r="A3195" s="3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</row>
    <row r="3196" spans="1:16" ht="12.75">
      <c r="A3196" s="3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</row>
    <row r="3197" spans="1:16" ht="12.75">
      <c r="A3197" s="3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</row>
    <row r="3198" spans="1:16" ht="12.75">
      <c r="A3198" s="3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</row>
    <row r="3199" spans="1:16" ht="12.75">
      <c r="A3199" s="3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</row>
    <row r="3200" spans="1:16" ht="12.75">
      <c r="A3200" s="3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</row>
    <row r="3201" spans="1:16" ht="12.75">
      <c r="A3201" s="3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</row>
    <row r="3202" spans="1:16" ht="12.75">
      <c r="A3202" s="3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</row>
    <row r="3203" spans="1:16" ht="12.75">
      <c r="A3203" s="3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</row>
    <row r="3204" spans="1:16" ht="12.75">
      <c r="A3204" s="3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</row>
    <row r="3205" spans="1:16" ht="12.75">
      <c r="A3205" s="3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</row>
    <row r="3206" spans="1:16" ht="12.75">
      <c r="A3206" s="3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</row>
    <row r="3207" spans="1:16" ht="12.75">
      <c r="A3207" s="3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</row>
    <row r="3208" spans="1:16" ht="12.75">
      <c r="A3208" s="3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</row>
    <row r="3209" spans="1:16" ht="12.75">
      <c r="A3209" s="3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</row>
    <row r="3210" spans="1:16" ht="12.75">
      <c r="A3210" s="3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</row>
    <row r="3211" spans="1:16" ht="12.75">
      <c r="A3211" s="3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</row>
    <row r="3212" spans="1:16" ht="12.75">
      <c r="A3212" s="3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</row>
    <row r="3213" spans="1:16" ht="12.75">
      <c r="A3213" s="3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</row>
    <row r="3214" spans="1:16" ht="12.75">
      <c r="A3214" s="3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</row>
    <row r="3215" spans="1:16" ht="12.75">
      <c r="A3215" s="3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</row>
    <row r="3216" spans="1:16" ht="12.75">
      <c r="A3216" s="3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</row>
    <row r="3217" spans="1:16" ht="12.75">
      <c r="A3217" s="3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</row>
    <row r="3218" spans="1:16" ht="12.75">
      <c r="A3218" s="3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</row>
    <row r="3219" spans="1:16" ht="12.75">
      <c r="A3219" s="3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</row>
    <row r="3220" spans="1:16" ht="12.75">
      <c r="A3220" s="3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</row>
    <row r="3221" spans="1:16" ht="12.75">
      <c r="A3221" s="3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</row>
    <row r="3222" spans="1:16" ht="12.75">
      <c r="A3222" s="3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</row>
    <row r="3223" spans="1:16" ht="12.75">
      <c r="A3223" s="3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</row>
    <row r="3224" spans="1:16" ht="12.75">
      <c r="A3224" s="3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</row>
    <row r="3225" spans="1:16" ht="12.75">
      <c r="A3225" s="3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</row>
    <row r="3226" spans="1:16" ht="12.75">
      <c r="A3226" s="3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</row>
    <row r="3227" spans="1:16" ht="12.75">
      <c r="A3227" s="3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</row>
    <row r="3228" spans="1:16" ht="12.75">
      <c r="A3228" s="3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</row>
    <row r="3229" spans="1:16" ht="12.75">
      <c r="A3229" s="3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</row>
    <row r="3230" spans="1:16" ht="12.75">
      <c r="A3230" s="3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</row>
    <row r="3231" spans="1:16" ht="12.75">
      <c r="A3231" s="3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</row>
    <row r="3232" spans="1:16" ht="12.75">
      <c r="A3232" s="3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</row>
    <row r="3233" spans="1:16" ht="12.75">
      <c r="A3233" s="3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</row>
    <row r="3234" spans="1:16" ht="12.75">
      <c r="A3234" s="3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</row>
    <row r="3235" spans="1:16" ht="12.75">
      <c r="A3235" s="3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</row>
    <row r="3236" spans="1:16" ht="12.75">
      <c r="A3236" s="3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</row>
    <row r="3237" spans="1:16" ht="12.75">
      <c r="A3237" s="3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</row>
    <row r="3238" spans="1:16" ht="12.75">
      <c r="A3238" s="3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</row>
    <row r="3239" spans="1:16" ht="12.75">
      <c r="A3239" s="3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</row>
    <row r="3240" spans="1:16" ht="12.75">
      <c r="A3240" s="3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</row>
    <row r="3241" spans="1:16" ht="12.75">
      <c r="A3241" s="3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</row>
    <row r="3242" spans="1:16" ht="12.75">
      <c r="A3242" s="3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</row>
    <row r="3243" spans="1:16" ht="12.75">
      <c r="A3243" s="3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</row>
    <row r="3244" spans="1:16" ht="12.75">
      <c r="A3244" s="3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</row>
    <row r="3245" spans="1:16" ht="12.75">
      <c r="A3245" s="3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</row>
    <row r="3246" spans="1:16" ht="12.75">
      <c r="A3246" s="3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</row>
    <row r="3247" spans="1:16" ht="12.75">
      <c r="A3247" s="3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</row>
    <row r="3248" spans="1:16" ht="12.75">
      <c r="A3248" s="3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</row>
    <row r="3249" spans="1:16" ht="12.75">
      <c r="A3249" s="3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</row>
    <row r="3250" spans="1:16" ht="12.75">
      <c r="A3250" s="3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</row>
    <row r="3251" spans="1:16" ht="12.75">
      <c r="A3251" s="3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</row>
    <row r="3252" spans="1:16" ht="12.75">
      <c r="A3252" s="3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</row>
    <row r="3253" spans="1:16" ht="12.75">
      <c r="A3253" s="3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</row>
    <row r="3254" spans="1:16" ht="12.75">
      <c r="A3254" s="3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</row>
    <row r="3255" spans="1:16" ht="12.75">
      <c r="A3255" s="3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</row>
    <row r="3256" spans="1:16" ht="12.75">
      <c r="A3256" s="3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</row>
    <row r="3257" spans="1:16" ht="12.75">
      <c r="A3257" s="3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</row>
    <row r="3258" spans="1:16" ht="12.75">
      <c r="A3258" s="3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</row>
    <row r="3259" spans="1:16" ht="12.75">
      <c r="A3259" s="3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</row>
    <row r="3260" spans="1:16" ht="12.75">
      <c r="A3260" s="3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</row>
    <row r="3261" spans="1:16" ht="12.75">
      <c r="A3261" s="3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</row>
    <row r="3262" spans="1:16" ht="12.75">
      <c r="A3262" s="3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</row>
    <row r="3263" spans="1:16" ht="12.75">
      <c r="A3263" s="3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</row>
    <row r="3264" spans="1:16" ht="12.75">
      <c r="A3264" s="3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</row>
    <row r="3265" spans="1:16" ht="12.75">
      <c r="A3265" s="3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</row>
    <row r="3266" spans="1:16" ht="12.75">
      <c r="A3266" s="3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</row>
    <row r="3267" spans="1:16" ht="12.75">
      <c r="A3267" s="3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</row>
    <row r="3268" spans="1:16" ht="12.75">
      <c r="A3268" s="3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</row>
    <row r="3269" spans="1:16" ht="12.75">
      <c r="A3269" s="3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</row>
    <row r="3270" spans="1:16" ht="12.75">
      <c r="A3270" s="3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</row>
    <row r="3271" spans="1:16" ht="12.75">
      <c r="A3271" s="3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</row>
    <row r="3272" spans="1:16" ht="12.75">
      <c r="A3272" s="3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</row>
    <row r="3273" spans="1:16" ht="12.75">
      <c r="A3273" s="3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</row>
    <row r="3274" spans="1:16" ht="12.75">
      <c r="A3274" s="3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</row>
    <row r="3275" spans="1:16" ht="12.75">
      <c r="A3275" s="3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</row>
    <row r="3276" spans="1:16" ht="12.75">
      <c r="A3276" s="3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</row>
    <row r="3277" spans="1:16" ht="12.75">
      <c r="A3277" s="3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</row>
    <row r="3278" spans="1:16" ht="12.75">
      <c r="A3278" s="3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</row>
    <row r="3279" spans="1:16" ht="12.75">
      <c r="A3279" s="3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</row>
    <row r="3280" spans="1:16" ht="12.75">
      <c r="A3280" s="3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</row>
    <row r="3281" spans="1:16" ht="12.75">
      <c r="A3281" s="3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</row>
    <row r="3282" spans="1:16" ht="12.75">
      <c r="A3282" s="3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</row>
    <row r="3283" spans="1:16" ht="12.75">
      <c r="A3283" s="3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</row>
    <row r="3284" spans="1:16" ht="12.75">
      <c r="A3284" s="3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</row>
    <row r="3285" spans="1:16" ht="12.75">
      <c r="A3285" s="3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</row>
    <row r="3286" spans="1:16" ht="12.75">
      <c r="A3286" s="3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</row>
    <row r="3287" spans="1:16" ht="12.75">
      <c r="A3287" s="3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</row>
    <row r="3288" spans="1:16" ht="12.75">
      <c r="A3288" s="3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</row>
    <row r="3289" spans="1:16" ht="12.75">
      <c r="A3289" s="3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</row>
    <row r="3290" spans="1:16" ht="12.75">
      <c r="A3290" s="3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</row>
    <row r="3291" spans="1:16" ht="12.75">
      <c r="A3291" s="3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</row>
    <row r="3292" spans="1:16" ht="12.75">
      <c r="A3292" s="3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</row>
    <row r="3293" spans="1:16" ht="12.75">
      <c r="A3293" s="3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</row>
    <row r="3294" spans="1:16" ht="12.75">
      <c r="A3294" s="3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</row>
    <row r="3295" spans="1:16" ht="12.75">
      <c r="A3295" s="3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</row>
    <row r="3296" spans="1:16" ht="12.75">
      <c r="A3296" s="3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</row>
    <row r="3297" spans="1:16" ht="12.75">
      <c r="A3297" s="3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</row>
    <row r="3298" spans="1:16" ht="12.75">
      <c r="A3298" s="3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</row>
    <row r="3299" spans="1:16" ht="12.75">
      <c r="A3299" s="3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</row>
    <row r="3300" spans="1:16" ht="12.75">
      <c r="A3300" s="3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</row>
    <row r="3301" spans="1:16" ht="12.75">
      <c r="A3301" s="3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</row>
    <row r="3302" spans="1:16" ht="12.75">
      <c r="A3302" s="3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</row>
    <row r="3303" spans="1:16" ht="12.75">
      <c r="A3303" s="3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</row>
    <row r="3304" spans="1:16" ht="12.75">
      <c r="A3304" s="3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</row>
    <row r="3305" spans="1:16" ht="12.75">
      <c r="A3305" s="3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</row>
    <row r="3306" spans="1:16" ht="12.75">
      <c r="A3306" s="3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</row>
    <row r="3307" spans="1:16" ht="12.75">
      <c r="A3307" s="3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</row>
    <row r="3308" spans="1:16" ht="12.75">
      <c r="A3308" s="3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</row>
    <row r="3309" spans="1:16" ht="12.75">
      <c r="A3309" s="3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</row>
    <row r="3310" spans="1:16" ht="12.75">
      <c r="A3310" s="3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</row>
    <row r="3311" spans="1:16" ht="12.75">
      <c r="A3311" s="3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</row>
    <row r="3312" spans="1:16" ht="12.75">
      <c r="A3312" s="3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</row>
    <row r="3313" spans="1:16" ht="12.75">
      <c r="A3313" s="3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</row>
    <row r="3314" spans="1:16" ht="12.75">
      <c r="A3314" s="3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</row>
    <row r="3315" spans="1:16" ht="12.75">
      <c r="A3315" s="3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</row>
    <row r="3316" spans="1:16" ht="12.75">
      <c r="A3316" s="3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</row>
    <row r="3317" spans="1:16" ht="12.75">
      <c r="A3317" s="3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</row>
    <row r="3318" spans="1:16" ht="12.75">
      <c r="A3318" s="3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</row>
    <row r="3319" spans="1:16" ht="12.75">
      <c r="A3319" s="3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</row>
    <row r="3320" spans="1:16" ht="12.75">
      <c r="A3320" s="3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</row>
    <row r="3321" spans="1:16" ht="12.75">
      <c r="A3321" s="3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</row>
    <row r="3322" spans="1:16" ht="12.75">
      <c r="A3322" s="3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</row>
    <row r="3323" spans="1:16" ht="12.75">
      <c r="A3323" s="3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</row>
    <row r="3324" spans="1:16" ht="12.75">
      <c r="A3324" s="3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</row>
    <row r="3325" spans="1:16" ht="12.75">
      <c r="A3325" s="3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</row>
    <row r="3326" spans="1:16" ht="12.75">
      <c r="A3326" s="3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</row>
    <row r="3327" spans="1:16" ht="12.75">
      <c r="A3327" s="3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</row>
    <row r="3328" spans="1:16" ht="12.75">
      <c r="A3328" s="3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</row>
    <row r="3329" spans="1:16" ht="12.75">
      <c r="A3329" s="3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</row>
    <row r="3330" spans="1:16" ht="12.75">
      <c r="A3330" s="3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</row>
    <row r="3331" spans="1:16" ht="12.75">
      <c r="A3331" s="3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</row>
    <row r="3332" spans="1:16" ht="12.75">
      <c r="A3332" s="3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</row>
    <row r="3333" spans="1:16" ht="12.75">
      <c r="A3333" s="3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</row>
    <row r="3334" spans="1:16" ht="12.75">
      <c r="A3334" s="3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</row>
    <row r="3335" spans="1:16" ht="12.75">
      <c r="A3335" s="3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</row>
    <row r="3336" spans="1:16" ht="12.75">
      <c r="A3336" s="3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</row>
    <row r="3337" spans="1:16" ht="12.75">
      <c r="A3337" s="3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</row>
    <row r="3338" spans="1:16" ht="12.75">
      <c r="A3338" s="3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</row>
    <row r="3339" spans="1:16" ht="12.75">
      <c r="A3339" s="3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</row>
    <row r="3340" spans="1:16" ht="12.75">
      <c r="A3340" s="3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</row>
    <row r="3341" spans="1:16" ht="12.75">
      <c r="A3341" s="3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</row>
    <row r="3342" spans="1:16" ht="12.75">
      <c r="A3342" s="3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</row>
    <row r="3343" spans="1:16" ht="12.75">
      <c r="A3343" s="3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</row>
    <row r="3344" spans="1:16" ht="12.75">
      <c r="A3344" s="3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</row>
    <row r="3345" spans="1:16" ht="12.75">
      <c r="A3345" s="3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</row>
    <row r="3346" spans="1:16" ht="12.75">
      <c r="A3346" s="3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</row>
    <row r="3347" spans="1:16" ht="12.75">
      <c r="A3347" s="3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</row>
    <row r="3348" spans="1:16" ht="12.75">
      <c r="A3348" s="3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</row>
    <row r="3349" spans="1:16" ht="12.75">
      <c r="A3349" s="3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</row>
    <row r="3350" spans="1:16" ht="12.75">
      <c r="A3350" s="3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</row>
    <row r="3351" spans="1:16" ht="12.75">
      <c r="A3351" s="3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</row>
    <row r="3352" spans="1:16" ht="12.75">
      <c r="A3352" s="3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</row>
    <row r="3353" spans="1:16" ht="12.75">
      <c r="A3353" s="3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</row>
    <row r="3354" spans="1:16" ht="12.75">
      <c r="A3354" s="3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</row>
    <row r="3355" spans="1:16" ht="12.75">
      <c r="A3355" s="3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</row>
    <row r="3356" spans="1:16" ht="12.75">
      <c r="A3356" s="3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</row>
    <row r="3357" spans="1:16" ht="12.75">
      <c r="A3357" s="3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</row>
    <row r="3358" spans="1:16" ht="12.75">
      <c r="A3358" s="3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</row>
    <row r="3359" spans="1:16" ht="12.75">
      <c r="A3359" s="3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</row>
    <row r="3360" spans="1:16" ht="12.75">
      <c r="A3360" s="3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</row>
    <row r="3361" spans="1:16" ht="12.75">
      <c r="A3361" s="3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</row>
    <row r="3362" spans="1:16" ht="12.75">
      <c r="A3362" s="3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</row>
    <row r="3363" spans="1:16" ht="12.75">
      <c r="A3363" s="3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</row>
    <row r="3364" spans="1:16" ht="12.75">
      <c r="A3364" s="3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</row>
    <row r="3365" spans="1:16" ht="12.75">
      <c r="A3365" s="3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</row>
    <row r="3366" spans="1:16" ht="12.75">
      <c r="A3366" s="3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</row>
    <row r="3367" spans="1:16" ht="12.75">
      <c r="A3367" s="3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</row>
    <row r="3368" spans="1:16" ht="12.75">
      <c r="A3368" s="3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</row>
    <row r="3369" spans="1:16" ht="12.75">
      <c r="A3369" s="3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</row>
    <row r="3370" spans="1:16" ht="12.75">
      <c r="A3370" s="3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</row>
    <row r="3371" spans="1:16" ht="12.75">
      <c r="A3371" s="3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</row>
    <row r="3372" spans="1:16" ht="12.75">
      <c r="A3372" s="3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</row>
    <row r="3373" spans="1:16" ht="12.75">
      <c r="A3373" s="3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</row>
    <row r="3374" spans="1:16" ht="12.75">
      <c r="A3374" s="3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</row>
    <row r="3375" spans="1:16" ht="12.75">
      <c r="A3375" s="3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</row>
    <row r="3376" spans="1:16" ht="12.75">
      <c r="A3376" s="3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</row>
    <row r="3377" spans="1:16" ht="12.75">
      <c r="A3377" s="3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</row>
    <row r="3378" spans="1:16" ht="12.75">
      <c r="A3378" s="3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</row>
    <row r="3379" spans="1:16" ht="12.75">
      <c r="A3379" s="3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</row>
    <row r="3380" spans="1:16" ht="12.75">
      <c r="A3380" s="3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</row>
    <row r="3381" spans="1:16" ht="12.75">
      <c r="A3381" s="3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</row>
    <row r="3382" spans="1:16" ht="12.75">
      <c r="A3382" s="3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</row>
    <row r="3383" spans="1:16" ht="12.75">
      <c r="A3383" s="3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</row>
    <row r="3384" spans="1:16" ht="12.75">
      <c r="A3384" s="3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</row>
    <row r="3385" spans="1:16" ht="12.75">
      <c r="A3385" s="3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</row>
    <row r="3386" spans="1:16" ht="12.75">
      <c r="A3386" s="3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</row>
    <row r="3387" spans="1:16" ht="12.75">
      <c r="A3387" s="3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</row>
    <row r="3388" spans="1:16" ht="12.75">
      <c r="A3388" s="3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</row>
    <row r="3389" spans="1:16" ht="12.75">
      <c r="A3389" s="3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</row>
    <row r="3390" spans="1:16" ht="12.75">
      <c r="A3390" s="3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</row>
    <row r="3391" spans="1:16" ht="12.75">
      <c r="A3391" s="3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</row>
    <row r="3392" spans="1:16" ht="12.75">
      <c r="A3392" s="3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</row>
    <row r="3393" spans="1:16" ht="12.75">
      <c r="A3393" s="3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</row>
    <row r="3394" spans="1:16" ht="12.75">
      <c r="A3394" s="3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</row>
    <row r="3395" spans="1:16" ht="12.75">
      <c r="A3395" s="3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</row>
    <row r="3396" spans="1:16" ht="12.75">
      <c r="A3396" s="3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</row>
    <row r="3397" spans="1:16" ht="12.75">
      <c r="A3397" s="3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</row>
    <row r="3398" spans="1:16" ht="12.75">
      <c r="A3398" s="3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</row>
    <row r="3399" spans="1:16" ht="12.75">
      <c r="A3399" s="3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</row>
    <row r="3400" spans="1:16" ht="12.75">
      <c r="A3400" s="3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</row>
    <row r="3401" spans="1:16" ht="12.75">
      <c r="A3401" s="3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</row>
    <row r="3402" spans="1:16" ht="12.75">
      <c r="A3402" s="3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</row>
    <row r="3403" spans="1:16" ht="12.75">
      <c r="A3403" s="3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</row>
    <row r="3404" spans="1:16" ht="12.75">
      <c r="A3404" s="3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</row>
    <row r="3405" spans="1:16" ht="12.75">
      <c r="A3405" s="3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</row>
    <row r="3406" spans="1:16" ht="12.75">
      <c r="A3406" s="3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</row>
    <row r="3407" spans="1:16" ht="12.75">
      <c r="A3407" s="3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</row>
    <row r="3408" spans="1:16" ht="12.75">
      <c r="A3408" s="3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</row>
    <row r="3409" spans="1:16" ht="12.75">
      <c r="A3409" s="3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</row>
    <row r="3410" spans="1:16" ht="12.75">
      <c r="A3410" s="3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</row>
    <row r="3411" spans="1:16" ht="12.75">
      <c r="A3411" s="3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</row>
    <row r="3412" spans="1:16" ht="12.75">
      <c r="A3412" s="3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</row>
    <row r="3413" spans="1:16" ht="12.75">
      <c r="A3413" s="3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</row>
    <row r="3414" spans="1:16" ht="12.75">
      <c r="A3414" s="3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</row>
    <row r="3415" spans="1:16" ht="12.75">
      <c r="A3415" s="3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</row>
    <row r="3416" spans="1:16" ht="12.75">
      <c r="A3416" s="3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</row>
    <row r="3417" spans="1:16" ht="12.75">
      <c r="A3417" s="3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</row>
    <row r="3418" spans="1:16" ht="12.75">
      <c r="A3418" s="3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</row>
    <row r="3419" spans="1:16" ht="12.75">
      <c r="A3419" s="3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</row>
    <row r="3420" spans="1:16" ht="12.75">
      <c r="A3420" s="3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</row>
    <row r="3421" spans="1:16" ht="12.75">
      <c r="A3421" s="3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</row>
    <row r="3422" spans="1:16" ht="12.75">
      <c r="A3422" s="3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</row>
    <row r="3423" spans="1:16" ht="12.75">
      <c r="A3423" s="3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</row>
    <row r="3424" spans="1:16" ht="12.75">
      <c r="A3424" s="3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</row>
    <row r="3425" spans="1:16" ht="12.75">
      <c r="A3425" s="3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</row>
    <row r="3426" spans="1:16" ht="12.75">
      <c r="A3426" s="3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</row>
    <row r="3427" spans="1:16" ht="12.75">
      <c r="A3427" s="3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</row>
    <row r="3428" spans="1:16" ht="12.75">
      <c r="A3428" s="3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</row>
    <row r="3429" spans="1:16" ht="12.75">
      <c r="A3429" s="3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</row>
    <row r="3430" spans="1:16" ht="12.75">
      <c r="A3430" s="3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</row>
    <row r="3431" spans="1:16" ht="12.75">
      <c r="A3431" s="3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</row>
    <row r="3432" spans="1:16" ht="12.75">
      <c r="A3432" s="3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</row>
    <row r="3433" spans="1:16" ht="12.75">
      <c r="A3433" s="3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</row>
    <row r="3434" spans="1:16" ht="12.75">
      <c r="A3434" s="3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</row>
    <row r="3435" spans="1:16" ht="12.75">
      <c r="A3435" s="3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</row>
    <row r="3436" spans="1:16" ht="12.75">
      <c r="A3436" s="3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</row>
    <row r="3437" spans="1:16" ht="12.75">
      <c r="A3437" s="3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</row>
    <row r="3438" spans="1:16" ht="12.75">
      <c r="A3438" s="3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</row>
    <row r="3439" spans="1:16" ht="12.75">
      <c r="A3439" s="3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</row>
    <row r="3440" spans="1:16" ht="12.75">
      <c r="A3440" s="3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</row>
    <row r="3441" spans="1:16" ht="12.75">
      <c r="A3441" s="3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</row>
    <row r="3442" spans="1:16" ht="12.75">
      <c r="A3442" s="3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</row>
    <row r="3443" spans="1:16" ht="12.75">
      <c r="A3443" s="3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</row>
    <row r="3444" spans="1:16" ht="12.75">
      <c r="A3444" s="3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</row>
    <row r="3445" spans="1:16" ht="12.75">
      <c r="A3445" s="3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</row>
    <row r="3446" spans="1:16" ht="12.75">
      <c r="A3446" s="3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</row>
    <row r="3447" spans="1:16" ht="12.75">
      <c r="A3447" s="3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</row>
    <row r="3448" spans="1:16" ht="12.75">
      <c r="A3448" s="3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</row>
    <row r="3449" spans="1:16" ht="12.75">
      <c r="A3449" s="3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</row>
    <row r="3450" spans="1:16" ht="12.75">
      <c r="A3450" s="3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</row>
    <row r="3451" spans="1:16" ht="12.75">
      <c r="A3451" s="3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</row>
    <row r="3452" spans="1:16" ht="12.75">
      <c r="A3452" s="3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</row>
    <row r="3453" spans="1:16" ht="12.75">
      <c r="A3453" s="3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</row>
    <row r="3454" spans="1:16" ht="12.75">
      <c r="A3454" s="3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</row>
    <row r="3455" spans="1:16" ht="12.75">
      <c r="A3455" s="3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</row>
    <row r="3456" spans="1:16" ht="12.75">
      <c r="A3456" s="3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</row>
    <row r="3457" spans="1:16" ht="12.75">
      <c r="A3457" s="3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</row>
    <row r="3458" spans="1:16" ht="12.75">
      <c r="A3458" s="3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</row>
    <row r="3459" spans="1:16" ht="12.75">
      <c r="A3459" s="3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</row>
    <row r="3460" spans="1:16" ht="12.75">
      <c r="A3460" s="3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</row>
    <row r="3461" spans="1:16" ht="12.75">
      <c r="A3461" s="3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</row>
    <row r="3462" spans="1:16" ht="12.75">
      <c r="A3462" s="3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</row>
    <row r="3463" spans="1:16" ht="12.75">
      <c r="A3463" s="3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</row>
    <row r="3464" spans="1:16" ht="12.75">
      <c r="A3464" s="3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</row>
    <row r="3465" spans="1:16" ht="12.75">
      <c r="A3465" s="3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</row>
    <row r="3466" spans="1:16" ht="12.75">
      <c r="A3466" s="3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</row>
    <row r="3467" spans="1:16" ht="12.75">
      <c r="A3467" s="3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</row>
    <row r="3468" spans="1:16" ht="12.75">
      <c r="A3468" s="3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</row>
    <row r="3469" spans="1:16" ht="12.75">
      <c r="A3469" s="3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</row>
    <row r="3470" spans="1:16" ht="12.75">
      <c r="A3470" s="3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</row>
    <row r="3471" spans="1:16" ht="12.75">
      <c r="A3471" s="3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</row>
    <row r="3472" spans="1:16" ht="12.75">
      <c r="A3472" s="3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</row>
    <row r="3473" spans="1:16" ht="12.75">
      <c r="A3473" s="3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</row>
    <row r="3474" spans="1:16" ht="12.75">
      <c r="A3474" s="3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</row>
    <row r="3475" spans="1:16" ht="12.75">
      <c r="A3475" s="3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</row>
    <row r="3476" spans="1:16" ht="12.75">
      <c r="A3476" s="3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</row>
    <row r="3477" spans="1:16" ht="12.75">
      <c r="A3477" s="3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</row>
    <row r="3478" spans="1:16" ht="12.75">
      <c r="A3478" s="3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</row>
    <row r="3479" spans="1:16" ht="12.75">
      <c r="A3479" s="3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</row>
    <row r="3480" spans="1:16" ht="12.75">
      <c r="A3480" s="3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</row>
    <row r="3481" spans="1:16" ht="12.75">
      <c r="A3481" s="3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</row>
    <row r="3482" spans="1:16" ht="12.75">
      <c r="A3482" s="3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</row>
    <row r="3483" spans="1:16" ht="12.75">
      <c r="A3483" s="3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</row>
    <row r="3484" spans="1:16" ht="12.75">
      <c r="A3484" s="3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</row>
    <row r="3485" spans="1:16" ht="12.75">
      <c r="A3485" s="3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</row>
    <row r="3486" spans="1:16" ht="12.75">
      <c r="A3486" s="3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</row>
    <row r="3487" spans="1:16" ht="12.75">
      <c r="A3487" s="3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</row>
    <row r="3488" spans="1:16" ht="12.75">
      <c r="A3488" s="3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</row>
    <row r="3489" spans="1:16" ht="12.75">
      <c r="A3489" s="3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</row>
    <row r="3490" spans="1:16" ht="12.75">
      <c r="A3490" s="3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</row>
    <row r="3491" spans="1:16" ht="12.75">
      <c r="A3491" s="3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</row>
    <row r="3492" spans="1:16" ht="12.75">
      <c r="A3492" s="3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</row>
    <row r="3493" spans="1:16" ht="12.75">
      <c r="A3493" s="3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</row>
    <row r="3494" spans="1:16" ht="12.75">
      <c r="A3494" s="3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</row>
    <row r="3495" spans="1:16" ht="12.75">
      <c r="A3495" s="3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</row>
    <row r="3496" spans="1:16" ht="12.75">
      <c r="A3496" s="3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</row>
    <row r="3497" spans="1:16" ht="12.75">
      <c r="A3497" s="3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</row>
    <row r="3498" spans="1:16" ht="12.75">
      <c r="A3498" s="3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</row>
    <row r="3499" spans="1:16" ht="12.75">
      <c r="A3499" s="3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</row>
    <row r="3500" spans="1:16" ht="12.75">
      <c r="A3500" s="3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</row>
    <row r="3501" spans="1:16" ht="12.75">
      <c r="A3501" s="3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</row>
    <row r="3502" spans="1:16" ht="12.75">
      <c r="A3502" s="3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</row>
    <row r="3503" spans="1:16" ht="12.75">
      <c r="A3503" s="3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</row>
    <row r="3504" spans="1:16" ht="12.75">
      <c r="A3504" s="3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</row>
    <row r="3505" spans="1:16" ht="12.75">
      <c r="A3505" s="3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</row>
    <row r="3506" spans="1:16" ht="12.75">
      <c r="A3506" s="3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</row>
    <row r="3507" spans="1:16" ht="12.75">
      <c r="A3507" s="3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</row>
    <row r="3508" spans="1:16" ht="12.75">
      <c r="A3508" s="3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</row>
    <row r="3509" spans="1:16" ht="12.75">
      <c r="A3509" s="3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</row>
    <row r="3510" spans="1:16" ht="12.75">
      <c r="A3510" s="3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</row>
    <row r="3511" spans="1:16" ht="12.75">
      <c r="A3511" s="3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</row>
    <row r="3512" spans="1:16" ht="12.75">
      <c r="A3512" s="3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</row>
    <row r="3513" spans="1:16" ht="12.75">
      <c r="A3513" s="3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</row>
    <row r="3514" spans="1:16" ht="12.75">
      <c r="A3514" s="3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</row>
    <row r="3515" spans="1:16" ht="12.75">
      <c r="A3515" s="3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</row>
    <row r="3516" spans="1:16" ht="12.75">
      <c r="A3516" s="3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</row>
    <row r="3517" spans="1:16" ht="12.75">
      <c r="A3517" s="3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</row>
    <row r="3518" spans="1:16" ht="12.75">
      <c r="A3518" s="3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</row>
    <row r="3519" spans="1:16" ht="12.75">
      <c r="A3519" s="3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</row>
    <row r="3520" spans="1:16" ht="12.75">
      <c r="A3520" s="3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</row>
    <row r="3521" spans="1:16" ht="12.75">
      <c r="A3521" s="3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</row>
    <row r="3522" spans="1:16" ht="12.75">
      <c r="A3522" s="3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</row>
    <row r="3523" spans="1:16" ht="12.75">
      <c r="A3523" s="3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</row>
    <row r="3524" spans="1:16" ht="12.75">
      <c r="A3524" s="3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</row>
    <row r="3525" spans="1:16" ht="12.75">
      <c r="A3525" s="3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</row>
    <row r="3526" spans="1:16" ht="12.75">
      <c r="A3526" s="3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</row>
    <row r="3527" spans="1:16" ht="12.75">
      <c r="A3527" s="3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</row>
    <row r="3528" spans="1:16" ht="12.75">
      <c r="A3528" s="3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</row>
    <row r="3529" spans="1:16" ht="12.75">
      <c r="A3529" s="3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</row>
    <row r="3530" spans="1:16" ht="12.75">
      <c r="A3530" s="3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</row>
    <row r="3531" spans="1:16" ht="12.75">
      <c r="A3531" s="3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</row>
    <row r="3532" spans="1:16" ht="12.75">
      <c r="A3532" s="3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</row>
    <row r="3533" spans="1:16" ht="12.75">
      <c r="A3533" s="3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</row>
    <row r="3534" spans="1:16" ht="12.75">
      <c r="A3534" s="3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</row>
    <row r="3535" spans="1:16" ht="12.75">
      <c r="A3535" s="3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</row>
    <row r="3536" spans="1:16" ht="12.75">
      <c r="A3536" s="3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</row>
    <row r="3537" spans="1:16" ht="12.75">
      <c r="A3537" s="3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</row>
    <row r="3538" spans="1:16" ht="12.75">
      <c r="A3538" s="3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</row>
    <row r="3539" spans="1:16" ht="12.75">
      <c r="A3539" s="3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</row>
    <row r="3540" spans="1:16" ht="12.75">
      <c r="A3540" s="3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</row>
    <row r="3541" spans="1:16" ht="12.75">
      <c r="A3541" s="3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</row>
    <row r="3542" spans="1:16" ht="12.75">
      <c r="A3542" s="3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</row>
    <row r="3543" spans="1:16" ht="12.75">
      <c r="A3543" s="3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</row>
    <row r="3544" spans="1:16" ht="12.75">
      <c r="A3544" s="3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</row>
    <row r="3545" spans="1:16" ht="12.75">
      <c r="A3545" s="3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</row>
    <row r="3546" spans="1:16" ht="12.75">
      <c r="A3546" s="3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</row>
    <row r="3547" spans="1:16" ht="12.75">
      <c r="A3547" s="3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</row>
    <row r="3548" spans="1:16" ht="12.75">
      <c r="A3548" s="3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</row>
    <row r="3549" spans="1:16" ht="12.75">
      <c r="A3549" s="3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</row>
    <row r="3550" spans="1:16" ht="12.75">
      <c r="A3550" s="3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</row>
    <row r="3551" spans="1:16" ht="12.75">
      <c r="A3551" s="3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</row>
    <row r="3552" spans="1:16" ht="12.75">
      <c r="A3552" s="3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</row>
    <row r="3553" spans="1:16" ht="12.75">
      <c r="A3553" s="3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</row>
    <row r="3554" spans="1:16" ht="12.75">
      <c r="A3554" s="3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</row>
    <row r="3555" spans="1:16" ht="12.75">
      <c r="A3555" s="3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</row>
    <row r="3556" spans="1:16" ht="12.75">
      <c r="A3556" s="3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</row>
    <row r="3557" spans="1:16" ht="12.75">
      <c r="A3557" s="3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</row>
    <row r="3558" spans="1:16" ht="12.75">
      <c r="A3558" s="3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</row>
    <row r="3559" spans="1:16" ht="12.75">
      <c r="A3559" s="3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</row>
    <row r="3560" spans="1:16" ht="12.75">
      <c r="A3560" s="3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</row>
    <row r="3561" spans="1:16" ht="12.75">
      <c r="A3561" s="3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</row>
    <row r="3562" spans="1:16" ht="12.75">
      <c r="A3562" s="3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</row>
    <row r="3563" spans="1:16" ht="12.75">
      <c r="A3563" s="3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</row>
    <row r="3564" spans="1:16" ht="12.75">
      <c r="A3564" s="3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</row>
    <row r="3565" spans="1:16" ht="12.75">
      <c r="A3565" s="3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</row>
    <row r="3566" spans="1:16" ht="12.75">
      <c r="A3566" s="3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</row>
    <row r="3567" spans="1:16" ht="12.75">
      <c r="A3567" s="3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</row>
    <row r="3568" spans="1:16" ht="12.75">
      <c r="A3568" s="3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</row>
    <row r="3569" spans="1:16" ht="12.75">
      <c r="A3569" s="3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</row>
    <row r="3570" spans="1:16" ht="12.75">
      <c r="A3570" s="3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</row>
    <row r="3571" spans="1:16" ht="12.75">
      <c r="A3571" s="3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</row>
    <row r="3572" spans="1:16" ht="12.75">
      <c r="A3572" s="3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</row>
    <row r="3573" spans="1:16" ht="12.75">
      <c r="A3573" s="3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</row>
    <row r="3574" spans="1:16" ht="12.75">
      <c r="A3574" s="3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</row>
    <row r="3575" spans="1:16" ht="12.75">
      <c r="A3575" s="3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</row>
    <row r="3576" spans="1:16" ht="12.75">
      <c r="A3576" s="3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</row>
    <row r="3577" spans="1:16" ht="12.75">
      <c r="A3577" s="3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</row>
    <row r="3578" spans="1:16" ht="12.75">
      <c r="A3578" s="3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</row>
    <row r="3579" spans="1:16" ht="12.75">
      <c r="A3579" s="3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</row>
    <row r="3580" spans="1:16" ht="12.75">
      <c r="A3580" s="3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</row>
    <row r="3581" spans="1:16" ht="12.75">
      <c r="A3581" s="3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</row>
    <row r="3582" spans="1:16" ht="12.75">
      <c r="A3582" s="3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</row>
    <row r="3583" spans="1:16" ht="12.75">
      <c r="A3583" s="3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</row>
    <row r="3584" spans="1:16" ht="12.75">
      <c r="A3584" s="3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</row>
    <row r="3585" spans="1:16" ht="12.75">
      <c r="A3585" s="3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</row>
    <row r="3586" spans="1:16" ht="12.75">
      <c r="A3586" s="3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</row>
    <row r="3587" spans="1:16" ht="12.75">
      <c r="A3587" s="3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</row>
    <row r="3588" spans="1:16" ht="12.75">
      <c r="A3588" s="3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</row>
    <row r="3589" spans="1:16" ht="12.75">
      <c r="A3589" s="3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</row>
    <row r="3590" spans="1:16" ht="12.75">
      <c r="A3590" s="3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</row>
    <row r="3591" spans="1:16" ht="12.75">
      <c r="A3591" s="3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</row>
    <row r="3592" spans="1:16" ht="12.75">
      <c r="A3592" s="3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</row>
    <row r="3593" spans="1:16" ht="12.75">
      <c r="A3593" s="3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</row>
    <row r="3594" spans="1:16" ht="12.75">
      <c r="A3594" s="3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</row>
    <row r="3595" spans="1:16" ht="12.75">
      <c r="A3595" s="3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</row>
    <row r="3596" spans="1:16" ht="12.75">
      <c r="A3596" s="3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</row>
    <row r="3597" spans="1:16" ht="12.75">
      <c r="A3597" s="3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</row>
    <row r="3598" spans="1:16" ht="12.75">
      <c r="A3598" s="3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</row>
    <row r="3599" spans="1:16" ht="12.75">
      <c r="A3599" s="3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</row>
    <row r="3600" spans="1:16" ht="12.75">
      <c r="A3600" s="3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</row>
    <row r="3601" spans="1:16" ht="12.75">
      <c r="A3601" s="3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</row>
    <row r="3602" spans="1:16" ht="12.75">
      <c r="A3602" s="3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</row>
    <row r="3603" spans="1:16" ht="12.75">
      <c r="A3603" s="3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</row>
    <row r="3604" spans="1:16" ht="12.75">
      <c r="A3604" s="3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</row>
    <row r="3605" spans="1:16" ht="12.75">
      <c r="A3605" s="3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</row>
    <row r="3606" spans="1:16" ht="12.75">
      <c r="A3606" s="3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</row>
    <row r="3607" spans="1:16" ht="12.75">
      <c r="A3607" s="3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</row>
    <row r="3608" spans="1:16" ht="12.75">
      <c r="A3608" s="3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</row>
    <row r="3609" spans="1:16" ht="12.75">
      <c r="A3609" s="3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</row>
    <row r="3610" spans="1:16" ht="12.75">
      <c r="A3610" s="3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</row>
    <row r="3611" spans="1:16" ht="12.75">
      <c r="A3611" s="3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</row>
    <row r="3612" spans="1:16" ht="12.75">
      <c r="A3612" s="3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</row>
    <row r="3613" spans="1:16" ht="12.75">
      <c r="A3613" s="3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</row>
    <row r="3614" spans="1:16" ht="12.75">
      <c r="A3614" s="3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</row>
    <row r="3615" spans="1:16" ht="12.75">
      <c r="A3615" s="3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</row>
    <row r="3616" spans="1:16" ht="12.75">
      <c r="A3616" s="3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</row>
    <row r="3617" spans="1:16" ht="12.75">
      <c r="A3617" s="3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</row>
    <row r="3618" spans="1:16" ht="12.75">
      <c r="A3618" s="3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</row>
    <row r="3619" spans="1:16" ht="12.75">
      <c r="A3619" s="3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</row>
    <row r="3620" spans="1:16" ht="12.75">
      <c r="A3620" s="3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</row>
    <row r="3621" spans="1:16" ht="12.75">
      <c r="A3621" s="3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</row>
    <row r="3622" spans="1:16" ht="12.75">
      <c r="A3622" s="3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</row>
    <row r="3623" spans="1:16" ht="12.75">
      <c r="A3623" s="3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</row>
    <row r="3624" spans="1:16" ht="12.75">
      <c r="A3624" s="3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</row>
    <row r="3625" spans="1:16" ht="12.75">
      <c r="A3625" s="3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</row>
    <row r="3626" spans="1:16" ht="12.75">
      <c r="A3626" s="3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</row>
    <row r="3627" spans="1:16" ht="12.75">
      <c r="A3627" s="3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</row>
    <row r="3628" spans="1:16" ht="12.75">
      <c r="A3628" s="3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</row>
    <row r="3629" spans="1:16" ht="12.75">
      <c r="A3629" s="3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</row>
    <row r="3630" spans="1:16" ht="12.75">
      <c r="A3630" s="3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</row>
    <row r="3631" spans="1:16" ht="12.75">
      <c r="A3631" s="3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</row>
    <row r="3632" spans="1:16" ht="12.75">
      <c r="A3632" s="3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</row>
    <row r="3633" spans="1:16" ht="12.75">
      <c r="A3633" s="3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</row>
    <row r="3634" spans="1:16" ht="12.75">
      <c r="A3634" s="3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</row>
    <row r="3635" spans="1:16" ht="12.75">
      <c r="A3635" s="3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</row>
    <row r="3636" spans="1:16" ht="12.75">
      <c r="A3636" s="3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</row>
    <row r="3637" spans="1:16" ht="12.75">
      <c r="A3637" s="3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</row>
    <row r="3638" spans="1:16" ht="12.75">
      <c r="A3638" s="3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</row>
    <row r="3639" spans="1:16" ht="12.75">
      <c r="A3639" s="3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</row>
    <row r="3640" spans="1:16" ht="12.75">
      <c r="A3640" s="3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</row>
    <row r="3641" spans="1:16" ht="12.75">
      <c r="A3641" s="3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</row>
    <row r="3642" spans="1:16" ht="12.75">
      <c r="A3642" s="3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</row>
    <row r="3643" spans="1:16" ht="12.75">
      <c r="A3643" s="3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</row>
    <row r="3644" spans="1:16" ht="12.75">
      <c r="A3644" s="3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</row>
    <row r="3645" spans="1:16" ht="12.75">
      <c r="A3645" s="3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</row>
    <row r="3646" spans="1:16" ht="12.75">
      <c r="A3646" s="3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</row>
    <row r="3647" spans="1:16" ht="12.75">
      <c r="A3647" s="3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</row>
    <row r="3648" spans="1:16" ht="12.75">
      <c r="A3648" s="3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</row>
    <row r="3649" spans="1:16" ht="12.75">
      <c r="A3649" s="3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</row>
    <row r="3650" spans="1:16" ht="12.75">
      <c r="A3650" s="3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</row>
    <row r="3651" spans="1:16" ht="12.75">
      <c r="A3651" s="3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</row>
    <row r="3652" spans="1:16" ht="12.75">
      <c r="A3652" s="3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</row>
    <row r="3653" spans="1:16" ht="12.75">
      <c r="A3653" s="3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</row>
    <row r="3654" spans="1:16" ht="12.75">
      <c r="A3654" s="3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</row>
    <row r="3655" spans="1:16" ht="12.75">
      <c r="A3655" s="3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</row>
    <row r="3656" spans="1:16" ht="12.75">
      <c r="A3656" s="3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</row>
    <row r="3657" spans="1:16" ht="12.75">
      <c r="A3657" s="3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</row>
    <row r="3658" spans="1:16" ht="12.75">
      <c r="A3658" s="3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</row>
    <row r="3659" spans="1:16" ht="12.75">
      <c r="A3659" s="3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</row>
    <row r="3660" spans="1:16" ht="12.75">
      <c r="A3660" s="3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</row>
    <row r="3661" spans="1:16" ht="12.75">
      <c r="A3661" s="3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</row>
    <row r="3662" spans="1:16" ht="12.75">
      <c r="A3662" s="3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</row>
    <row r="3663" spans="1:16" ht="12.75">
      <c r="A3663" s="3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</row>
    <row r="3664" spans="1:16" ht="12.75">
      <c r="A3664" s="3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</row>
    <row r="3665" spans="1:16" ht="12.75">
      <c r="A3665" s="3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</row>
    <row r="3666" spans="1:16" ht="12.75">
      <c r="A3666" s="3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</row>
    <row r="3667" spans="1:16" ht="12.75">
      <c r="A3667" s="3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</row>
    <row r="3668" spans="1:16" ht="12.75">
      <c r="A3668" s="3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</row>
    <row r="3669" spans="1:16" ht="12.75">
      <c r="A3669" s="3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</row>
    <row r="3670" spans="1:16" ht="12.75">
      <c r="A3670" s="3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</row>
    <row r="3671" spans="1:16" ht="12.75">
      <c r="A3671" s="3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</row>
    <row r="3672" spans="1:16" ht="12.75">
      <c r="A3672" s="3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</row>
    <row r="3673" spans="1:16" ht="12.75">
      <c r="A3673" s="3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</row>
    <row r="3674" spans="1:16" ht="12.75">
      <c r="A3674" s="3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</row>
    <row r="3675" spans="1:16" ht="12.75">
      <c r="A3675" s="3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</row>
    <row r="3676" spans="1:16" ht="12.75">
      <c r="A3676" s="3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</row>
    <row r="3677" spans="1:16" ht="12.75">
      <c r="A3677" s="3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</row>
    <row r="3678" spans="1:16" ht="12.75">
      <c r="A3678" s="3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</row>
    <row r="3679" spans="1:16" ht="12.75">
      <c r="A3679" s="3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</row>
    <row r="3680" spans="1:16" ht="12.75">
      <c r="A3680" s="3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</row>
    <row r="3681" spans="1:16" ht="12.75">
      <c r="A3681" s="3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</row>
    <row r="3682" spans="1:16" ht="12.75">
      <c r="A3682" s="3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</row>
    <row r="3683" spans="1:16" ht="12.75">
      <c r="A3683" s="3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</row>
    <row r="3684" spans="1:16" ht="12.75">
      <c r="A3684" s="3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</row>
    <row r="3685" spans="1:16" ht="12.75">
      <c r="A3685" s="3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</row>
    <row r="3686" spans="1:16" ht="12.75">
      <c r="A3686" s="3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</row>
    <row r="3687" spans="1:16" ht="12.75">
      <c r="A3687" s="3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</row>
    <row r="3688" spans="1:16" ht="12.75">
      <c r="A3688" s="3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</row>
    <row r="3689" spans="1:16" ht="12.75">
      <c r="A3689" s="3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</row>
    <row r="3690" spans="1:16" ht="12.75">
      <c r="A3690" s="3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</row>
    <row r="3691" spans="1:16" ht="12.75">
      <c r="A3691" s="3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</row>
    <row r="3692" spans="1:16" ht="12.75">
      <c r="A3692" s="3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</row>
    <row r="3693" spans="1:16" ht="12.75">
      <c r="A3693" s="3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</row>
    <row r="3694" spans="1:16" ht="12.75">
      <c r="A3694" s="3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</row>
    <row r="3695" spans="1:16" ht="12.75">
      <c r="A3695" s="3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</row>
    <row r="3696" spans="1:16" ht="12.75">
      <c r="A3696" s="3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</row>
    <row r="3697" spans="1:16" ht="12.75">
      <c r="A3697" s="3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</row>
    <row r="3698" spans="1:16" ht="12.75">
      <c r="A3698" s="3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</row>
    <row r="3699" spans="1:16" ht="12.75">
      <c r="A3699" s="3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</row>
    <row r="3700" spans="1:16" ht="12.75">
      <c r="A3700" s="3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</row>
    <row r="3701" spans="1:16" ht="12.75">
      <c r="A3701" s="3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</row>
    <row r="3702" spans="1:16" ht="12.75">
      <c r="A3702" s="3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</row>
    <row r="3703" spans="1:16" ht="12.75">
      <c r="A3703" s="3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</row>
    <row r="3704" spans="1:16" ht="12.75">
      <c r="A3704" s="3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</row>
    <row r="3705" spans="1:16" ht="12.75">
      <c r="A3705" s="3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</row>
    <row r="3706" spans="1:16" ht="12.75">
      <c r="A3706" s="3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</row>
    <row r="3707" spans="1:16" ht="12.75">
      <c r="A3707" s="3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</row>
    <row r="3708" spans="1:16" ht="12.75">
      <c r="A3708" s="3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</row>
    <row r="3709" spans="1:16" ht="12.75">
      <c r="A3709" s="3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</row>
    <row r="3710" spans="1:16" ht="12.75">
      <c r="A3710" s="3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</row>
    <row r="3711" spans="1:16" ht="12.75">
      <c r="A3711" s="3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</row>
    <row r="3712" spans="1:16" ht="12.75">
      <c r="A3712" s="3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</row>
    <row r="3713" spans="1:16" ht="12.75">
      <c r="A3713" s="3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</row>
    <row r="3714" spans="1:16" ht="12.75">
      <c r="A3714" s="3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</row>
    <row r="3715" spans="1:16" ht="12.75">
      <c r="A3715" s="3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</row>
    <row r="3716" spans="1:16" ht="12.75">
      <c r="A3716" s="3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</row>
    <row r="3717" spans="1:16" ht="12.75">
      <c r="A3717" s="3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</row>
    <row r="3718" spans="1:16" ht="12.75">
      <c r="A3718" s="3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</row>
    <row r="3719" spans="1:16" ht="12.75">
      <c r="A3719" s="3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</row>
    <row r="3720" spans="1:16" ht="12.75">
      <c r="A3720" s="3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</row>
    <row r="3721" spans="1:16" ht="12.75">
      <c r="A3721" s="3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</row>
    <row r="3722" spans="1:16" ht="12.75">
      <c r="A3722" s="3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</row>
    <row r="3723" spans="1:16" ht="12.75">
      <c r="A3723" s="3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</row>
    <row r="3724" spans="1:16" ht="12.75">
      <c r="A3724" s="3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</row>
    <row r="3725" spans="1:16" ht="12.75">
      <c r="A3725" s="3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</row>
    <row r="3726" spans="1:16" ht="12.75">
      <c r="A3726" s="3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</row>
    <row r="3727" spans="1:16" ht="12.75">
      <c r="A3727" s="3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</row>
    <row r="3728" spans="1:16" ht="12.75">
      <c r="A3728" s="3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</row>
    <row r="3729" spans="1:16" ht="12.75">
      <c r="A3729" s="3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</row>
    <row r="3730" spans="1:16" ht="12.75">
      <c r="A3730" s="3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</row>
    <row r="3731" spans="1:16" ht="12.75">
      <c r="A3731" s="3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</row>
    <row r="3732" spans="1:16" ht="12.75">
      <c r="A3732" s="3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</row>
    <row r="3733" spans="1:16" ht="12.75">
      <c r="A3733" s="3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</row>
    <row r="3734" spans="1:16" ht="12.75">
      <c r="A3734" s="3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</row>
    <row r="3735" spans="1:16" ht="12.75">
      <c r="A3735" s="3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</row>
    <row r="3736" spans="1:16" ht="12.75">
      <c r="A3736" s="3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</row>
    <row r="3737" spans="1:16" ht="12.75">
      <c r="A3737" s="3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</row>
    <row r="3738" spans="1:16" ht="12.75">
      <c r="A3738" s="3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</row>
    <row r="3739" spans="1:16" ht="12.75">
      <c r="A3739" s="3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</row>
    <row r="3740" spans="1:16" ht="12.75">
      <c r="A3740" s="3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</row>
    <row r="3741" spans="1:16" ht="12.75">
      <c r="A3741" s="3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</row>
    <row r="3742" spans="1:16" ht="12.75">
      <c r="A3742" s="3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</row>
    <row r="3743" spans="1:16" ht="12.75">
      <c r="A3743" s="3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</row>
    <row r="3744" spans="1:16" ht="12.75">
      <c r="A3744" s="3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</row>
    <row r="3745" spans="1:16" ht="12.75">
      <c r="A3745" s="3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</row>
    <row r="3746" spans="1:16" ht="12.75">
      <c r="A3746" s="3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</row>
    <row r="3747" spans="1:16" ht="12.75">
      <c r="A3747" s="3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</row>
    <row r="3748" spans="1:16" ht="12.75">
      <c r="A3748" s="3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</row>
    <row r="3749" spans="1:16" ht="12.75">
      <c r="A3749" s="3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</row>
    <row r="3750" spans="1:16" ht="12.75">
      <c r="A3750" s="3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</row>
    <row r="3751" spans="1:16" ht="12.75">
      <c r="A3751" s="3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</row>
    <row r="3752" spans="1:16" ht="12.75">
      <c r="A3752" s="3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</row>
    <row r="3753" spans="1:16" ht="12.75">
      <c r="A3753" s="3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</row>
    <row r="3754" spans="1:16" ht="12.75">
      <c r="A3754" s="3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</row>
    <row r="3755" spans="1:16" ht="12.75">
      <c r="A3755" s="3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</row>
    <row r="3756" spans="1:16" ht="12.75">
      <c r="A3756" s="3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</row>
    <row r="3757" spans="1:16" ht="12.75">
      <c r="A3757" s="3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</row>
    <row r="3758" spans="1:16" ht="12.75">
      <c r="A3758" s="3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</row>
    <row r="3759" spans="1:16" ht="12.75">
      <c r="A3759" s="3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</row>
    <row r="3760" spans="1:16" ht="12.75">
      <c r="A3760" s="3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</row>
    <row r="3761" spans="1:16" ht="12.75">
      <c r="A3761" s="3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</row>
    <row r="3762" spans="1:16" ht="12.75">
      <c r="A3762" s="3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</row>
    <row r="3763" spans="1:16" ht="12.75">
      <c r="A3763" s="3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</row>
    <row r="3764" spans="1:16" ht="12.75">
      <c r="A3764" s="3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</row>
    <row r="3765" spans="1:16" ht="12.75">
      <c r="A3765" s="3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</row>
    <row r="3766" spans="1:16" ht="12.75">
      <c r="A3766" s="3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</row>
    <row r="3767" spans="1:16" ht="12.75">
      <c r="A3767" s="3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</row>
    <row r="3768" spans="1:16" ht="12.75">
      <c r="A3768" s="3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</row>
    <row r="3769" spans="1:16" ht="12.75">
      <c r="A3769" s="3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</row>
    <row r="3770" spans="1:16" ht="12.75">
      <c r="A3770" s="3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</row>
    <row r="3771" spans="1:16" ht="12.75">
      <c r="A3771" s="3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</row>
    <row r="3772" spans="1:16" ht="12.75">
      <c r="A3772" s="3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</row>
    <row r="3773" spans="1:16" ht="12.75">
      <c r="A3773" s="3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</row>
    <row r="3774" spans="1:16" ht="12.75">
      <c r="A3774" s="3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</row>
    <row r="3775" spans="1:16" ht="12.75">
      <c r="A3775" s="3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</row>
    <row r="3776" spans="1:16" ht="12.75">
      <c r="A3776" s="3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</row>
    <row r="3777" spans="1:16" ht="12.75">
      <c r="A3777" s="3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</row>
    <row r="3778" spans="1:16" ht="12.75">
      <c r="A3778" s="3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</row>
    <row r="3779" spans="1:16" ht="12.75">
      <c r="A3779" s="3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</row>
    <row r="3780" spans="1:16" ht="12.75">
      <c r="A3780" s="3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</row>
    <row r="3781" spans="1:16" ht="12.75">
      <c r="A3781" s="3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</row>
    <row r="3782" spans="1:16" ht="12.75">
      <c r="A3782" s="3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</row>
    <row r="3783" spans="1:16" ht="12.75">
      <c r="A3783" s="3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</row>
    <row r="3784" spans="1:16" ht="12.75">
      <c r="A3784" s="3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</row>
    <row r="3785" spans="1:16" ht="12.75">
      <c r="A3785" s="3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</row>
    <row r="3786" spans="1:16" ht="12.75">
      <c r="A3786" s="3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</row>
    <row r="3787" spans="1:16" ht="12.75">
      <c r="A3787" s="3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</row>
    <row r="3788" spans="1:16" ht="12.75">
      <c r="A3788" s="3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</row>
    <row r="3789" spans="1:16" ht="12.75">
      <c r="A3789" s="3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</row>
    <row r="3790" spans="1:16" ht="12.75">
      <c r="A3790" s="3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</row>
    <row r="3791" spans="1:16" ht="12.75">
      <c r="A3791" s="3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</row>
    <row r="3792" spans="1:16" ht="12.75">
      <c r="A3792" s="3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</row>
    <row r="3793" spans="1:16" ht="12.75">
      <c r="A3793" s="3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</row>
    <row r="3794" spans="1:16" ht="12.75">
      <c r="A3794" s="3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</row>
    <row r="3795" spans="1:16" ht="12.75">
      <c r="A3795" s="3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</row>
    <row r="3796" spans="1:16" ht="12.75">
      <c r="A3796" s="3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</row>
    <row r="3797" spans="1:16" ht="12.75">
      <c r="A3797" s="3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</row>
    <row r="3798" spans="1:16" ht="12.75">
      <c r="A3798" s="3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</row>
    <row r="3799" spans="1:16" ht="12.75">
      <c r="A3799" s="3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</row>
    <row r="3800" spans="1:16" ht="12.75">
      <c r="A3800" s="3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</row>
    <row r="3801" spans="1:16" ht="12.75">
      <c r="A3801" s="3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</row>
    <row r="3802" spans="1:16" ht="12.75">
      <c r="A3802" s="3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</row>
    <row r="3803" spans="1:16" ht="12.75">
      <c r="A3803" s="3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</row>
    <row r="3804" spans="1:16" ht="12.75">
      <c r="A3804" s="3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</row>
    <row r="3805" spans="1:16" ht="12.75">
      <c r="A3805" s="3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</row>
    <row r="3806" spans="1:16" ht="12.75">
      <c r="A3806" s="3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</row>
    <row r="3807" spans="1:16" ht="12.75">
      <c r="A3807" s="3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</row>
    <row r="3808" spans="1:16" ht="12.75">
      <c r="A3808" s="3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</row>
    <row r="3809" spans="1:16" ht="12.75">
      <c r="A3809" s="3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</row>
    <row r="3810" spans="1:16" ht="12.75">
      <c r="A3810" s="3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</row>
    <row r="3811" spans="1:16" ht="12.75">
      <c r="A3811" s="3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</row>
    <row r="3812" spans="1:16" ht="12.75">
      <c r="A3812" s="3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</row>
    <row r="3813" spans="1:16" ht="12.75">
      <c r="A3813" s="3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</row>
    <row r="3814" spans="1:16" ht="12.75">
      <c r="A3814" s="3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</row>
    <row r="3815" spans="1:16" ht="12.75">
      <c r="A3815" s="3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</row>
    <row r="3816" spans="1:16" ht="12.75">
      <c r="A3816" s="3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</row>
    <row r="3817" spans="1:16" ht="12.75">
      <c r="A3817" s="3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</row>
    <row r="3818" spans="1:16" ht="12.75">
      <c r="A3818" s="3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</row>
    <row r="3819" spans="1:16" ht="12.75">
      <c r="A3819" s="3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</row>
    <row r="3820" spans="1:16" ht="12.75">
      <c r="A3820" s="3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</row>
    <row r="3821" spans="1:16" ht="12.75">
      <c r="A3821" s="3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</row>
    <row r="3822" spans="1:16" ht="12.75">
      <c r="A3822" s="3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</row>
    <row r="3823" spans="1:16" ht="12.75">
      <c r="A3823" s="3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</row>
    <row r="3824" spans="1:16" ht="12.75">
      <c r="A3824" s="3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</row>
    <row r="3825" spans="1:16" ht="12.75">
      <c r="A3825" s="3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</row>
    <row r="3826" spans="1:16" ht="12.75">
      <c r="A3826" s="3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</row>
    <row r="3827" spans="1:16" ht="12.75">
      <c r="A3827" s="3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</row>
    <row r="3828" spans="1:16" ht="12.75">
      <c r="A3828" s="3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</row>
    <row r="3829" spans="1:16" ht="12.75">
      <c r="A3829" s="3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</row>
    <row r="3830" spans="1:16" ht="12.75">
      <c r="A3830" s="3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</row>
    <row r="3831" spans="1:16" ht="12.75">
      <c r="A3831" s="3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</row>
    <row r="3832" spans="1:16" ht="12.75">
      <c r="A3832" s="3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</row>
    <row r="3833" spans="1:16" ht="12.75">
      <c r="A3833" s="3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</row>
    <row r="3834" spans="1:16" ht="12.75">
      <c r="A3834" s="3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</row>
    <row r="3835" spans="1:16" ht="12.75">
      <c r="A3835" s="3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</row>
    <row r="3836" spans="1:16" ht="12.75">
      <c r="A3836" s="3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</row>
    <row r="3837" spans="1:16" ht="12.75">
      <c r="A3837" s="3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</row>
    <row r="3838" spans="1:16" ht="12.75">
      <c r="A3838" s="3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</row>
    <row r="3839" spans="1:16" ht="12.75">
      <c r="A3839" s="3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</row>
    <row r="3840" spans="1:16" ht="12.75">
      <c r="A3840" s="3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</row>
    <row r="3841" spans="1:16" ht="12.75">
      <c r="A3841" s="3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</row>
    <row r="3842" spans="1:16" ht="12.75">
      <c r="A3842" s="3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</row>
    <row r="3843" spans="1:16" ht="12.75">
      <c r="A3843" s="3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</row>
    <row r="3844" spans="1:16" ht="12.75">
      <c r="A3844" s="3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</row>
    <row r="3845" spans="1:16" ht="12.75">
      <c r="A3845" s="3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</row>
    <row r="3846" spans="1:16" ht="12.75">
      <c r="A3846" s="3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</row>
    <row r="3847" spans="1:16" ht="12.75">
      <c r="A3847" s="3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</row>
    <row r="3848" spans="1:16" ht="12.75">
      <c r="A3848" s="3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</row>
    <row r="3849" spans="1:16" ht="12.75">
      <c r="A3849" s="3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</row>
    <row r="3850" spans="1:16" ht="12.75">
      <c r="A3850" s="3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</row>
    <row r="3851" spans="1:16" ht="12.75">
      <c r="A3851" s="3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</row>
    <row r="3852" spans="1:16" ht="12.75">
      <c r="A3852" s="3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</row>
    <row r="3853" spans="1:16" ht="12.75">
      <c r="A3853" s="3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</row>
    <row r="3854" spans="1:16" ht="12.75">
      <c r="A3854" s="3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</row>
    <row r="3855" spans="1:16" ht="12.75">
      <c r="A3855" s="3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</row>
    <row r="3856" spans="1:16" ht="12.75">
      <c r="A3856" s="3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</row>
    <row r="3857" spans="1:16" ht="12.75">
      <c r="A3857" s="3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</row>
    <row r="3858" spans="1:16" ht="12.75">
      <c r="A3858" s="3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</row>
    <row r="3859" spans="1:16" ht="12.75">
      <c r="A3859" s="3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</row>
    <row r="3860" spans="1:16" ht="12.75">
      <c r="A3860" s="3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</row>
    <row r="3861" spans="1:16" ht="12.75">
      <c r="A3861" s="3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</row>
    <row r="3862" spans="1:16" ht="12.75">
      <c r="A3862" s="3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</row>
    <row r="3863" spans="1:16" ht="12.75">
      <c r="A3863" s="3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</row>
    <row r="3864" spans="1:16" ht="12.75">
      <c r="A3864" s="3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</row>
    <row r="3865" spans="1:16" ht="12.75">
      <c r="A3865" s="3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</row>
    <row r="3866" spans="1:16" ht="12.75">
      <c r="A3866" s="3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</row>
    <row r="3867" spans="1:16" ht="12.75">
      <c r="A3867" s="3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</row>
    <row r="3868" spans="1:16" ht="12.75">
      <c r="A3868" s="3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</row>
    <row r="3869" spans="1:16" ht="12.75">
      <c r="A3869" s="3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</row>
    <row r="3870" spans="1:16" ht="12.75">
      <c r="A3870" s="3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</row>
    <row r="3871" spans="1:16" ht="12.75">
      <c r="A3871" s="3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</row>
    <row r="3872" spans="1:16" ht="12.75">
      <c r="A3872" s="3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</row>
    <row r="3873" spans="1:16" ht="12.75">
      <c r="A3873" s="3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</row>
    <row r="3874" spans="1:16" ht="12.75">
      <c r="A3874" s="3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</row>
    <row r="3875" spans="1:16" ht="12.75">
      <c r="A3875" s="3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</row>
    <row r="3876" spans="1:16" ht="12.75">
      <c r="A3876" s="3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</row>
    <row r="3877" spans="1:16" ht="12.75">
      <c r="A3877" s="3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</row>
    <row r="3878" spans="1:16" ht="12.75">
      <c r="A3878" s="3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</row>
    <row r="3879" spans="1:16" ht="12.75">
      <c r="A3879" s="3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</row>
    <row r="3880" spans="1:16" ht="12.75">
      <c r="A3880" s="3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</row>
    <row r="3881" spans="1:16" ht="12.75">
      <c r="A3881" s="3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</row>
    <row r="3882" spans="1:16" ht="12.75">
      <c r="A3882" s="3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</row>
    <row r="3883" spans="1:16" ht="12.75">
      <c r="A3883" s="3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</row>
    <row r="3884" spans="1:16" ht="12.75">
      <c r="A3884" s="3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</row>
    <row r="3885" spans="1:16" ht="12.75">
      <c r="A3885" s="3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</row>
    <row r="3886" spans="1:16" ht="12.75">
      <c r="A3886" s="3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</row>
    <row r="3887" spans="1:16" ht="12.75">
      <c r="A3887" s="3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</row>
    <row r="3888" spans="1:16" ht="12.75">
      <c r="A3888" s="3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</row>
    <row r="3889" spans="1:16" ht="12.75">
      <c r="A3889" s="3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</row>
    <row r="3890" spans="1:16" ht="12.75">
      <c r="A3890" s="3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</row>
    <row r="3891" spans="1:16" ht="12.75">
      <c r="A3891" s="3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</row>
    <row r="3892" spans="1:16" ht="12.75">
      <c r="A3892" s="3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</row>
    <row r="3893" spans="1:16" ht="12.75">
      <c r="A3893" s="3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</row>
    <row r="3894" spans="1:16" ht="12.75">
      <c r="A3894" s="3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</row>
    <row r="3895" spans="1:16" ht="12.75">
      <c r="A3895" s="3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</row>
    <row r="3896" spans="1:16" ht="12.75">
      <c r="A3896" s="3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</row>
    <row r="3897" spans="1:16" ht="12.75">
      <c r="A3897" s="3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</row>
    <row r="3898" spans="1:16" ht="12.75">
      <c r="A3898" s="3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</row>
    <row r="3899" spans="1:16" ht="12.75">
      <c r="A3899" s="3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</row>
    <row r="3900" spans="1:16" ht="12.75">
      <c r="A3900" s="3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</row>
    <row r="3901" spans="1:16" ht="12.75">
      <c r="A3901" s="3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</row>
    <row r="3902" spans="1:16" ht="12.75">
      <c r="A3902" s="3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</row>
    <row r="3903" spans="1:16" ht="12.75">
      <c r="A3903" s="3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</row>
    <row r="3904" spans="1:16" ht="12.75">
      <c r="A3904" s="3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</row>
    <row r="3905" spans="1:16" ht="12.75">
      <c r="A3905" s="3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</row>
    <row r="3906" spans="1:16" ht="12.75">
      <c r="A3906" s="3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</row>
    <row r="3907" spans="1:16" ht="12.75">
      <c r="A3907" s="3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</row>
    <row r="3908" spans="1:16" ht="12.75">
      <c r="A3908" s="3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</row>
    <row r="3909" spans="1:16" ht="12.75">
      <c r="A3909" s="3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</row>
    <row r="3910" spans="1:16" ht="12.75">
      <c r="A3910" s="3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</row>
    <row r="3911" spans="1:16" ht="12.75">
      <c r="A3911" s="3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</row>
    <row r="3912" spans="1:16" ht="12.75">
      <c r="A3912" s="3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</row>
    <row r="3913" spans="1:16" ht="12.75">
      <c r="A3913" s="3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</row>
    <row r="3914" spans="1:16" ht="12.75">
      <c r="A3914" s="3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</row>
    <row r="3915" spans="1:16" ht="12.75">
      <c r="A3915" s="3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</row>
    <row r="3916" spans="1:16" ht="12.75">
      <c r="A3916" s="3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</row>
    <row r="3917" spans="1:16" ht="12.75">
      <c r="A3917" s="3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</row>
    <row r="3918" spans="1:16" ht="12.75">
      <c r="A3918" s="3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</row>
    <row r="3919" spans="1:16" ht="12.75">
      <c r="A3919" s="3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</row>
    <row r="3920" spans="1:16" ht="12.75">
      <c r="A3920" s="3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</row>
    <row r="3921" spans="1:16" ht="12.75">
      <c r="A3921" s="3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</row>
    <row r="3922" spans="1:16" ht="12.75">
      <c r="A3922" s="3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</row>
    <row r="3923" spans="1:16" ht="12.75">
      <c r="A3923" s="3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</row>
    <row r="3924" spans="1:16" ht="12.75">
      <c r="A3924" s="3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</row>
    <row r="3925" spans="1:16" ht="12.75">
      <c r="A3925" s="3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</row>
    <row r="3926" spans="1:16" ht="12.75">
      <c r="A3926" s="3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</row>
    <row r="3927" spans="1:16" ht="12.75">
      <c r="A3927" s="3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</row>
    <row r="3928" spans="1:16" ht="12.75">
      <c r="A3928" s="3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</row>
    <row r="3929" spans="1:16" ht="12.75">
      <c r="A3929" s="3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</row>
    <row r="3930" spans="1:16" ht="12.75">
      <c r="A3930" s="3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</row>
    <row r="3931" spans="1:16" ht="12.75">
      <c r="A3931" s="3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</row>
    <row r="3932" spans="1:16" ht="12.75">
      <c r="A3932" s="3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</row>
    <row r="3933" spans="1:16" ht="12.75">
      <c r="A3933" s="3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</row>
    <row r="3934" spans="1:16" ht="12.75">
      <c r="A3934" s="3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</row>
    <row r="3935" spans="1:16" ht="12.75">
      <c r="A3935" s="3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</row>
    <row r="3936" spans="1:16" ht="12.75">
      <c r="A3936" s="3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</row>
    <row r="3937" spans="1:16" ht="12.75">
      <c r="A3937" s="3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</row>
    <row r="3938" spans="1:16" ht="12.75">
      <c r="A3938" s="3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</row>
    <row r="3939" spans="1:16" ht="12.75">
      <c r="A3939" s="3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</row>
    <row r="3940" spans="1:16" ht="12.75">
      <c r="A3940" s="3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</row>
    <row r="3941" spans="1:16" ht="12.75">
      <c r="A3941" s="3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</row>
    <row r="3942" spans="1:16" ht="12.75">
      <c r="A3942" s="3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</row>
    <row r="3943" spans="1:16" ht="12.75">
      <c r="A3943" s="3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</row>
    <row r="3944" spans="1:16" ht="12.75">
      <c r="A3944" s="3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</row>
    <row r="3945" spans="1:16" ht="12.75">
      <c r="A3945" s="3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</row>
    <row r="3946" spans="1:16" ht="12.75">
      <c r="A3946" s="3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</row>
    <row r="3947" spans="1:16" ht="12.75">
      <c r="A3947" s="3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</row>
    <row r="3948" spans="1:16" ht="12.75">
      <c r="A3948" s="3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</row>
    <row r="3949" spans="1:16" ht="12.75">
      <c r="A3949" s="3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</row>
    <row r="3950" spans="1:16" ht="12.75">
      <c r="A3950" s="3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</row>
    <row r="3951" spans="1:16" ht="12.75">
      <c r="A3951" s="3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</row>
    <row r="3952" spans="1:16" ht="12.75">
      <c r="A3952" s="3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</row>
    <row r="3953" spans="1:16" ht="12.75">
      <c r="A3953" s="3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</row>
    <row r="3954" spans="1:16" ht="12.75">
      <c r="A3954" s="3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</row>
    <row r="3955" spans="1:16" ht="12.75">
      <c r="A3955" s="3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</row>
    <row r="3956" spans="1:16" ht="12.75">
      <c r="A3956" s="3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</row>
    <row r="3957" spans="1:16" ht="12.75">
      <c r="A3957" s="3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</row>
    <row r="3958" spans="1:16" ht="12.75">
      <c r="A3958" s="3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</row>
    <row r="3959" spans="1:16" ht="12.75">
      <c r="A3959" s="3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</row>
    <row r="3960" spans="1:16" ht="12.75">
      <c r="A3960" s="3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</row>
    <row r="3961" spans="1:16" ht="12.75">
      <c r="A3961" s="3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</row>
    <row r="3962" spans="1:16" ht="12.75">
      <c r="A3962" s="3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</row>
    <row r="3963" spans="1:16" ht="12.75">
      <c r="A3963" s="3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</row>
    <row r="3964" spans="1:16" ht="12.75">
      <c r="A3964" s="3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</row>
    <row r="3965" spans="1:16" ht="12.75">
      <c r="A3965" s="3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</row>
    <row r="3966" spans="1:16" ht="12.75">
      <c r="A3966" s="3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</row>
    <row r="3967" spans="1:16" ht="12.75">
      <c r="A3967" s="3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</row>
    <row r="3968" spans="1:16" ht="12.75">
      <c r="A3968" s="3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</row>
    <row r="3969" spans="1:16" ht="12.75">
      <c r="A3969" s="3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</row>
    <row r="3970" spans="1:16" ht="12.75">
      <c r="A3970" s="3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</row>
    <row r="3971" spans="1:16" ht="12.75">
      <c r="A3971" s="3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</row>
    <row r="3972" spans="1:16" ht="12.75">
      <c r="A3972" s="3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</row>
    <row r="3973" spans="1:16" ht="12.75">
      <c r="A3973" s="3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</row>
    <row r="3974" spans="1:16" ht="12.75">
      <c r="A3974" s="3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</row>
    <row r="3975" spans="1:16" ht="12.75">
      <c r="A3975" s="3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</row>
    <row r="3976" spans="1:16" ht="12.75">
      <c r="A3976" s="3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</row>
    <row r="3977" spans="1:16" ht="12.75">
      <c r="A3977" s="3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</row>
    <row r="3978" spans="1:16" ht="12.75">
      <c r="A3978" s="3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</row>
    <row r="3979" spans="1:16" ht="12.75">
      <c r="A3979" s="3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</row>
    <row r="3980" spans="1:16" ht="12.75">
      <c r="A3980" s="3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</row>
    <row r="3981" spans="1:16" ht="12.75">
      <c r="A3981" s="3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</row>
    <row r="3982" spans="1:16" ht="12.75">
      <c r="A3982" s="3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</row>
    <row r="3983" spans="1:16" ht="12.75">
      <c r="A3983" s="3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</row>
    <row r="3984" spans="1:16" ht="12.75">
      <c r="A3984" s="3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</row>
    <row r="3985" spans="1:16" ht="12.75">
      <c r="A3985" s="3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</row>
    <row r="3986" spans="1:16" ht="12.75">
      <c r="A3986" s="3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</row>
    <row r="3987" spans="1:16" ht="12.75">
      <c r="A3987" s="3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</row>
    <row r="3988" spans="1:16" ht="12.75">
      <c r="A3988" s="3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</row>
    <row r="3989" spans="1:16" ht="12.75">
      <c r="A3989" s="3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</row>
    <row r="3990" spans="1:16" ht="12.75">
      <c r="A3990" s="3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</row>
    <row r="3991" spans="1:16" ht="12.75">
      <c r="A3991" s="3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</row>
    <row r="3992" spans="1:16" ht="12.75">
      <c r="A3992" s="3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</row>
    <row r="3993" spans="1:16" ht="12.75">
      <c r="A3993" s="3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</row>
    <row r="3994" spans="1:16" ht="12.75">
      <c r="A3994" s="3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</row>
    <row r="3995" spans="1:16" ht="12.75">
      <c r="A3995" s="3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</row>
    <row r="3996" spans="1:16" ht="12.75">
      <c r="A3996" s="3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</row>
    <row r="3997" spans="1:16" ht="12.75">
      <c r="A3997" s="3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</row>
    <row r="3998" spans="1:16" ht="12.75">
      <c r="A3998" s="3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</row>
    <row r="3999" spans="1:16" ht="12.75">
      <c r="A3999" s="3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</row>
    <row r="4000" spans="1:16" ht="12.75">
      <c r="A4000" s="3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</row>
    <row r="4001" spans="1:16" ht="12.75">
      <c r="A4001" s="3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</row>
    <row r="4002" spans="1:16" ht="12.75">
      <c r="A4002" s="3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</row>
    <row r="4003" spans="1:16" ht="12.75">
      <c r="A4003" s="3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</row>
    <row r="4004" spans="1:16" ht="12.75">
      <c r="A4004" s="3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</row>
    <row r="4005" spans="1:16" ht="12.75">
      <c r="A4005" s="3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</row>
    <row r="4006" spans="1:16" ht="12.75">
      <c r="A4006" s="3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</row>
    <row r="4007" spans="1:16" ht="12.75">
      <c r="A4007" s="3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</row>
    <row r="4008" spans="1:16" ht="12.75">
      <c r="A4008" s="3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</row>
    <row r="4009" spans="1:16" ht="12.75">
      <c r="A4009" s="3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</row>
    <row r="4010" spans="1:16" ht="12.75">
      <c r="A4010" s="3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</row>
    <row r="4011" spans="1:16" ht="12.75">
      <c r="A4011" s="3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</row>
    <row r="4012" spans="1:16" ht="12.75">
      <c r="A4012" s="3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</row>
    <row r="4013" spans="1:16" ht="12.75">
      <c r="A4013" s="3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</row>
    <row r="4014" spans="1:16" ht="12.75">
      <c r="A4014" s="3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</row>
    <row r="4015" spans="1:16" ht="12.75">
      <c r="A4015" s="3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</row>
    <row r="4016" spans="1:16" ht="12.75">
      <c r="A4016" s="3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</row>
    <row r="4017" spans="1:16" ht="12.75">
      <c r="A4017" s="3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</row>
    <row r="4018" spans="1:16" ht="12.75">
      <c r="A4018" s="3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</row>
    <row r="4019" spans="1:16" ht="12.75">
      <c r="A4019" s="3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</row>
    <row r="4020" spans="1:16" ht="12.75">
      <c r="A4020" s="3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</row>
    <row r="4021" spans="1:16" ht="12.75">
      <c r="A4021" s="3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</row>
    <row r="4022" spans="1:16" ht="12.75">
      <c r="A4022" s="3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</row>
    <row r="4023" spans="1:16" ht="12.75">
      <c r="A4023" s="3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</row>
    <row r="4024" spans="1:16" ht="12.75">
      <c r="A4024" s="3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</row>
    <row r="4025" spans="1:16" ht="12.75">
      <c r="A4025" s="3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</row>
    <row r="4026" spans="1:16" ht="12.75">
      <c r="A4026" s="3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</row>
    <row r="4027" spans="1:16" ht="12.75">
      <c r="A4027" s="3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</row>
    <row r="4028" spans="1:16" ht="12.75">
      <c r="A4028" s="3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</row>
    <row r="4029" spans="1:16" ht="12.75">
      <c r="A4029" s="3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</row>
    <row r="4030" spans="1:16" ht="12.75">
      <c r="A4030" s="3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</row>
    <row r="4031" spans="1:16" ht="12.75">
      <c r="A4031" s="3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</row>
    <row r="4032" spans="1:16" ht="12.75">
      <c r="A4032" s="3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</row>
    <row r="4033" spans="1:16" ht="12.75">
      <c r="A4033" s="3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</row>
    <row r="4034" spans="1:16" ht="12.75">
      <c r="A4034" s="3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</row>
    <row r="4035" spans="1:16" ht="12.75">
      <c r="A4035" s="3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</row>
    <row r="4036" spans="1:16" ht="12.75">
      <c r="A4036" s="3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</row>
    <row r="4037" spans="1:16" ht="12.75">
      <c r="A4037" s="3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</row>
    <row r="4038" spans="1:16" ht="12.75">
      <c r="A4038" s="3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</row>
    <row r="4039" spans="1:16" ht="12.75">
      <c r="A4039" s="3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</row>
    <row r="4040" spans="1:16" ht="12.75">
      <c r="A4040" s="3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</row>
    <row r="4041" spans="1:16" ht="12.75">
      <c r="A4041" s="3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</row>
    <row r="4042" spans="1:16" ht="12.75">
      <c r="A4042" s="3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</row>
    <row r="4043" spans="1:16" ht="12.75">
      <c r="A4043" s="3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</row>
    <row r="4044" spans="1:16" ht="12.75">
      <c r="A4044" s="3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</row>
    <row r="4045" spans="1:16" ht="12.75">
      <c r="A4045" s="3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</row>
    <row r="4046" spans="1:16" ht="12.75">
      <c r="A4046" s="3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</row>
    <row r="4047" spans="1:16" ht="12.75">
      <c r="A4047" s="3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</row>
    <row r="4048" spans="1:16" ht="12.75">
      <c r="A4048" s="3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</row>
    <row r="4049" spans="1:16" ht="12.75">
      <c r="A4049" s="3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</row>
    <row r="4050" spans="1:16" ht="12.75">
      <c r="A4050" s="3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</row>
    <row r="4051" spans="1:16" ht="12.75">
      <c r="A4051" s="3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</row>
    <row r="4052" spans="1:16" ht="12.75">
      <c r="A4052" s="3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</row>
    <row r="4053" spans="1:16" ht="12.75">
      <c r="A4053" s="3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</row>
    <row r="4054" spans="1:16" ht="12.75">
      <c r="A4054" s="3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</row>
    <row r="4055" spans="1:16" ht="12.75">
      <c r="A4055" s="3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</row>
    <row r="4056" spans="1:16" ht="12.75">
      <c r="A4056" s="3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</row>
    <row r="4057" spans="1:16" ht="12.75">
      <c r="A4057" s="3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</row>
    <row r="4058" spans="1:16" ht="12.75">
      <c r="A4058" s="3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</row>
    <row r="4059" spans="1:16" ht="12.75">
      <c r="A4059" s="3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</row>
    <row r="4060" spans="1:16" ht="12.75">
      <c r="A4060" s="3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</row>
    <row r="4061" spans="1:16" ht="12.75">
      <c r="A4061" s="3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</row>
    <row r="4062" spans="1:16" ht="12.75">
      <c r="A4062" s="3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</row>
    <row r="4063" spans="1:16" ht="12.75">
      <c r="A4063" s="3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</row>
    <row r="4064" spans="1:16" ht="12.75">
      <c r="A4064" s="3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</row>
    <row r="4065" spans="1:16" ht="12.75">
      <c r="A4065" s="3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</row>
    <row r="4066" spans="1:16" ht="12.75">
      <c r="A4066" s="3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</row>
    <row r="4067" spans="1:16" ht="12.75">
      <c r="A4067" s="3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</row>
    <row r="4068" spans="1:16" ht="12.75">
      <c r="A4068" s="3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</row>
    <row r="4069" spans="1:16" ht="12.75">
      <c r="A4069" s="3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</row>
    <row r="4070" spans="1:16" ht="12.75">
      <c r="A4070" s="3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</row>
    <row r="4071" spans="1:16" ht="12.75">
      <c r="A4071" s="3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</row>
    <row r="4072" spans="1:16" ht="12.75">
      <c r="A4072" s="3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</row>
    <row r="4073" spans="1:16" ht="12.75">
      <c r="A4073" s="3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</row>
    <row r="4074" spans="1:16" ht="12.75">
      <c r="A4074" s="3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</row>
    <row r="4075" spans="1:16" ht="12.75">
      <c r="A4075" s="3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</row>
    <row r="4076" spans="1:16" ht="12.75">
      <c r="A4076" s="3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</row>
    <row r="4077" spans="1:16" ht="12.75">
      <c r="A4077" s="3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</row>
    <row r="4078" spans="1:16" ht="12.75">
      <c r="A4078" s="3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</row>
    <row r="4079" spans="1:16" ht="12.75">
      <c r="A4079" s="3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</row>
    <row r="4080" spans="1:16" ht="12.75">
      <c r="A4080" s="3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</row>
    <row r="4081" spans="1:16" ht="12.75">
      <c r="A4081" s="3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</row>
    <row r="4082" spans="1:16" ht="12.75">
      <c r="A4082" s="3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</row>
    <row r="4083" spans="1:16" ht="12.75">
      <c r="A4083" s="3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</row>
    <row r="4084" spans="1:16" ht="12.75">
      <c r="A4084" s="3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</row>
    <row r="4085" spans="1:16" ht="12.75">
      <c r="A4085" s="3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</row>
    <row r="4086" spans="1:16" ht="12.75">
      <c r="A4086" s="3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</row>
    <row r="4087" spans="1:16" ht="12.75">
      <c r="A4087" s="3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</row>
    <row r="4088" spans="1:16" ht="12.75">
      <c r="A4088" s="3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</row>
    <row r="4089" spans="1:16" ht="12.75">
      <c r="A4089" s="3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</row>
    <row r="4090" spans="1:16" ht="12.75">
      <c r="A4090" s="3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</row>
    <row r="4091" spans="1:16" ht="12.75">
      <c r="A4091" s="3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</row>
    <row r="4092" spans="1:16" ht="12.75">
      <c r="A4092" s="3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</row>
    <row r="4093" spans="1:16" ht="12.75">
      <c r="A4093" s="3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</row>
    <row r="4094" spans="1:16" ht="12.75">
      <c r="A4094" s="3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</row>
    <row r="4095" spans="1:16" ht="12.75">
      <c r="A4095" s="3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</row>
    <row r="4096" spans="1:16" ht="12.75">
      <c r="A4096" s="3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</row>
    <row r="4097" spans="1:16" ht="12.75">
      <c r="A4097" s="3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</row>
    <row r="4098" spans="1:16" ht="12.75">
      <c r="A4098" s="3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</row>
    <row r="4099" spans="1:16" ht="12.75">
      <c r="A4099" s="3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</row>
    <row r="4100" spans="1:16" ht="12.75">
      <c r="A4100" s="3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</row>
    <row r="4101" spans="1:16" ht="12.75">
      <c r="A4101" s="3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</row>
    <row r="4102" spans="1:16" ht="12.75">
      <c r="A4102" s="3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</row>
    <row r="4103" spans="1:16" ht="12.75">
      <c r="A4103" s="3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</row>
    <row r="4104" spans="1:16" ht="12.75">
      <c r="A4104" s="3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</row>
    <row r="4105" spans="1:16" ht="12.75">
      <c r="A4105" s="3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</row>
    <row r="4106" spans="1:16" ht="12.75">
      <c r="A4106" s="3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</row>
    <row r="4107" spans="1:16" ht="12.75">
      <c r="A4107" s="3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</row>
    <row r="4108" spans="1:16" ht="12.75">
      <c r="A4108" s="3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</row>
    <row r="4109" spans="1:16" ht="12.75">
      <c r="A4109" s="3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</row>
    <row r="4110" spans="1:16" ht="12.75">
      <c r="A4110" s="3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</row>
    <row r="4111" spans="1:16" ht="12.75">
      <c r="A4111" s="3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</row>
    <row r="4112" spans="1:16" ht="12.75">
      <c r="A4112" s="3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</row>
    <row r="4113" spans="1:16" ht="12.75">
      <c r="A4113" s="3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</row>
    <row r="4114" spans="1:16" ht="12.75">
      <c r="A4114" s="3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</row>
    <row r="4115" spans="1:16" ht="12.75">
      <c r="A4115" s="3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</row>
    <row r="4116" spans="1:16" ht="12.75">
      <c r="A4116" s="3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</row>
    <row r="4117" spans="1:16" ht="12.75">
      <c r="A4117" s="3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</row>
    <row r="4118" spans="1:16" ht="12.75">
      <c r="A4118" s="3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</row>
    <row r="4119" spans="1:16" ht="12.75">
      <c r="A4119" s="3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</row>
    <row r="4120" spans="1:16" ht="12.75">
      <c r="A4120" s="3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</row>
    <row r="4121" spans="1:16" ht="12.75">
      <c r="A4121" s="3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</row>
    <row r="4122" spans="1:16" ht="12.75">
      <c r="A4122" s="3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</row>
    <row r="4123" spans="1:16" ht="12.75">
      <c r="A4123" s="3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</row>
    <row r="4124" spans="1:16" ht="12.75">
      <c r="A4124" s="3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</row>
    <row r="4125" spans="1:16" ht="12.75">
      <c r="A4125" s="3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</row>
    <row r="4126" spans="1:16" ht="12.75">
      <c r="A4126" s="3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</row>
    <row r="4127" spans="1:16" ht="12.75">
      <c r="A4127" s="3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</row>
    <row r="4128" spans="1:16" ht="12.75">
      <c r="A4128" s="3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</row>
    <row r="4129" spans="1:16" ht="12.75">
      <c r="A4129" s="3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</row>
    <row r="4130" spans="1:16" ht="12.75">
      <c r="A4130" s="3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</row>
    <row r="4131" spans="1:16" ht="12.75">
      <c r="A4131" s="3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</row>
    <row r="4132" spans="1:16" ht="12.75">
      <c r="A4132" s="3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</row>
    <row r="4133" spans="1:16" ht="12.75">
      <c r="A4133" s="3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</row>
    <row r="4134" spans="1:16" ht="12.75">
      <c r="A4134" s="3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</row>
    <row r="4135" spans="1:16" ht="12.75">
      <c r="A4135" s="3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</row>
    <row r="4136" spans="1:16" ht="12.75">
      <c r="A4136" s="3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</row>
    <row r="4137" spans="1:16" ht="12.75">
      <c r="A4137" s="3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</row>
    <row r="4138" spans="1:16" ht="12.75">
      <c r="A4138" s="3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</row>
    <row r="4139" spans="1:16" ht="12.75">
      <c r="A4139" s="3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</row>
    <row r="4140" spans="1:16" ht="12.75">
      <c r="A4140" s="3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</row>
    <row r="4141" spans="1:16" ht="12.75">
      <c r="A4141" s="3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</row>
    <row r="4142" spans="1:16" ht="12.75">
      <c r="A4142" s="3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</row>
    <row r="4143" spans="1:16" ht="12.75">
      <c r="A4143" s="3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</row>
    <row r="4144" spans="1:16" ht="12.75">
      <c r="A4144" s="3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</row>
    <row r="4145" spans="1:16" ht="12.75">
      <c r="A4145" s="3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</row>
    <row r="4146" spans="1:16" ht="12.75">
      <c r="A4146" s="3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</row>
    <row r="4147" spans="1:16" ht="12.75">
      <c r="A4147" s="3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</row>
    <row r="4148" spans="1:16" ht="12.75">
      <c r="A4148" s="3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</row>
    <row r="4149" spans="1:16" ht="12.75">
      <c r="A4149" s="3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</row>
    <row r="4150" spans="1:16" ht="12.75">
      <c r="A4150" s="3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</row>
    <row r="4151" spans="1:16" ht="12.75">
      <c r="A4151" s="3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</row>
    <row r="4152" spans="1:16" ht="12.75">
      <c r="A4152" s="3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</row>
    <row r="4153" spans="1:16" ht="12.75">
      <c r="A4153" s="3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</row>
    <row r="4154" spans="1:16" ht="12.75">
      <c r="A4154" s="3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</row>
    <row r="4155" spans="1:16" ht="12.75">
      <c r="A4155" s="3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</row>
    <row r="4156" spans="1:16" ht="12.75">
      <c r="A4156" s="3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</row>
    <row r="4157" spans="1:16" ht="12.75">
      <c r="A4157" s="3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</row>
    <row r="4158" spans="1:16" ht="12.75">
      <c r="A4158" s="3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</row>
    <row r="4159" spans="1:16" ht="12.75">
      <c r="A4159" s="3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</row>
    <row r="4160" spans="1:16" ht="12.75">
      <c r="A4160" s="3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</row>
    <row r="4161" spans="1:16" ht="12.75">
      <c r="A4161" s="3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</row>
    <row r="4162" spans="1:16" ht="12.75">
      <c r="A4162" s="3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</row>
    <row r="4163" spans="1:16" ht="12.75">
      <c r="A4163" s="3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</row>
    <row r="4164" spans="1:16" ht="12.75">
      <c r="A4164" s="3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</row>
    <row r="4165" spans="1:16" ht="12.75">
      <c r="A4165" s="3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</row>
    <row r="4166" spans="1:16" ht="12.75">
      <c r="A4166" s="3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</row>
    <row r="4167" spans="1:16" ht="12.75">
      <c r="A4167" s="3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</row>
    <row r="4168" spans="1:16" ht="12.75">
      <c r="A4168" s="3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</row>
    <row r="4169" spans="1:16" ht="12.75">
      <c r="A4169" s="3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</row>
    <row r="4170" spans="1:16" ht="12.75">
      <c r="A4170" s="3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</row>
    <row r="4171" spans="1:16" ht="12.75">
      <c r="A4171" s="3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</row>
    <row r="4172" spans="1:16" ht="12.75">
      <c r="A4172" s="3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</row>
    <row r="4173" spans="1:16" ht="12.75">
      <c r="A4173" s="3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</row>
    <row r="4174" spans="1:16" ht="12.75">
      <c r="A4174" s="3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</row>
    <row r="4175" spans="1:16" ht="12.75">
      <c r="A4175" s="3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</row>
    <row r="4176" spans="1:16" ht="12.75">
      <c r="A4176" s="3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</row>
    <row r="4177" spans="1:16" ht="12.75">
      <c r="A4177" s="3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</row>
    <row r="4178" spans="1:16" ht="12.75">
      <c r="A4178" s="3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</row>
    <row r="4179" spans="1:16" ht="12.75">
      <c r="A4179" s="3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</row>
    <row r="4180" spans="1:16" ht="12.75">
      <c r="A4180" s="3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</row>
    <row r="4181" spans="1:16" ht="12.75">
      <c r="A4181" s="3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</row>
    <row r="4182" spans="1:16" ht="12.75">
      <c r="A4182" s="3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</row>
    <row r="4183" spans="1:16" ht="12.75">
      <c r="A4183" s="3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</row>
    <row r="4184" spans="1:16" ht="12.75">
      <c r="A4184" s="3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</row>
    <row r="4185" spans="1:16" ht="12.75">
      <c r="A4185" s="3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</row>
    <row r="4186" spans="1:16" ht="12.75">
      <c r="A4186" s="3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</row>
    <row r="4187" spans="1:16" ht="12.75">
      <c r="A4187" s="3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</row>
    <row r="4188" spans="1:16" ht="12.75">
      <c r="A4188" s="3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</row>
    <row r="4189" spans="1:16" ht="12.75">
      <c r="A4189" s="3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</row>
    <row r="4190" spans="1:16" ht="12.75">
      <c r="A4190" s="3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</row>
    <row r="4191" spans="1:16" ht="12.75">
      <c r="A4191" s="3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</row>
    <row r="4192" spans="1:16" ht="12.75">
      <c r="A4192" s="3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</row>
    <row r="4193" spans="1:16" ht="12.75">
      <c r="A4193" s="3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</row>
    <row r="4194" spans="1:16" ht="12.75">
      <c r="A4194" s="3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</row>
    <row r="4195" spans="1:16" ht="12.75">
      <c r="A4195" s="3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</row>
    <row r="4196" spans="1:16" ht="12.75">
      <c r="A4196" s="3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</row>
    <row r="4197" spans="1:16" ht="12.75">
      <c r="A4197" s="3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</row>
    <row r="4198" spans="1:16" ht="12.75">
      <c r="A4198" s="3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</row>
    <row r="4199" spans="1:16" ht="12.75">
      <c r="A4199" s="3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</row>
    <row r="4200" spans="1:16" ht="12.75">
      <c r="A4200" s="3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</row>
    <row r="4201" spans="1:16" ht="12.75">
      <c r="A4201" s="3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</row>
    <row r="4202" spans="1:16" ht="12.75">
      <c r="A4202" s="3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</row>
    <row r="4203" spans="1:16" ht="12.75">
      <c r="A4203" s="3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</row>
    <row r="4204" spans="1:16" ht="12.75">
      <c r="A4204" s="3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</row>
    <row r="4205" spans="1:16" ht="12.75">
      <c r="A4205" s="3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</row>
    <row r="4206" spans="1:16" ht="12.75">
      <c r="A4206" s="3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</row>
    <row r="4207" spans="1:16" ht="12.75">
      <c r="A4207" s="3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</row>
    <row r="4208" spans="1:16" ht="12.75">
      <c r="A4208" s="3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</row>
    <row r="4209" spans="1:16" ht="12.75">
      <c r="A4209" s="3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</row>
    <row r="4210" spans="1:16" ht="12.75">
      <c r="A4210" s="3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</row>
    <row r="4211" spans="1:16" ht="12.75">
      <c r="A4211" s="3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</row>
    <row r="4212" spans="1:16" ht="12.75">
      <c r="A4212" s="3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</row>
    <row r="4213" spans="1:16" ht="12.75">
      <c r="A4213" s="3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</row>
    <row r="4214" spans="1:16" ht="12.75">
      <c r="A4214" s="3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</row>
    <row r="4215" spans="1:16" ht="12.75">
      <c r="A4215" s="3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</row>
    <row r="4216" spans="1:16" ht="12.75">
      <c r="A4216" s="3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</row>
    <row r="4217" spans="1:16" ht="12.75">
      <c r="A4217" s="3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</row>
    <row r="4218" spans="1:16" ht="12.75">
      <c r="A4218" s="3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</row>
    <row r="4219" spans="1:16" ht="12.75">
      <c r="A4219" s="3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</row>
    <row r="4220" spans="1:16" ht="12.75">
      <c r="A4220" s="3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</row>
    <row r="4221" spans="1:16" ht="12.75">
      <c r="A4221" s="3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</row>
    <row r="4222" spans="1:16" ht="12.75">
      <c r="A4222" s="3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</row>
    <row r="4223" spans="1:16" ht="12.75">
      <c r="A4223" s="3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</row>
    <row r="4224" spans="1:16" ht="12.75">
      <c r="A4224" s="3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</row>
    <row r="4225" spans="1:16" ht="12.75">
      <c r="A4225" s="3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</row>
    <row r="4226" spans="1:16" ht="12.75">
      <c r="A4226" s="3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</row>
    <row r="4227" spans="1:16" ht="12.75">
      <c r="A4227" s="3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</row>
    <row r="4228" spans="1:16" ht="12.75">
      <c r="A4228" s="3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</row>
    <row r="4229" spans="1:16" ht="12.75">
      <c r="A4229" s="3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</row>
    <row r="4230" spans="1:16" ht="12.75">
      <c r="A4230" s="3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</row>
    <row r="4231" spans="1:16" ht="12.75">
      <c r="A4231" s="3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</row>
    <row r="4232" spans="1:16" ht="12.75">
      <c r="A4232" s="3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</row>
    <row r="4233" spans="1:16" ht="12.75">
      <c r="A4233" s="3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</row>
    <row r="4234" spans="1:16" ht="12.75">
      <c r="A4234" s="3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</row>
    <row r="4235" spans="1:16" ht="12.75">
      <c r="A4235" s="3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</row>
    <row r="4236" spans="1:16" ht="12.75">
      <c r="A4236" s="3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</row>
    <row r="4237" spans="1:16" ht="12.75">
      <c r="A4237" s="3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</row>
    <row r="4238" spans="1:16" ht="12.75">
      <c r="A4238" s="3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</row>
    <row r="4239" spans="1:16" ht="12.75">
      <c r="A4239" s="3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</row>
    <row r="4240" spans="1:16" ht="12.75">
      <c r="A4240" s="3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</row>
    <row r="4241" spans="1:16" ht="12.75">
      <c r="A4241" s="3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</row>
    <row r="4242" spans="1:16" ht="12.75">
      <c r="A4242" s="3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</row>
    <row r="4243" spans="1:16" ht="12.75">
      <c r="A4243" s="3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</row>
    <row r="4244" spans="1:16" ht="12.75">
      <c r="A4244" s="3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</row>
    <row r="4245" spans="1:16" ht="12.75">
      <c r="A4245" s="3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</row>
    <row r="4246" spans="1:16" ht="12.75">
      <c r="A4246" s="3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</row>
    <row r="4247" spans="1:16" ht="12.75">
      <c r="A4247" s="3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</row>
    <row r="4248" spans="1:16" ht="12.75">
      <c r="A4248" s="3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</row>
    <row r="4249" spans="1:16" ht="12.75">
      <c r="A4249" s="3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</row>
    <row r="4250" spans="1:16" ht="12.75">
      <c r="A4250" s="3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</row>
    <row r="4251" spans="1:16" ht="12.75">
      <c r="A4251" s="3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</row>
    <row r="4252" spans="1:16" ht="12.75">
      <c r="A4252" s="3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</row>
    <row r="4253" spans="1:16" ht="12.75">
      <c r="A4253" s="3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</row>
    <row r="4254" spans="1:16" ht="12.75">
      <c r="A4254" s="3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</row>
    <row r="4255" spans="1:16" ht="12.75">
      <c r="A4255" s="3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</row>
    <row r="4256" spans="1:16" ht="12.75">
      <c r="A4256" s="3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</row>
    <row r="4257" spans="1:16" ht="12.75">
      <c r="A4257" s="3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</row>
    <row r="4258" spans="1:16" ht="12.75">
      <c r="A4258" s="3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</row>
    <row r="4259" spans="1:16" ht="12.75">
      <c r="A4259" s="3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</row>
    <row r="4260" spans="1:16" ht="12.75">
      <c r="A4260" s="3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</row>
    <row r="4261" spans="1:16" ht="12.75">
      <c r="A4261" s="3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</row>
    <row r="4262" spans="1:16" ht="12.75">
      <c r="A4262" s="3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</row>
    <row r="4263" spans="1:16" ht="12.75">
      <c r="A4263" s="3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</row>
    <row r="4264" spans="1:16" ht="12.75">
      <c r="A4264" s="3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</row>
    <row r="4265" spans="1:16" ht="12.75">
      <c r="A4265" s="3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</row>
    <row r="4266" spans="1:16" ht="12.75">
      <c r="A4266" s="3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</row>
    <row r="4267" spans="1:16" ht="12.75">
      <c r="A4267" s="3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</row>
    <row r="4268" spans="1:16" ht="12.75">
      <c r="A4268" s="3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</row>
    <row r="4269" spans="1:16" ht="12.75">
      <c r="A4269" s="3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</row>
    <row r="4270" spans="1:16" ht="12.75">
      <c r="A4270" s="3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</row>
    <row r="4271" spans="1:16" ht="12.75">
      <c r="A4271" s="3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</row>
    <row r="4272" spans="1:16" ht="12.75">
      <c r="A4272" s="3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</row>
    <row r="4273" spans="1:16" ht="12.75">
      <c r="A4273" s="3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</row>
    <row r="4274" spans="1:16" ht="12.75">
      <c r="A4274" s="3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</row>
    <row r="4275" spans="1:16" ht="12.75">
      <c r="A4275" s="3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</row>
    <row r="4276" spans="1:16" ht="12.75">
      <c r="A4276" s="3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</row>
    <row r="4277" spans="1:16" ht="12.75">
      <c r="A4277" s="3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</row>
    <row r="4278" spans="1:16" ht="12.75">
      <c r="A4278" s="3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</row>
    <row r="4279" spans="1:16" ht="12.75">
      <c r="A4279" s="3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</row>
    <row r="4280" spans="1:16" ht="12.75">
      <c r="A4280" s="3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</row>
    <row r="4281" spans="1:16" ht="12.75">
      <c r="A4281" s="3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</row>
    <row r="4282" spans="1:16" ht="12.75">
      <c r="A4282" s="3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</row>
    <row r="4283" spans="1:16" ht="12.75">
      <c r="A4283" s="3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</row>
    <row r="4284" spans="1:16" ht="12.75">
      <c r="A4284" s="3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</row>
    <row r="4285" spans="1:16" ht="12.75">
      <c r="A4285" s="3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</row>
    <row r="4286" spans="1:16" ht="12.75">
      <c r="A4286" s="3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</row>
    <row r="4287" spans="1:16" ht="12.75">
      <c r="A4287" s="3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</row>
    <row r="4288" spans="1:16" ht="12.75">
      <c r="A4288" s="3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</row>
    <row r="4289" spans="1:16" ht="12.75">
      <c r="A4289" s="3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</row>
    <row r="4290" spans="1:16" ht="12.75">
      <c r="A4290" s="3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</row>
    <row r="4291" spans="1:16" ht="12.75">
      <c r="A4291" s="3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</row>
    <row r="4292" spans="1:16" ht="12.75">
      <c r="A4292" s="3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</row>
    <row r="4293" spans="1:16" ht="12.75">
      <c r="A4293" s="3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</row>
    <row r="4294" spans="1:16" ht="12.75">
      <c r="A4294" s="3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</row>
    <row r="4295" spans="1:16" ht="12.75">
      <c r="A4295" s="3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</row>
    <row r="4296" spans="1:16" ht="12.75">
      <c r="A4296" s="3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</row>
    <row r="4297" spans="1:16" ht="12.75">
      <c r="A4297" s="3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</row>
    <row r="4298" spans="1:16" ht="12.75">
      <c r="A4298" s="3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</row>
    <row r="4299" spans="1:16" ht="12.75">
      <c r="A4299" s="3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</row>
    <row r="4300" spans="1:16" ht="12.75">
      <c r="A4300" s="3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</row>
    <row r="4301" spans="1:16" ht="12.75">
      <c r="A4301" s="3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</row>
    <row r="4302" spans="1:16" ht="12.75">
      <c r="A4302" s="3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</row>
    <row r="4303" spans="1:16" ht="12.75">
      <c r="A4303" s="3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</row>
    <row r="4304" spans="1:16" ht="12.75">
      <c r="A4304" s="3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</row>
    <row r="4305" spans="1:16" ht="12.75">
      <c r="A4305" s="3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</row>
    <row r="4306" spans="1:16" ht="12.75">
      <c r="A4306" s="3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</row>
    <row r="4307" spans="1:16" ht="12.75">
      <c r="A4307" s="3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</row>
    <row r="4308" spans="1:16" ht="12.75">
      <c r="A4308" s="3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</row>
    <row r="4309" spans="1:16" ht="12.75">
      <c r="A4309" s="3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</row>
    <row r="4310" spans="1:16" ht="12.75">
      <c r="A4310" s="3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</row>
    <row r="4311" spans="1:16" ht="12.75">
      <c r="A4311" s="3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</row>
    <row r="4312" spans="1:16" ht="12.75">
      <c r="A4312" s="3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</row>
    <row r="4313" spans="1:16" ht="12.75">
      <c r="A4313" s="3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</row>
    <row r="4314" spans="1:16" ht="12.75">
      <c r="A4314" s="3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</row>
    <row r="4315" spans="1:16" ht="12.75">
      <c r="A4315" s="3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</row>
    <row r="4316" spans="1:16" ht="12.75">
      <c r="A4316" s="3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</row>
    <row r="4317" spans="1:16" ht="12.75">
      <c r="A4317" s="3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</row>
    <row r="4318" spans="1:16" ht="12.75">
      <c r="A4318" s="3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</row>
    <row r="4319" spans="1:16" ht="12.75">
      <c r="A4319" s="3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</row>
    <row r="4320" spans="1:16" ht="12.75">
      <c r="A4320" s="3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</row>
    <row r="4321" spans="1:16" ht="12.75">
      <c r="A4321" s="3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</row>
    <row r="4322" spans="1:16" ht="12.75">
      <c r="A4322" s="3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</row>
    <row r="4323" spans="1:16" ht="12.75">
      <c r="A4323" s="3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</row>
    <row r="4324" spans="1:16" ht="12.75">
      <c r="A4324" s="3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</row>
    <row r="4325" spans="1:16" ht="12.75">
      <c r="A4325" s="3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</row>
    <row r="4326" spans="1:16" ht="12.75">
      <c r="A4326" s="3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</row>
    <row r="4327" spans="1:16" ht="12.75">
      <c r="A4327" s="3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</row>
    <row r="4328" spans="1:16" ht="12.75">
      <c r="A4328" s="3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</row>
    <row r="4329" spans="1:16" ht="12.75">
      <c r="A4329" s="3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</row>
    <row r="4330" spans="1:16" ht="12.75">
      <c r="A4330" s="3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</row>
    <row r="4331" spans="1:16" ht="12.75">
      <c r="A4331" s="3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</row>
    <row r="4332" spans="1:16" ht="12.75">
      <c r="A4332" s="3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</row>
    <row r="4333" spans="1:16" ht="12.75">
      <c r="A4333" s="3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</row>
    <row r="4334" spans="1:16" ht="12.75">
      <c r="A4334" s="3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</row>
    <row r="4335" spans="1:16" ht="12.75">
      <c r="A4335" s="3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</row>
    <row r="4336" spans="1:16" ht="12.75">
      <c r="A4336" s="3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</row>
    <row r="4337" spans="1:16" ht="12.75">
      <c r="A4337" s="3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</row>
    <row r="4338" spans="1:16" ht="12.75">
      <c r="A4338" s="3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</row>
    <row r="4339" spans="1:16" ht="12.75">
      <c r="A4339" s="3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</row>
    <row r="4340" spans="1:16" ht="12.75">
      <c r="A4340" s="3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</row>
    <row r="4341" spans="1:16" ht="12.75">
      <c r="A4341" s="3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</row>
    <row r="4342" spans="1:16" ht="12.75">
      <c r="A4342" s="3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</row>
    <row r="4343" spans="1:16" ht="12.75">
      <c r="A4343" s="3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</row>
    <row r="4344" spans="1:16" ht="12.75">
      <c r="A4344" s="3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</row>
    <row r="4345" spans="1:16" ht="12.75">
      <c r="A4345" s="3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</row>
    <row r="4346" spans="1:16" ht="12.75">
      <c r="A4346" s="3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</row>
    <row r="4347" spans="1:16" ht="12.75">
      <c r="A4347" s="3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</row>
    <row r="4348" spans="1:16" ht="12.75">
      <c r="A4348" s="3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</row>
    <row r="4349" spans="1:16" ht="12.75">
      <c r="A4349" s="3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</row>
    <row r="4350" spans="1:16" ht="12.75">
      <c r="A4350" s="3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</row>
    <row r="4351" spans="1:16" ht="12.75">
      <c r="A4351" s="3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</row>
    <row r="4352" spans="1:16" ht="12.75">
      <c r="A4352" s="3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</row>
    <row r="4353" spans="1:16" ht="12.75">
      <c r="A4353" s="3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</row>
    <row r="4354" spans="1:16" ht="12.75">
      <c r="A4354" s="3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</row>
    <row r="4355" spans="1:16" ht="12.75">
      <c r="A4355" s="3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</row>
    <row r="4356" spans="1:16" ht="12.75">
      <c r="A4356" s="3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</row>
    <row r="4357" spans="1:16" ht="12.75">
      <c r="A4357" s="3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</row>
    <row r="4358" spans="1:16" ht="12.75">
      <c r="A4358" s="3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</row>
    <row r="4359" spans="1:16" ht="12.75">
      <c r="A4359" s="3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</row>
    <row r="4360" spans="1:16" ht="12.75">
      <c r="A4360" s="3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</row>
    <row r="4361" spans="1:16" ht="12.75">
      <c r="A4361" s="3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</row>
    <row r="4362" spans="1:16" ht="12.75">
      <c r="A4362" s="3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</row>
    <row r="4363" spans="1:16" ht="12.75">
      <c r="A4363" s="3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</row>
    <row r="4364" spans="1:16" ht="12.75">
      <c r="A4364" s="3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</row>
    <row r="4365" spans="1:16" ht="12.75">
      <c r="A4365" s="3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</row>
    <row r="4366" spans="1:16" ht="12.75">
      <c r="A4366" s="3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</row>
    <row r="4367" spans="1:16" ht="12.75">
      <c r="A4367" s="3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</row>
    <row r="4368" spans="1:16" ht="12.75">
      <c r="A4368" s="3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</row>
    <row r="4369" spans="1:16" ht="12.75">
      <c r="A4369" s="3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</row>
    <row r="4370" spans="1:16" ht="12.75">
      <c r="A4370" s="3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</row>
    <row r="4371" spans="1:16" ht="12.75">
      <c r="A4371" s="3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</row>
    <row r="4372" spans="1:16" ht="12.75">
      <c r="A4372" s="3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</row>
    <row r="4373" spans="1:16" ht="12.75">
      <c r="A4373" s="3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</row>
    <row r="4374" spans="1:16" ht="12.75">
      <c r="A4374" s="3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</row>
    <row r="4375" spans="1:16" ht="12.75">
      <c r="A4375" s="3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</row>
    <row r="4376" spans="1:16" ht="12.75">
      <c r="A4376" s="3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</row>
    <row r="4377" spans="1:16" ht="12.75">
      <c r="A4377" s="3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</row>
    <row r="4378" spans="1:16" ht="12.75">
      <c r="A4378" s="3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</row>
    <row r="4379" spans="1:16" ht="12.75">
      <c r="A4379" s="3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</row>
    <row r="4380" spans="1:16" ht="12.75">
      <c r="A4380" s="3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</row>
    <row r="4381" spans="1:16" ht="12.75">
      <c r="A4381" s="3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</row>
    <row r="4382" spans="1:16" ht="12.75">
      <c r="A4382" s="3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</row>
    <row r="4383" spans="1:16" ht="12.75">
      <c r="A4383" s="3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</row>
    <row r="4384" spans="1:16" ht="12.75">
      <c r="A4384" s="3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</row>
    <row r="4385" spans="1:16" ht="12.75">
      <c r="A4385" s="3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</row>
    <row r="4386" spans="1:16" ht="12.75">
      <c r="A4386" s="3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</row>
    <row r="4387" spans="1:16" ht="12.75">
      <c r="A4387" s="3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</row>
    <row r="4388" spans="1:16" ht="12.75">
      <c r="A4388" s="3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</row>
    <row r="4389" spans="1:16" ht="12.75">
      <c r="A4389" s="3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</row>
    <row r="4390" spans="1:16" ht="12.75">
      <c r="A4390" s="3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</row>
    <row r="4391" spans="1:16" ht="12.75">
      <c r="A4391" s="3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</row>
    <row r="4392" spans="1:16" ht="12.75">
      <c r="A4392" s="3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</row>
    <row r="4393" spans="1:16" ht="12.75">
      <c r="A4393" s="3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</row>
    <row r="4394" spans="1:16" ht="12.75">
      <c r="A4394" s="3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</row>
    <row r="4395" spans="1:16" ht="12.75">
      <c r="A4395" s="3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</row>
    <row r="4396" spans="1:16" ht="12.75">
      <c r="A4396" s="3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</row>
    <row r="4397" spans="1:16" ht="12.75">
      <c r="A4397" s="3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</row>
    <row r="4398" spans="1:16" ht="12.75">
      <c r="A4398" s="3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</row>
    <row r="4399" spans="1:16" ht="12.75">
      <c r="A4399" s="3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</row>
    <row r="4400" spans="1:16" ht="12.75">
      <c r="A4400" s="3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</row>
    <row r="4401" spans="1:16" ht="12.75">
      <c r="A4401" s="3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</row>
    <row r="4402" spans="1:16" ht="12.75">
      <c r="A4402" s="3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</row>
    <row r="4403" spans="1:16" ht="12.75">
      <c r="A4403" s="3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</row>
    <row r="4404" spans="1:16" ht="12.75">
      <c r="A4404" s="3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</row>
    <row r="4405" spans="1:16" ht="12.75">
      <c r="A4405" s="3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</row>
    <row r="4406" spans="1:16" ht="12.75">
      <c r="A4406" s="3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</row>
    <row r="4407" spans="1:16" ht="12.75">
      <c r="A4407" s="3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</row>
    <row r="4408" spans="1:16" ht="12.75">
      <c r="A4408" s="3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</row>
    <row r="4409" spans="1:16" ht="12.75">
      <c r="A4409" s="3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</row>
    <row r="4410" spans="1:16" ht="12.75">
      <c r="A4410" s="3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</row>
    <row r="4411" spans="1:16" ht="12.75">
      <c r="A4411" s="3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</row>
    <row r="4412" spans="1:16" ht="12.75">
      <c r="A4412" s="3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</row>
    <row r="4413" spans="1:16" ht="12.75">
      <c r="A4413" s="3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</row>
    <row r="4414" spans="1:16" ht="12.75">
      <c r="A4414" s="3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</row>
    <row r="4415" spans="1:16" ht="12.75">
      <c r="A4415" s="3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</row>
    <row r="4416" spans="1:16" ht="12.75">
      <c r="A4416" s="3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</row>
    <row r="4417" spans="1:16" ht="12.75">
      <c r="A4417" s="3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</row>
    <row r="4418" spans="1:16" ht="12.75">
      <c r="A4418" s="3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</row>
    <row r="4419" spans="1:16" ht="12.75">
      <c r="A4419" s="3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</row>
    <row r="4420" spans="1:16" ht="12.75">
      <c r="A4420" s="3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</row>
    <row r="4421" spans="1:16" ht="12.75">
      <c r="A4421" s="3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</row>
    <row r="4422" spans="1:16" ht="12.75">
      <c r="A4422" s="3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</row>
    <row r="4423" spans="1:16" ht="12.75">
      <c r="A4423" s="3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</row>
    <row r="4424" spans="1:16" ht="12.75">
      <c r="A4424" s="3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</row>
    <row r="4425" spans="1:16" ht="12.75">
      <c r="A4425" s="3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</row>
    <row r="4426" spans="1:16" ht="12.75">
      <c r="A4426" s="3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</row>
    <row r="4427" spans="1:16" ht="12.75">
      <c r="A4427" s="3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</row>
    <row r="4428" spans="1:16" ht="12.75">
      <c r="A4428" s="3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</row>
    <row r="4429" spans="1:16" ht="12.75">
      <c r="A4429" s="3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</row>
    <row r="4430" spans="1:16" ht="12.75">
      <c r="A4430" s="3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</row>
    <row r="4431" spans="1:16" ht="12.75">
      <c r="A4431" s="3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</row>
    <row r="4432" spans="1:16" ht="12.75">
      <c r="A4432" s="3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</row>
    <row r="4433" spans="1:16" ht="12.75">
      <c r="A4433" s="3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</row>
    <row r="4434" spans="1:16" ht="12.75">
      <c r="A4434" s="3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</row>
    <row r="4435" spans="1:16" ht="12.75">
      <c r="A4435" s="3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</row>
    <row r="4436" spans="1:16" ht="12.75">
      <c r="A4436" s="3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</row>
    <row r="4437" spans="1:16" ht="12.75">
      <c r="A4437" s="3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</row>
    <row r="4438" spans="1:16" ht="12.75">
      <c r="A4438" s="3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</row>
    <row r="4439" spans="1:16" ht="12.75">
      <c r="A4439" s="3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</row>
    <row r="4440" spans="1:16" ht="12.75">
      <c r="A4440" s="3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</row>
    <row r="4441" spans="1:16" ht="12.75">
      <c r="A4441" s="3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</row>
    <row r="4442" spans="1:16" ht="12.75">
      <c r="A4442" s="3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</row>
    <row r="4443" spans="1:16" ht="12.75">
      <c r="A4443" s="3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</row>
    <row r="4444" spans="1:16" ht="12.75">
      <c r="A4444" s="3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</row>
    <row r="4445" spans="1:16" ht="12.75">
      <c r="A4445" s="3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</row>
    <row r="4446" spans="1:16" ht="12.75">
      <c r="A4446" s="3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</row>
    <row r="4447" spans="1:16" ht="12.75">
      <c r="A4447" s="3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</row>
    <row r="4448" spans="1:16" ht="12.75">
      <c r="A4448" s="3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</row>
    <row r="4449" spans="1:16" ht="12.75">
      <c r="A4449" s="3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</row>
    <row r="4450" spans="1:16" ht="12.75">
      <c r="A4450" s="3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</row>
    <row r="4451" spans="1:16" ht="12.75">
      <c r="A4451" s="3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</row>
    <row r="4452" spans="1:16" ht="12.75">
      <c r="A4452" s="3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</row>
    <row r="4453" spans="1:16" ht="12.75">
      <c r="A4453" s="3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</row>
    <row r="4454" spans="1:16" ht="12.75">
      <c r="A4454" s="3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</row>
    <row r="4455" spans="1:16" ht="12.75">
      <c r="A4455" s="3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</row>
    <row r="4456" spans="1:16" ht="12.75">
      <c r="A4456" s="3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</row>
    <row r="4457" spans="1:16" ht="12.75">
      <c r="A4457" s="3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</row>
    <row r="4458" spans="1:16" ht="12.75">
      <c r="A4458" s="3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</row>
    <row r="4459" spans="1:16" ht="12.75">
      <c r="A4459" s="3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</row>
    <row r="4460" spans="1:16" ht="12.75">
      <c r="A4460" s="3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</row>
    <row r="4461" spans="1:16" ht="12.75">
      <c r="A4461" s="3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</row>
    <row r="4462" spans="1:16" ht="12.75">
      <c r="A4462" s="3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</row>
    <row r="4463" spans="1:16" ht="12.75">
      <c r="A4463" s="3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</row>
    <row r="4464" spans="1:16" ht="12.75">
      <c r="A4464" s="3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</row>
    <row r="4465" spans="1:16" ht="12.75">
      <c r="A4465" s="3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</row>
    <row r="4466" spans="1:16" ht="12.75">
      <c r="A4466" s="3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</row>
    <row r="4467" spans="1:16" ht="12.75">
      <c r="A4467" s="3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</row>
    <row r="4468" spans="1:16" ht="12.75">
      <c r="A4468" s="3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</row>
    <row r="4469" spans="1:16" ht="12.75">
      <c r="A4469" s="3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</row>
    <row r="4470" spans="1:16" ht="12.75">
      <c r="A4470" s="3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</row>
    <row r="4471" spans="1:16" ht="12.75">
      <c r="A4471" s="3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</row>
    <row r="4472" spans="1:16" ht="12.75">
      <c r="A4472" s="3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</row>
    <row r="4473" spans="1:16" ht="12.75">
      <c r="A4473" s="3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</row>
    <row r="4474" spans="1:16" ht="12.75">
      <c r="A4474" s="3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</row>
    <row r="4475" spans="1:16" ht="12.75">
      <c r="A4475" s="3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</row>
    <row r="4476" spans="1:16" ht="12.75">
      <c r="A4476" s="3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</row>
    <row r="4477" spans="1:16" ht="12.75">
      <c r="A4477" s="3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</row>
    <row r="4478" spans="1:16" ht="12.75">
      <c r="A4478" s="3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</row>
    <row r="4479" spans="1:16" ht="12.75">
      <c r="A4479" s="3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</row>
    <row r="4480" spans="1:16" ht="12.75">
      <c r="A4480" s="3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</row>
    <row r="4481" spans="1:16" ht="12.75">
      <c r="A4481" s="3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</row>
    <row r="4482" spans="1:16" ht="12.75">
      <c r="A4482" s="3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</row>
    <row r="4483" spans="1:16" ht="12.75">
      <c r="A4483" s="3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</row>
    <row r="4484" spans="1:16" ht="12.75">
      <c r="A4484" s="3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</row>
    <row r="4485" spans="1:16" ht="12.75">
      <c r="A4485" s="3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</row>
    <row r="4486" spans="1:16" ht="12.75">
      <c r="A4486" s="3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</row>
    <row r="4487" spans="1:16" ht="12.75">
      <c r="A4487" s="3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</row>
    <row r="4488" spans="1:16" ht="12.75">
      <c r="A4488" s="3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</row>
    <row r="4489" spans="1:16" ht="12.75">
      <c r="A4489" s="3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</row>
    <row r="4490" spans="1:16" ht="12.75">
      <c r="A4490" s="3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</row>
    <row r="4491" spans="1:16" ht="12.75">
      <c r="A4491" s="3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</row>
    <row r="4492" spans="1:16" ht="12.75">
      <c r="A4492" s="3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</row>
    <row r="4493" spans="1:16" ht="12.75">
      <c r="A4493" s="3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</row>
    <row r="4494" spans="1:16" ht="12.75">
      <c r="A4494" s="3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</row>
    <row r="4495" spans="1:16" ht="12.75">
      <c r="A4495" s="3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</row>
    <row r="4496" spans="1:16" ht="12.75">
      <c r="A4496" s="3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</row>
    <row r="4497" spans="1:16" ht="12.75">
      <c r="A4497" s="3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</row>
    <row r="4498" spans="1:16" ht="12.75">
      <c r="A4498" s="3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</row>
    <row r="4499" spans="1:16" ht="12.75">
      <c r="A4499" s="3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</row>
    <row r="4500" spans="1:16" ht="12.75">
      <c r="A4500" s="3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</row>
    <row r="4501" spans="1:16" ht="12.75">
      <c r="A4501" s="3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</row>
    <row r="4502" spans="1:16" ht="12.75">
      <c r="A4502" s="3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</row>
    <row r="4503" spans="1:16" ht="12.75">
      <c r="A4503" s="3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</row>
    <row r="4504" spans="1:16" ht="12.75">
      <c r="A4504" s="3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</row>
    <row r="4505" spans="1:16" ht="12.75">
      <c r="A4505" s="3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</row>
    <row r="4506" spans="1:16" ht="12.75">
      <c r="A4506" s="3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</row>
    <row r="4507" spans="1:16" ht="12.75">
      <c r="A4507" s="3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</row>
    <row r="4508" spans="1:16" ht="12.75">
      <c r="A4508" s="3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</row>
    <row r="4509" spans="1:16" ht="12.75">
      <c r="A4509" s="3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</row>
    <row r="4510" spans="1:16" ht="12.75">
      <c r="A4510" s="3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</row>
    <row r="4511" spans="1:16" ht="12.75">
      <c r="A4511" s="3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</row>
    <row r="4512" spans="1:16" ht="12.75">
      <c r="A4512" s="3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</row>
    <row r="4513" spans="1:16" ht="12.75">
      <c r="A4513" s="3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</row>
    <row r="4514" spans="1:16" ht="12.75">
      <c r="A4514" s="3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</row>
    <row r="4515" spans="1:16" ht="12.75">
      <c r="A4515" s="3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</row>
    <row r="4516" spans="1:16" ht="12.75">
      <c r="A4516" s="3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</row>
    <row r="4517" spans="1:16" ht="12.75">
      <c r="A4517" s="3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</row>
    <row r="4518" spans="1:16" ht="12.75">
      <c r="A4518" s="3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</row>
    <row r="4519" spans="1:16" ht="12.75">
      <c r="A4519" s="3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</row>
    <row r="4520" spans="1:16" ht="12.75">
      <c r="A4520" s="3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</row>
    <row r="4521" spans="1:16" ht="12.75">
      <c r="A4521" s="3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</row>
    <row r="4522" spans="1:16" ht="12.75">
      <c r="A4522" s="3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</row>
    <row r="4523" spans="1:16" ht="12.75">
      <c r="A4523" s="3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</row>
    <row r="4524" spans="1:16" ht="12.75">
      <c r="A4524" s="3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</row>
    <row r="4525" spans="1:16" ht="12.75">
      <c r="A4525" s="3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</row>
    <row r="4526" spans="1:16" ht="12.75">
      <c r="A4526" s="3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</row>
    <row r="4527" spans="1:16" ht="12.75">
      <c r="A4527" s="3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</row>
    <row r="4528" spans="1:16" ht="12.75">
      <c r="A4528" s="3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</row>
    <row r="4529" spans="1:16" ht="12.75">
      <c r="A4529" s="3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</row>
    <row r="4530" spans="1:16" ht="12.75">
      <c r="A4530" s="3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</row>
    <row r="4531" spans="1:16" ht="12.75">
      <c r="A4531" s="3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</row>
    <row r="4532" spans="1:16" ht="12.75">
      <c r="A4532" s="3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</row>
    <row r="4533" spans="1:16" ht="12.75">
      <c r="A4533" s="3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</row>
    <row r="4534" spans="1:16" ht="12.75">
      <c r="A4534" s="3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</row>
    <row r="4535" spans="1:16" ht="12.75">
      <c r="A4535" s="3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</row>
    <row r="4536" spans="1:16" ht="12.75">
      <c r="A4536" s="3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</row>
    <row r="4537" spans="1:16" ht="12.75">
      <c r="A4537" s="3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</row>
    <row r="4538" spans="1:16" ht="12.75">
      <c r="A4538" s="3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</row>
    <row r="4539" spans="1:16" ht="12.75">
      <c r="A4539" s="3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</row>
    <row r="4540" spans="1:16" ht="12.75">
      <c r="A4540" s="3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</row>
    <row r="4541" spans="1:16" ht="12.75">
      <c r="A4541" s="3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</row>
    <row r="4542" spans="1:16" ht="12.75">
      <c r="A4542" s="3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</row>
    <row r="4543" spans="1:16" ht="12.75">
      <c r="A4543" s="3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</row>
    <row r="4544" spans="1:16" ht="12.75">
      <c r="A4544" s="3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</row>
    <row r="4545" spans="1:16" ht="12.75">
      <c r="A4545" s="3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</row>
    <row r="4546" spans="1:16" ht="12.75">
      <c r="A4546" s="3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</row>
    <row r="4547" spans="1:16" ht="12.75">
      <c r="A4547" s="3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</row>
    <row r="4548" spans="1:16" ht="12.75">
      <c r="A4548" s="3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</row>
    <row r="4549" spans="1:16" ht="12.75">
      <c r="A4549" s="3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</row>
    <row r="4550" spans="1:16" ht="12.75">
      <c r="A4550" s="3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</row>
    <row r="4551" spans="1:16" ht="12.75">
      <c r="A4551" s="3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</row>
    <row r="4552" spans="1:16" ht="12.75">
      <c r="A4552" s="3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</row>
    <row r="4553" spans="1:16" ht="12.75">
      <c r="A4553" s="3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</row>
    <row r="4554" spans="1:16" ht="12.75">
      <c r="A4554" s="3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</row>
    <row r="4555" spans="1:16" ht="12.75">
      <c r="A4555" s="3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</row>
    <row r="4556" spans="1:16" ht="12.75">
      <c r="A4556" s="3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</row>
    <row r="4557" spans="1:16" ht="12.75">
      <c r="A4557" s="3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</row>
    <row r="4558" spans="1:16" ht="12.75">
      <c r="A4558" s="3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</row>
    <row r="4559" spans="1:16" ht="12.75">
      <c r="A4559" s="3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</row>
    <row r="4560" spans="1:16" ht="12.75">
      <c r="A4560" s="3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</row>
    <row r="4561" spans="1:16" ht="12.75">
      <c r="A4561" s="3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</row>
    <row r="4562" spans="1:16" ht="12.75">
      <c r="A4562" s="3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</row>
    <row r="4563" spans="1:16" ht="12.75">
      <c r="A4563" s="3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</row>
    <row r="4564" spans="1:16" ht="12.75">
      <c r="A4564" s="3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</row>
    <row r="4565" spans="1:16" ht="12.75">
      <c r="A4565" s="3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</row>
    <row r="4566" spans="1:16" ht="12.75">
      <c r="A4566" s="3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</row>
    <row r="4567" spans="1:16" ht="12.75">
      <c r="A4567" s="3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</row>
    <row r="4568" spans="1:16" ht="12.75">
      <c r="A4568" s="3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</row>
    <row r="4569" spans="1:16" ht="12.75">
      <c r="A4569" s="3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</row>
    <row r="4570" spans="1:16" ht="12.75">
      <c r="A4570" s="3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</row>
    <row r="4571" spans="1:16" ht="12.75">
      <c r="A4571" s="3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</row>
    <row r="4572" spans="1:16" ht="12.75">
      <c r="A4572" s="3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</row>
    <row r="4573" spans="1:16" ht="12.75">
      <c r="A4573" s="3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</row>
    <row r="4574" spans="1:16" ht="12.75">
      <c r="A4574" s="3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</row>
    <row r="4575" spans="1:16" ht="12.75">
      <c r="A4575" s="3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</row>
    <row r="4576" spans="1:16" ht="12.75">
      <c r="A4576" s="3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</row>
    <row r="4577" spans="1:16" ht="12.75">
      <c r="A4577" s="3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</row>
    <row r="4578" spans="1:16" ht="12.75">
      <c r="A4578" s="3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</row>
    <row r="4579" spans="1:16" ht="12.75">
      <c r="A4579" s="3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</row>
    <row r="4580" spans="1:16" ht="12.75">
      <c r="A4580" s="3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</row>
    <row r="4581" spans="1:16" ht="12.75">
      <c r="A4581" s="3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</row>
    <row r="4582" spans="1:16" ht="12.75">
      <c r="A4582" s="3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</row>
    <row r="4583" spans="1:16" ht="12.75">
      <c r="A4583" s="3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</row>
    <row r="4584" spans="1:16" ht="12.75">
      <c r="A4584" s="3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</row>
    <row r="4585" spans="1:16" ht="12.75">
      <c r="A4585" s="3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</row>
    <row r="4586" spans="1:16" ht="12.75">
      <c r="A4586" s="3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</row>
    <row r="4587" spans="1:16" ht="12.75">
      <c r="A4587" s="3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</row>
    <row r="4588" spans="1:16" ht="12.75">
      <c r="A4588" s="3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</row>
    <row r="4589" spans="1:16" ht="12.75">
      <c r="A4589" s="3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</row>
    <row r="4590" spans="1:16" ht="12.75">
      <c r="A4590" s="3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</row>
    <row r="4591" spans="1:16" ht="12.75">
      <c r="A4591" s="3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</row>
    <row r="4592" spans="1:16" ht="12.75">
      <c r="A4592" s="3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</row>
    <row r="4593" spans="1:16" ht="12.75">
      <c r="A4593" s="3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</row>
    <row r="4594" spans="1:16" ht="12.75">
      <c r="A4594" s="3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</row>
    <row r="4595" spans="1:16" ht="12.75">
      <c r="A4595" s="3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</row>
    <row r="4596" spans="1:16" ht="12.75">
      <c r="A4596" s="3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</row>
    <row r="4597" spans="1:16" ht="12.75">
      <c r="A4597" s="3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</row>
    <row r="4598" spans="1:16" ht="12.75">
      <c r="A4598" s="3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</row>
    <row r="4599" spans="1:16" ht="12.75">
      <c r="A4599" s="3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</row>
    <row r="4600" spans="1:16" ht="12.75">
      <c r="A4600" s="3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</row>
    <row r="4601" spans="1:16" ht="12.75">
      <c r="A4601" s="3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</row>
    <row r="4602" spans="1:16" ht="12.75">
      <c r="A4602" s="3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</row>
    <row r="4603" spans="1:16" ht="12.75">
      <c r="A4603" s="3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</row>
    <row r="4604" spans="1:16" ht="12.75">
      <c r="A4604" s="3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</row>
    <row r="4605" spans="1:16" ht="12.75">
      <c r="A4605" s="3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</row>
    <row r="4606" spans="1:16" ht="12.75">
      <c r="A4606" s="3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</row>
    <row r="4607" spans="1:16" ht="12.75">
      <c r="A4607" s="3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</row>
    <row r="4608" spans="1:16" ht="12.75">
      <c r="A4608" s="3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</row>
    <row r="4609" spans="1:16" ht="12.75">
      <c r="A4609" s="3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</row>
    <row r="4610" spans="1:16" ht="12.75">
      <c r="A4610" s="3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</row>
    <row r="4611" spans="1:16" ht="12.75">
      <c r="A4611" s="3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</row>
    <row r="4612" spans="1:16" ht="12.75">
      <c r="A4612" s="3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</row>
    <row r="4613" spans="1:16" ht="12.75">
      <c r="A4613" s="3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</row>
    <row r="4614" spans="1:16" ht="12.75">
      <c r="A4614" s="3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</row>
    <row r="4615" spans="1:16" ht="12.75">
      <c r="A4615" s="3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</row>
    <row r="4616" spans="1:16" ht="12.75">
      <c r="A4616" s="3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</row>
    <row r="4617" spans="1:16" ht="12.75">
      <c r="A4617" s="3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</row>
    <row r="4618" spans="1:16" ht="12.75">
      <c r="A4618" s="3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</row>
    <row r="4619" spans="1:16" ht="12.75">
      <c r="A4619" s="3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</row>
    <row r="4620" spans="1:16" ht="12.75">
      <c r="A4620" s="3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</row>
    <row r="4621" spans="1:16" ht="12.75">
      <c r="A4621" s="3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</row>
    <row r="4622" spans="1:16" ht="12.75">
      <c r="A4622" s="3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</row>
    <row r="4623" spans="1:16" ht="12.75">
      <c r="A4623" s="3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</row>
    <row r="4624" spans="1:16" ht="12.75">
      <c r="A4624" s="3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</row>
    <row r="4625" spans="1:16" ht="12.75">
      <c r="A4625" s="3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</row>
    <row r="4626" spans="1:16" ht="12.75">
      <c r="A4626" s="3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</row>
    <row r="4627" spans="1:16" ht="12.75">
      <c r="A4627" s="3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</row>
    <row r="4628" spans="1:16" ht="12.75">
      <c r="A4628" s="3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</row>
    <row r="4629" spans="1:16" ht="12.75">
      <c r="A4629" s="3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</row>
    <row r="4630" spans="1:16" ht="12.75">
      <c r="A4630" s="3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</row>
    <row r="4631" spans="1:16" ht="12.75">
      <c r="A4631" s="3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</row>
    <row r="4632" spans="1:16" ht="12.75">
      <c r="A4632" s="3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</row>
    <row r="4633" spans="1:16" ht="12.75">
      <c r="A4633" s="3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</row>
    <row r="4634" spans="1:16" ht="12.75">
      <c r="A4634" s="3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</row>
    <row r="4635" spans="1:16" ht="12.75">
      <c r="A4635" s="3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</row>
    <row r="4636" spans="1:16" ht="12.75">
      <c r="A4636" s="3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</row>
    <row r="4637" spans="1:16" ht="12.75">
      <c r="A4637" s="3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</row>
    <row r="4638" spans="1:16" ht="12.75">
      <c r="A4638" s="3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</row>
    <row r="4639" spans="1:16" ht="12.75">
      <c r="A4639" s="3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</row>
    <row r="4640" spans="1:16" ht="12.75">
      <c r="A4640" s="3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</row>
    <row r="4641" spans="1:16" ht="12.75">
      <c r="A4641" s="3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</row>
    <row r="4642" spans="1:16" ht="12.75">
      <c r="A4642" s="3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</row>
    <row r="4643" spans="1:16" ht="12.75">
      <c r="A4643" s="3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</row>
    <row r="4644" spans="1:16" ht="12.75">
      <c r="A4644" s="3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</row>
    <row r="4645" spans="1:16" ht="12.75">
      <c r="A4645" s="3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</row>
    <row r="4646" spans="1:16" ht="12.75">
      <c r="A4646" s="3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</row>
    <row r="4647" spans="1:16" ht="12.75">
      <c r="A4647" s="3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</row>
    <row r="4648" spans="1:16" ht="12.75">
      <c r="A4648" s="3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</row>
    <row r="4649" spans="1:16" ht="12.75">
      <c r="A4649" s="3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</row>
    <row r="4650" spans="1:16" ht="12.75">
      <c r="A4650" s="3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</row>
    <row r="4651" spans="1:16" ht="12.75">
      <c r="A4651" s="3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</row>
    <row r="4652" spans="1:16" ht="12.75">
      <c r="A4652" s="3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</row>
    <row r="4653" spans="1:16" ht="12.75">
      <c r="A4653" s="3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</row>
    <row r="4654" spans="1:16" ht="12.75">
      <c r="A4654" s="3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</row>
    <row r="4655" spans="1:16" ht="12.75">
      <c r="A4655" s="3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</row>
    <row r="4656" spans="1:16" ht="12.75">
      <c r="A4656" s="3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</row>
    <row r="4657" spans="1:16" ht="12.75">
      <c r="A4657" s="3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</row>
    <row r="4658" spans="1:16" ht="12.75">
      <c r="A4658" s="3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</row>
    <row r="4659" spans="1:16" ht="12.75">
      <c r="A4659" s="3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</row>
    <row r="4660" spans="1:16" ht="12.75">
      <c r="A4660" s="3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</row>
    <row r="4661" spans="1:16" ht="12.75">
      <c r="A4661" s="3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</row>
    <row r="4662" spans="1:16" ht="12.75">
      <c r="A4662" s="3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</row>
    <row r="4663" spans="1:16" ht="12.75">
      <c r="A4663" s="3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</row>
    <row r="4664" spans="1:16" ht="12.75">
      <c r="A4664" s="3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</row>
    <row r="4665" spans="1:16" ht="12.75">
      <c r="A4665" s="3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</row>
    <row r="4666" spans="1:16" ht="12.75">
      <c r="A4666" s="3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</row>
    <row r="4667" spans="1:16" ht="12.75">
      <c r="A4667" s="3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</row>
    <row r="4668" spans="1:16" ht="12.75">
      <c r="A4668" s="3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</row>
    <row r="4669" spans="1:16" ht="12.75">
      <c r="A4669" s="3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</row>
    <row r="4670" spans="1:16" ht="12.75">
      <c r="A4670" s="3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</row>
    <row r="4671" spans="1:16" ht="12.75">
      <c r="A4671" s="3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</row>
    <row r="4672" spans="1:16" ht="12.75">
      <c r="A4672" s="3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</row>
    <row r="4673" spans="1:16" ht="12.75">
      <c r="A4673" s="3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</row>
    <row r="4674" spans="1:16" ht="12.75">
      <c r="A4674" s="3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</row>
    <row r="4675" spans="1:16" ht="12.75">
      <c r="A4675" s="3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</row>
    <row r="4676" spans="1:16" ht="12.75">
      <c r="A4676" s="3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</row>
    <row r="4677" spans="1:16" ht="12.75">
      <c r="A4677" s="3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</row>
    <row r="4678" spans="1:16" ht="12.75">
      <c r="A4678" s="3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</row>
    <row r="4679" spans="1:16" ht="12.75">
      <c r="A4679" s="3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</row>
    <row r="4680" spans="1:16" ht="12.75">
      <c r="A4680" s="3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</row>
    <row r="4681" spans="1:16" ht="12.75">
      <c r="A4681" s="3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</row>
    <row r="4682" spans="1:16" ht="12.75">
      <c r="A4682" s="3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</row>
    <row r="4683" spans="1:16" ht="12.75">
      <c r="A4683" s="3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</row>
    <row r="4684" spans="1:16" ht="12.75">
      <c r="A4684" s="3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</row>
    <row r="4685" spans="1:16" ht="12.75">
      <c r="A4685" s="3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</row>
    <row r="4686" spans="1:16" ht="12.75">
      <c r="A4686" s="3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</row>
    <row r="4687" spans="1:16" ht="12.75">
      <c r="A4687" s="3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</row>
    <row r="4688" spans="1:16" ht="12.75">
      <c r="A4688" s="3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</row>
    <row r="4689" spans="1:16" ht="12.75">
      <c r="A4689" s="3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</row>
    <row r="4690" spans="1:16" ht="12.75">
      <c r="A4690" s="3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</row>
    <row r="4691" spans="1:16" ht="12.75">
      <c r="A4691" s="3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</row>
    <row r="4692" spans="1:16" ht="12.75">
      <c r="A4692" s="3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</row>
    <row r="4693" spans="1:16" ht="12.75">
      <c r="A4693" s="3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</row>
    <row r="4694" spans="1:16" ht="12.75">
      <c r="A4694" s="3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</row>
    <row r="4695" spans="1:16" ht="12.75">
      <c r="A4695" s="3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</row>
    <row r="4696" spans="1:16" ht="12.75">
      <c r="A4696" s="3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</row>
    <row r="4697" spans="1:16" ht="12.75">
      <c r="A4697" s="3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</row>
    <row r="4698" spans="1:16" ht="12.75">
      <c r="A4698" s="3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</row>
    <row r="4699" spans="1:16" ht="12.75">
      <c r="A4699" s="3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</row>
    <row r="4700" spans="1:16" ht="12.75">
      <c r="A4700" s="3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</row>
    <row r="4701" spans="1:16" ht="12.75">
      <c r="A4701" s="3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</row>
    <row r="4702" spans="1:16" ht="12.75">
      <c r="A4702" s="3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</row>
    <row r="4703" spans="1:16" ht="12.75">
      <c r="A4703" s="3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</row>
    <row r="4704" spans="1:16" ht="12.75">
      <c r="A4704" s="3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</row>
    <row r="4705" spans="1:16" ht="12.75">
      <c r="A4705" s="3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</row>
    <row r="4706" spans="1:16" ht="12.75">
      <c r="A4706" s="3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</row>
    <row r="4707" spans="1:16" ht="12.75">
      <c r="A4707" s="3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</row>
    <row r="4708" spans="1:16" ht="12.75">
      <c r="A4708" s="3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</row>
    <row r="4709" spans="1:16" ht="12.75">
      <c r="A4709" s="3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</row>
    <row r="4710" spans="1:16" ht="12.75">
      <c r="A4710" s="3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</row>
    <row r="4711" spans="1:16" ht="12.75">
      <c r="A4711" s="3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</row>
    <row r="4712" spans="1:16" ht="12.75">
      <c r="A4712" s="3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</row>
    <row r="4713" spans="1:16" ht="12.75">
      <c r="A4713" s="3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</row>
    <row r="4714" spans="1:16" ht="12.75">
      <c r="A4714" s="3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</row>
    <row r="4715" spans="1:16" ht="12.75">
      <c r="A4715" s="3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</row>
    <row r="4716" spans="1:16" ht="12.75">
      <c r="A4716" s="3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</row>
    <row r="4717" spans="1:16" ht="12.75">
      <c r="A4717" s="3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</row>
    <row r="4718" spans="1:16" ht="12.75">
      <c r="A4718" s="3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</row>
    <row r="4719" spans="1:16" ht="12.75">
      <c r="A4719" s="3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</row>
    <row r="4720" spans="1:16" ht="12.75">
      <c r="A4720" s="3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</row>
    <row r="4721" spans="1:16" ht="12.75">
      <c r="A4721" s="3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</row>
    <row r="4722" spans="1:16" ht="12.75">
      <c r="A4722" s="3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</row>
    <row r="4723" spans="1:16" ht="12.75">
      <c r="A4723" s="3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</row>
    <row r="4724" spans="1:16" ht="12.75">
      <c r="A4724" s="3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</row>
    <row r="4725" spans="1:16" ht="12.75">
      <c r="A4725" s="3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</row>
    <row r="4726" spans="1:16" ht="12.75">
      <c r="A4726" s="3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</row>
    <row r="4727" spans="1:16" ht="12.75">
      <c r="A4727" s="3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</row>
    <row r="4728" spans="1:16" ht="12.75">
      <c r="A4728" s="3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</row>
    <row r="4729" spans="1:16" ht="12.75">
      <c r="A4729" s="3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</row>
    <row r="4730" spans="1:16" ht="12.75">
      <c r="A4730" s="3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</row>
    <row r="4731" spans="1:16" ht="12.75">
      <c r="A4731" s="3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</row>
    <row r="4732" spans="1:16" ht="12.75">
      <c r="A4732" s="3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</row>
    <row r="4733" spans="1:16" ht="12.75">
      <c r="A4733" s="3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</row>
    <row r="4734" spans="1:16" ht="12.75">
      <c r="A4734" s="3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</row>
    <row r="4735" spans="1:16" ht="12.75">
      <c r="A4735" s="3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</row>
    <row r="4736" spans="1:16" ht="12.75">
      <c r="A4736" s="3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</row>
    <row r="4737" spans="1:16" ht="12.75">
      <c r="A4737" s="3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</row>
    <row r="4738" spans="1:16" ht="12.75">
      <c r="A4738" s="3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</row>
    <row r="4739" spans="1:16" ht="12.75">
      <c r="A4739" s="3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</row>
    <row r="4740" spans="1:16" ht="12.75">
      <c r="A4740" s="3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</row>
    <row r="4741" spans="1:16" ht="12.75">
      <c r="A4741" s="3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</row>
    <row r="4742" spans="1:16" ht="12.75">
      <c r="A4742" s="3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</row>
    <row r="4743" spans="1:16" ht="12.75">
      <c r="A4743" s="3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</row>
    <row r="4744" spans="1:16" ht="12.75">
      <c r="A4744" s="3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</row>
    <row r="4745" spans="1:16" ht="12.75">
      <c r="A4745" s="3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</row>
    <row r="4746" spans="1:16" ht="12.75">
      <c r="A4746" s="3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</row>
    <row r="4747" spans="1:16" ht="12.75">
      <c r="A4747" s="3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</row>
    <row r="4748" spans="1:16" ht="12.75">
      <c r="A4748" s="3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</row>
    <row r="4749" spans="1:16" ht="12.75">
      <c r="A4749" s="3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</row>
    <row r="4750" spans="1:16" ht="12.75">
      <c r="A4750" s="3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</row>
    <row r="4751" spans="1:16" ht="12.75">
      <c r="A4751" s="3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</row>
    <row r="4752" spans="1:16" ht="12.75">
      <c r="A4752" s="3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</row>
    <row r="4753" spans="1:16" ht="12.75">
      <c r="A4753" s="3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</row>
    <row r="4754" spans="1:16" ht="12.75">
      <c r="A4754" s="3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</row>
    <row r="4755" spans="1:16" ht="12.75">
      <c r="A4755" s="3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</row>
    <row r="4756" spans="1:16" ht="12.75">
      <c r="A4756" s="3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</row>
    <row r="4757" spans="1:16" ht="12.75">
      <c r="A4757" s="3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</row>
    <row r="4758" spans="1:16" ht="12.75">
      <c r="A4758" s="3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</row>
    <row r="4759" spans="1:16" ht="12.75">
      <c r="A4759" s="3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</row>
    <row r="4760" spans="1:16" ht="12.75">
      <c r="A4760" s="3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</row>
    <row r="4761" spans="1:16" ht="12.75">
      <c r="A4761" s="3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</row>
    <row r="4762" spans="1:16" ht="12.75">
      <c r="A4762" s="3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</row>
    <row r="4763" spans="1:16" ht="12.75">
      <c r="A4763" s="3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</row>
    <row r="4764" spans="1:16" ht="12.75">
      <c r="A4764" s="3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</row>
    <row r="4765" spans="1:16" ht="12.75">
      <c r="A4765" s="3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</row>
    <row r="4766" spans="1:16" ht="12.75">
      <c r="A4766" s="3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</row>
    <row r="4767" spans="1:16" ht="12.75">
      <c r="A4767" s="3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</row>
    <row r="4768" spans="1:16" ht="12.75">
      <c r="A4768" s="3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</row>
    <row r="4769" spans="1:16" ht="12.75">
      <c r="A4769" s="3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</row>
    <row r="4770" spans="1:16" ht="12.75">
      <c r="A4770" s="3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</row>
    <row r="4771" spans="1:16" ht="12.75">
      <c r="A4771" s="3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</row>
    <row r="4772" spans="1:16" ht="12.75">
      <c r="A4772" s="3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</row>
    <row r="4773" spans="1:16" ht="12.75">
      <c r="A4773" s="3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</row>
    <row r="4774" spans="1:16" ht="12.75">
      <c r="A4774" s="3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</row>
    <row r="4775" spans="1:16" ht="12.75">
      <c r="A4775" s="3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</row>
    <row r="4776" spans="1:16" ht="12.75">
      <c r="A4776" s="3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</row>
    <row r="4777" spans="1:16" ht="12.75">
      <c r="A4777" s="3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</row>
    <row r="4778" spans="1:16" ht="12.75">
      <c r="A4778" s="3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</row>
    <row r="4779" spans="1:16" ht="12.75">
      <c r="A4779" s="3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</row>
    <row r="4780" spans="1:16" ht="12.75">
      <c r="A4780" s="3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</row>
    <row r="4781" spans="1:16" ht="12.75">
      <c r="A4781" s="3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</row>
    <row r="4782" spans="1:16" ht="12.75">
      <c r="A4782" s="3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</row>
    <row r="4783" spans="1:16" ht="12.75">
      <c r="A4783" s="3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</row>
    <row r="4784" spans="1:16" ht="12.75">
      <c r="A4784" s="3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</row>
    <row r="4785" spans="1:16" ht="12.75">
      <c r="A4785" s="3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</row>
    <row r="4786" spans="1:16" ht="12.75">
      <c r="A4786" s="3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</row>
    <row r="4787" spans="1:16" ht="12.75">
      <c r="A4787" s="3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</row>
    <row r="4788" spans="1:16" ht="12.75">
      <c r="A4788" s="3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</row>
    <row r="4789" spans="1:16" ht="12.75">
      <c r="A4789" s="3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</row>
    <row r="4790" spans="1:16" ht="12.75">
      <c r="A4790" s="3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</row>
    <row r="4791" spans="1:16" ht="12.75">
      <c r="A4791" s="3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</row>
    <row r="4792" spans="1:16" ht="12.75">
      <c r="A4792" s="3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</row>
    <row r="4793" spans="1:16" ht="12.75">
      <c r="A4793" s="3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</row>
    <row r="4794" spans="1:16" ht="12.75">
      <c r="A4794" s="3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</row>
    <row r="4795" spans="1:16" ht="12.75">
      <c r="A4795" s="3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</row>
    <row r="4796" spans="1:16" ht="12.75">
      <c r="A4796" s="3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</row>
    <row r="4797" spans="1:16" ht="12.75">
      <c r="A4797" s="3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</row>
    <row r="4798" spans="1:16" ht="12.75">
      <c r="A4798" s="3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</row>
    <row r="4799" spans="1:16" ht="12.75">
      <c r="A4799" s="3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</row>
    <row r="4800" spans="1:16" ht="12.75">
      <c r="A4800" s="3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</row>
    <row r="4801" spans="1:16" ht="12.75">
      <c r="A4801" s="3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</row>
    <row r="4802" spans="1:16" ht="12.75">
      <c r="A4802" s="3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</row>
    <row r="4803" spans="1:16" ht="12.75">
      <c r="A4803" s="3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</row>
    <row r="4804" spans="1:16" ht="12.75">
      <c r="A4804" s="3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</row>
    <row r="4805" spans="1:16" ht="12.75">
      <c r="A4805" s="3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</row>
    <row r="4806" spans="1:16" ht="12.75">
      <c r="A4806" s="3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</row>
    <row r="4807" spans="1:16" ht="12.75">
      <c r="A4807" s="3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</row>
    <row r="4808" spans="1:16" ht="12.75">
      <c r="A4808" s="3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</row>
    <row r="4809" spans="1:16" ht="12.75">
      <c r="A4809" s="3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</row>
    <row r="4810" spans="1:16" ht="12.75">
      <c r="A4810" s="3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</row>
    <row r="4811" spans="1:16" ht="12.75">
      <c r="A4811" s="3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</row>
    <row r="4812" spans="1:16" ht="12.75">
      <c r="A4812" s="3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</row>
    <row r="4813" spans="1:16" ht="12.75">
      <c r="A4813" s="3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</row>
    <row r="4814" spans="1:16" ht="12.75">
      <c r="A4814" s="3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</row>
    <row r="4815" spans="1:16" ht="12.75">
      <c r="A4815" s="3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</row>
    <row r="4816" spans="1:16" ht="12.75">
      <c r="A4816" s="3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</row>
    <row r="4817" spans="1:16" ht="12.75">
      <c r="A4817" s="3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</row>
    <row r="4818" spans="1:16" ht="12.75">
      <c r="A4818" s="3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</row>
    <row r="4819" spans="1:16" ht="12.75">
      <c r="A4819" s="3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</row>
    <row r="4820" spans="1:16" ht="12.75">
      <c r="A4820" s="3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</row>
    <row r="4821" spans="1:16" ht="12.75">
      <c r="A4821" s="3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</row>
    <row r="4822" spans="1:16" ht="12.75">
      <c r="A4822" s="3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</row>
    <row r="4823" spans="1:16" ht="12.75">
      <c r="A4823" s="3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</row>
    <row r="4824" spans="1:16" ht="12.75">
      <c r="A4824" s="3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</row>
    <row r="4825" spans="1:16" ht="12.75">
      <c r="A4825" s="3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</row>
    <row r="4826" spans="1:16" ht="12.75">
      <c r="A4826" s="3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</row>
    <row r="4827" spans="1:16" ht="12.75">
      <c r="A4827" s="3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</row>
    <row r="4828" spans="1:16" ht="12.75">
      <c r="A4828" s="3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</row>
    <row r="4829" spans="1:16" ht="12.75">
      <c r="A4829" s="3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</row>
    <row r="4830" spans="1:16" ht="12.75">
      <c r="A4830" s="3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</row>
    <row r="4831" spans="1:16" ht="12.75">
      <c r="A4831" s="3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</row>
    <row r="4832" spans="1:16" ht="12.75">
      <c r="A4832" s="3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</row>
    <row r="4833" spans="1:16" ht="12.75">
      <c r="A4833" s="3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</row>
    <row r="4834" spans="1:16" ht="12.75">
      <c r="A4834" s="3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</row>
    <row r="4835" spans="1:16" ht="12.75">
      <c r="A4835" s="3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</row>
    <row r="4836" spans="1:16" ht="12.75">
      <c r="A4836" s="3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</row>
    <row r="4837" spans="1:16" ht="12.75">
      <c r="A4837" s="3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</row>
    <row r="4838" spans="1:16" ht="12.75">
      <c r="A4838" s="3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</row>
    <row r="4839" spans="1:16" ht="12.75">
      <c r="A4839" s="3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</row>
    <row r="4840" spans="1:16" ht="12.75">
      <c r="A4840" s="3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</row>
    <row r="4841" spans="1:16" ht="12.75">
      <c r="A4841" s="3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</row>
    <row r="4842" spans="1:16" ht="12.75">
      <c r="A4842" s="3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</row>
    <row r="4843" spans="1:16" ht="12.75">
      <c r="A4843" s="3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</row>
    <row r="4844" spans="1:16" ht="12.75">
      <c r="A4844" s="3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</row>
    <row r="4845" spans="1:16" ht="12.75">
      <c r="A4845" s="3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</row>
    <row r="4846" spans="1:16" ht="12.75">
      <c r="A4846" s="3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</row>
    <row r="4847" spans="1:16" ht="12.75">
      <c r="A4847" s="3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</row>
    <row r="4848" spans="1:16" ht="12.75">
      <c r="A4848" s="3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</row>
    <row r="4849" spans="1:16" ht="12.75">
      <c r="A4849" s="3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</row>
    <row r="4850" spans="1:16" ht="12.75">
      <c r="A4850" s="3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</row>
    <row r="4851" spans="1:16" ht="12.75">
      <c r="A4851" s="3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</row>
    <row r="4852" spans="1:16" ht="12.75">
      <c r="A4852" s="3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</row>
    <row r="4853" spans="1:16" ht="12.75">
      <c r="A4853" s="3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</row>
    <row r="4854" spans="1:16" ht="12.75">
      <c r="A4854" s="3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</row>
    <row r="4855" spans="1:16" ht="12.75">
      <c r="A4855" s="3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</row>
    <row r="4856" spans="1:16" ht="12.75">
      <c r="A4856" s="3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</row>
    <row r="4857" spans="1:16" ht="12.75">
      <c r="A4857" s="3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</row>
    <row r="4858" spans="1:16" ht="12.75">
      <c r="A4858" s="3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</row>
    <row r="4859" spans="1:16" ht="12.75">
      <c r="A4859" s="3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</row>
    <row r="4860" spans="1:16" ht="12.75">
      <c r="A4860" s="3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</row>
    <row r="4861" spans="1:16" ht="12.75">
      <c r="A4861" s="3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</row>
    <row r="4862" spans="1:16" ht="12.75">
      <c r="A4862" s="3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</row>
  </sheetData>
  <sheetProtection/>
  <mergeCells count="45">
    <mergeCell ref="A351:E351"/>
    <mergeCell ref="E413:K413"/>
    <mergeCell ref="A408:E408"/>
    <mergeCell ref="A385:W385"/>
    <mergeCell ref="A394:W394"/>
    <mergeCell ref="A383:E383"/>
    <mergeCell ref="A1:S1"/>
    <mergeCell ref="A3:A4"/>
    <mergeCell ref="B3:B4"/>
    <mergeCell ref="D3:E4"/>
    <mergeCell ref="F3:F4"/>
    <mergeCell ref="G3:I3"/>
    <mergeCell ref="J3:L3"/>
    <mergeCell ref="O3:O4"/>
    <mergeCell ref="C3:C4"/>
    <mergeCell ref="S3:S4"/>
    <mergeCell ref="A6:W6"/>
    <mergeCell ref="A116:W116"/>
    <mergeCell ref="A304:E304"/>
    <mergeCell ref="A343:W343"/>
    <mergeCell ref="A317:W317"/>
    <mergeCell ref="V3:V4"/>
    <mergeCell ref="T3:T4"/>
    <mergeCell ref="U3:U4"/>
    <mergeCell ref="A341:E341"/>
    <mergeCell ref="X171:Y171"/>
    <mergeCell ref="X166:Y166"/>
    <mergeCell ref="X165:Y165"/>
    <mergeCell ref="X163:Y163"/>
    <mergeCell ref="W3:W4"/>
    <mergeCell ref="A391:E391"/>
    <mergeCell ref="M3:M4"/>
    <mergeCell ref="N3:N4"/>
    <mergeCell ref="A113:E113"/>
    <mergeCell ref="A307:W307"/>
    <mergeCell ref="A417:W417"/>
    <mergeCell ref="A415:W415"/>
    <mergeCell ref="A315:E315"/>
    <mergeCell ref="A378:W378"/>
    <mergeCell ref="A352:E352"/>
    <mergeCell ref="A392:E392"/>
    <mergeCell ref="A416:W416"/>
    <mergeCell ref="A354:W354"/>
    <mergeCell ref="A410:E410"/>
    <mergeCell ref="E414:K414"/>
  </mergeCells>
  <printOptions/>
  <pageMargins left="0.7874015748031497" right="0.7874015748031497" top="0.5905511811023623" bottom="0.5905511811023623" header="0.4330708661417323" footer="0.3937007874015748"/>
  <pageSetup horizontalDpi="300" verticalDpi="300" orientation="landscape" paperSize="9" scale="55" r:id="rId1"/>
  <headerFooter alignWithMargins="0">
    <oddHeader xml:space="preserve">&amp;CSIWZ NA KOMPLEKSOWE UBEZPIECZENIE MIENIA I ODPOWIEDZIALNOŚCI CYWILNEJ GMINY POLICE WRAZ Z JEDNOSTKAMI ORGANIZACYJNYMI I POMOCNICZYMI - ZAŁĄCZNIK C.1 </oddHeader>
    <oddFooter>&amp;L&amp;P/&amp;N               ZAŁĄCZNIK C.1</oddFooter>
  </headerFooter>
  <rowBreaks count="1" manualBreakCount="1">
    <brk id="31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C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Asia</cp:lastModifiedBy>
  <cp:lastPrinted>2010-08-20T13:13:36Z</cp:lastPrinted>
  <dcterms:created xsi:type="dcterms:W3CDTF">2003-12-19T10:42:28Z</dcterms:created>
  <dcterms:modified xsi:type="dcterms:W3CDTF">2010-08-20T13:13:39Z</dcterms:modified>
  <cp:category/>
  <cp:version/>
  <cp:contentType/>
  <cp:contentStatus/>
  <cp:revision>1</cp:revision>
</cp:coreProperties>
</file>