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2"/>
  </bookViews>
  <sheets>
    <sheet name="2-zest. zbiorcze" sheetId="1" r:id="rId1"/>
    <sheet name="3-wieloletnie majątkowe" sheetId="2" r:id="rId2"/>
    <sheet name="6-wieloletnie bieżące UE" sheetId="3" r:id="rId3"/>
  </sheets>
  <definedNames>
    <definedName name="_xlnm.Print_Area" localSheetId="0">'2-zest. zbiorcze'!$A$1:$Q$46</definedName>
    <definedName name="_xlnm.Print_Area" localSheetId="1">'3-wieloletnie majątkowe'!$A$1:$O$205</definedName>
    <definedName name="_xlnm.Print_Area" localSheetId="2">'6-wieloletnie bieżące UE'!$A$1:$P$68</definedName>
    <definedName name="_xlnm.Print_Titles" localSheetId="2">'6-wieloletnie bieżące UE'!$6:$8</definedName>
  </definedNames>
  <calcPr fullCalcOnLoad="1"/>
</workbook>
</file>

<file path=xl/comments2.xml><?xml version="1.0" encoding="utf-8"?>
<comments xmlns="http://schemas.openxmlformats.org/spreadsheetml/2006/main">
  <authors>
    <author>Patrycja Perlińska</author>
  </authors>
  <commentList>
    <comment ref="O95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Krzys podaje 1.720.000, a suma kwot z lat 2011-2013 daje jednak 1.750.000</t>
        </r>
      </text>
    </comment>
    <comment ref="J132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5000</t>
        </r>
      </text>
    </comment>
    <comment ref="K187" authorId="0">
      <text>
        <r>
          <rPr>
            <b/>
            <sz val="10"/>
            <rFont val="Tahoma"/>
            <family val="2"/>
          </rPr>
          <t>Patrycja Perlińska:</t>
        </r>
        <r>
          <rPr>
            <sz val="10"/>
            <rFont val="Tahoma"/>
            <family val="2"/>
          </rPr>
          <t xml:space="preserve">
2.389.180</t>
        </r>
      </text>
    </comment>
    <comment ref="O187" authorId="0">
      <text>
        <r>
          <rPr>
            <b/>
            <sz val="10"/>
            <rFont val="Tahoma"/>
            <family val="2"/>
          </rPr>
          <t>Patrycja Perlińska:</t>
        </r>
        <r>
          <rPr>
            <sz val="10"/>
            <rFont val="Tahoma"/>
            <family val="2"/>
          </rPr>
          <t xml:space="preserve">
500.000</t>
        </r>
      </text>
    </comment>
    <comment ref="L188" authorId="0">
      <text>
        <r>
          <rPr>
            <b/>
            <sz val="10"/>
            <rFont val="Tahoma"/>
            <family val="2"/>
          </rPr>
          <t>Patrycja Perlińska:</t>
        </r>
        <r>
          <rPr>
            <sz val="10"/>
            <rFont val="Tahoma"/>
            <family val="2"/>
          </rPr>
          <t xml:space="preserve">
1.372.903</t>
        </r>
      </text>
    </comment>
    <comment ref="K199" authorId="0">
      <text>
        <r>
          <rPr>
            <b/>
            <sz val="10"/>
            <rFont val="Tahoma"/>
            <family val="2"/>
          </rPr>
          <t>Patrycja Perlińska:</t>
        </r>
        <r>
          <rPr>
            <sz val="10"/>
            <rFont val="Tahoma"/>
            <family val="2"/>
          </rPr>
          <t xml:space="preserve">
633.735</t>
        </r>
      </text>
    </comment>
    <comment ref="L199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600.000</t>
        </r>
      </text>
    </comment>
    <comment ref="O199" authorId="0">
      <text>
        <r>
          <rPr>
            <b/>
            <sz val="10"/>
            <rFont val="Tahoma"/>
            <family val="2"/>
          </rPr>
          <t>Patrycja Perlińska:</t>
        </r>
        <r>
          <rPr>
            <sz val="10"/>
            <rFont val="Tahoma"/>
            <family val="2"/>
          </rPr>
          <t xml:space="preserve">
600.000</t>
        </r>
      </text>
    </comment>
    <comment ref="K200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5.048.809</t>
        </r>
      </text>
    </comment>
    <comment ref="L200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5.021.337</t>
        </r>
      </text>
    </comment>
    <comment ref="O200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5.021.337</t>
        </r>
      </text>
    </comment>
    <comment ref="K201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890.966</t>
        </r>
      </text>
    </comment>
    <comment ref="L201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886.118</t>
        </r>
      </text>
    </comment>
    <comment ref="O201" authorId="0">
      <text>
        <r>
          <rPr>
            <b/>
            <sz val="8"/>
            <rFont val="Tahoma"/>
            <family val="0"/>
          </rPr>
          <t>Patrycja Perlińska: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886.116</t>
        </r>
      </text>
    </comment>
  </commentList>
</comments>
</file>

<file path=xl/sharedStrings.xml><?xml version="1.0" encoding="utf-8"?>
<sst xmlns="http://schemas.openxmlformats.org/spreadsheetml/2006/main" count="625" uniqueCount="197">
  <si>
    <t>Lp.</t>
  </si>
  <si>
    <t>Nazwa przedsięwzięcia</t>
  </si>
  <si>
    <t>Cel przedsięwzięcia</t>
  </si>
  <si>
    <t>Dział / rozdział</t>
  </si>
  <si>
    <t>Jednostka organizacyjna odpowiedzialna za realizację lub koordynująca wykonanie przedsięwzięcia</t>
  </si>
  <si>
    <t>Okres realizacji</t>
  </si>
  <si>
    <t>Źródła finansowania</t>
  </si>
  <si>
    <t>Łączne nakłady finansowe</t>
  </si>
  <si>
    <t>Limity wydatków w poszczególnych latach</t>
  </si>
  <si>
    <t>Limit 
zobowiązań</t>
  </si>
  <si>
    <t>od</t>
  </si>
  <si>
    <t>do</t>
  </si>
  <si>
    <t>OGÓŁEM:</t>
  </si>
  <si>
    <t>środki budżetowe</t>
  </si>
  <si>
    <t>RAZEM:</t>
  </si>
  <si>
    <t>754/75412</t>
  </si>
  <si>
    <t>środki pomocowe</t>
  </si>
  <si>
    <r>
      <t>inne środki</t>
    </r>
    <r>
      <rPr>
        <b/>
        <vertAlign val="superscript"/>
        <sz val="10"/>
        <rFont val="Arial"/>
        <family val="2"/>
      </rPr>
      <t>**)</t>
    </r>
  </si>
  <si>
    <r>
      <t>inne środki</t>
    </r>
    <r>
      <rPr>
        <vertAlign val="superscript"/>
        <sz val="10"/>
        <rFont val="Arial"/>
        <family val="2"/>
      </rPr>
      <t>**)</t>
    </r>
  </si>
  <si>
    <t>Nazwa programu</t>
  </si>
  <si>
    <t>INTERREG IV A</t>
  </si>
  <si>
    <t>w zł</t>
  </si>
  <si>
    <t>PRZEDSIĘWZIĘCIA WIELOLETNIE BIEŻĄCE</t>
  </si>
  <si>
    <t>I. WIELOLETNIE PRZEDSIĘWZIĘCIA BIEŻĄCE - OGÓŁEM</t>
  </si>
  <si>
    <t>UM - SO</t>
  </si>
  <si>
    <r>
      <t>inne środki</t>
    </r>
    <r>
      <rPr>
        <b/>
        <vertAlign val="superscript"/>
        <sz val="10"/>
        <rFont val="Arial CE"/>
        <family val="0"/>
      </rPr>
      <t>**)</t>
    </r>
  </si>
  <si>
    <r>
      <t>inne środki</t>
    </r>
    <r>
      <rPr>
        <vertAlign val="superscript"/>
        <sz val="10"/>
        <rFont val="Arial CE"/>
        <family val="0"/>
      </rPr>
      <t>**)</t>
    </r>
  </si>
  <si>
    <t>był 6</t>
  </si>
  <si>
    <t>programy, projekty lub zadania związane z  programami finansowanymi z udziałem środków, o których mowa w art. 5 ust. 1 pkt 2 i 3 uofp</t>
  </si>
  <si>
    <t>inne środki</t>
  </si>
  <si>
    <t>I.1. WIELOLETNIE PRZEDSIĘWZIĘCIA BIEŻĄCE - FP</t>
  </si>
  <si>
    <t>Teatr i literatura bez tajemnic</t>
  </si>
  <si>
    <t>Zajęcia teatralne, wyrównawcze z języka polskiego, spotkania z literaturą dla dzieci i młodzieży zamieszkałych w sołectwie Tatynia</t>
  </si>
  <si>
    <t>Program Operacyjny Kapitał Ludzki</t>
  </si>
  <si>
    <t>853/85395</t>
  </si>
  <si>
    <t>UM - FP</t>
  </si>
  <si>
    <t xml:space="preserve">Promocja gospodarcza </t>
  </si>
  <si>
    <t>I.2. WIELOLETNIE PRZEDSIĘWZIĘCIA BIEŻĄCE - PW</t>
  </si>
  <si>
    <t>Zamierzenie modelowe Sieć Atrakcji POMERANIA</t>
  </si>
  <si>
    <t>Promocja turystyczna</t>
  </si>
  <si>
    <t>750/75075</t>
  </si>
  <si>
    <t>UM - PW</t>
  </si>
  <si>
    <t>I.3. WIELOLETNIE PRZEDSIĘWZIĘCIA BIEŻĄCE - OPS</t>
  </si>
  <si>
    <t>"POBUDKA -obudź swój potencjał"</t>
  </si>
  <si>
    <t>Rozwój i upowszechnianie aktywnej integracji</t>
  </si>
  <si>
    <t>OPS</t>
  </si>
  <si>
    <t>01.01.2008</t>
  </si>
  <si>
    <t>31.12.2013</t>
  </si>
  <si>
    <t>I.4. WIELOLETNIE PRZEDSIĘWZIĘCIA BIEŻĄCE - OK.</t>
  </si>
  <si>
    <t>"Poznaj sąsiada poprzez język"</t>
  </si>
  <si>
    <t>Nauka języka niemieckiego</t>
  </si>
  <si>
    <t>801/80104</t>
  </si>
  <si>
    <t>PP nr 6 w Policach</t>
  </si>
  <si>
    <t>"Różne języki, jedna tradycja"</t>
  </si>
  <si>
    <t>Warsztaty artystyczne</t>
  </si>
  <si>
    <t>Polsko-Niemiecka Współpracy Młodzieży Stowarzyszenie Gmin Polskich POMERANIA</t>
  </si>
  <si>
    <t>801/80110</t>
  </si>
  <si>
    <t>Gimnazjum nr 3 w Policach</t>
  </si>
  <si>
    <t>"Święto szkoły"</t>
  </si>
  <si>
    <t>Warsztaty integracyjne</t>
  </si>
  <si>
    <t>"Słowiańska dusza"</t>
  </si>
  <si>
    <t>był 2</t>
  </si>
  <si>
    <t>PRZEDSIĘWZIĘCIA WIELOLETNIE - wydatki na przedsięwzięcia, o których mowa w art. 226 ust. 4 uofp</t>
  </si>
  <si>
    <t>Rodzaj przedsięwzięcia</t>
  </si>
  <si>
    <t xml:space="preserve">… </t>
  </si>
  <si>
    <t>I. WIELOLETNIE PRZEDSIĘWZIĘCIA ŁĄCZNIE (II + III + IV + V + VI)</t>
  </si>
  <si>
    <t>ŁĄCZNIE:</t>
  </si>
  <si>
    <t>II. WIELOLETNIE PRZEDSIĘWZIĘCIA MAJĄTKOWE - OGÓŁEM (II.1. + II.2.)</t>
  </si>
  <si>
    <t>inne środki**)</t>
  </si>
  <si>
    <t>II .1. WIELOLETNIE PRZEDSIĘWZIĘCIA MAJĄTKOWE (programy, projekty lub zadania - bez programów finansowanych z udziałem środków, o których mowa w art. 5 ust. 1 pkt 2 i 3 uofp)</t>
  </si>
  <si>
    <t>II.2. WIELOLETNIE PRZEDSIĘWZIĘCIA MAJĄTKOWE (programy, projekty lub zadania związane z  programami finansowanymi z udziałem środków, o których mowa w art. 5 ust. 1 pkt 2 i 3 uofp)</t>
  </si>
  <si>
    <t>III. WIELOLETNIE PRZEDSIĘWZIĘCIA MAJĄTKOWO-BIEŻĄCE - (III.1. + III.2.)</t>
  </si>
  <si>
    <t>III.1. WIELOLETNIE PRZEDSIĘWZIĘCIA MAJĄTKOWE (programy, projekty lub zadania związane z  programami finansowanymi z udziałem środków, o których mowa w art. 5 ust. 1 pkt 2 i 3 uofp)</t>
  </si>
  <si>
    <t>III.2. WIELOLETNIE PRZEDSIĘWZIĘCIA BIEŻĄCE (programy, projekty lub zadania związane z  programami finansowanymi z udziałem środków, o których mowa w art. 5 ust. 1 pkt 2 i 3 uofp)</t>
  </si>
  <si>
    <t>IV. WIELOLETNIE PRZEDSIĘWZIĘCIA BIEŻĄCE (programy, projekty lub zadania - bez programów finansowanych z udziałem środków, o których mowa w art. 5 ust. 1 pkt 2 i 3 uofp)</t>
  </si>
  <si>
    <t>V. WIELOLETNIE PRZEDSIĘWZIĘCIA BIEŻĄCE (programy, projekty lub zadania związane z  programami finansowanymi z udziałem środków, o których mowa w art. 5 ust. 1 pkt 2 i 3 uofp)</t>
  </si>
  <si>
    <t>VI. WIELOLETNIE PRZEDSIĘWZIĘCIA BIEŻĄCE DLA ZACHOWANIA CIĄGŁOŚCI  DZIAŁANIA JEDNOSTKI (umowy, których realizacja w roku budżetowym i w latach następnych jest niezbędna do zapewnienia ciągłości działania jednostki i z których wynikające płatności wykraczają poza rok budżetowy)</t>
  </si>
  <si>
    <t>Transgraniczne wystawy Gospodarcze w obrębie Euroregionu Pomerania 2010/2011 w Pasewalku i Gminie Police</t>
  </si>
  <si>
    <t>majątkowe</t>
  </si>
  <si>
    <t>bieżące</t>
  </si>
  <si>
    <t>stan na koniec kwietnia</t>
  </si>
  <si>
    <t>I.5. WIELOLETNIE PRZEDSIĘWZIĘCIA BIEŻĄCE - SO</t>
  </si>
  <si>
    <t>Transgraniczny Festyn Strażacki Tanowo-Luckow 2011</t>
  </si>
  <si>
    <t>Festyn integracyjny</t>
  </si>
  <si>
    <t>INTERREG IVA</t>
  </si>
  <si>
    <t>saldo zmian majowych</t>
  </si>
  <si>
    <t>maj po zmianach</t>
  </si>
  <si>
    <t xml:space="preserve"> </t>
  </si>
  <si>
    <t>był 3</t>
  </si>
  <si>
    <t>I. WIELOLETNIE PRZEDSIĘWZIĘCIA MAJĄTKOWE - OGÓŁEM</t>
  </si>
  <si>
    <t>I.1. WIELOLETNIE PRZEDSIĘWZIĘCIA MAJĄTKOWE (programy, projekty lub zadania - bez programów finansowanych z udziałem środków, o których mowa w art. 5 ust. 1 pkt 2 i 3 uofp)</t>
  </si>
  <si>
    <t>Rozbudowa i przebudowa sieci wodociągowej w miejscowości Pilchowo</t>
  </si>
  <si>
    <t>Poprawa warunków bytowych mieszkańców poprzez zapewnienie dostepu do sieci wodociągowej</t>
  </si>
  <si>
    <t>400/40002</t>
  </si>
  <si>
    <t>UM - TI</t>
  </si>
  <si>
    <t xml:space="preserve">Studium wykonalności obwodnicy Szczecina - pomoc finansowa dla Województwa Zachodniopomorskiego </t>
  </si>
  <si>
    <t>Poprawa przejezdności dróg</t>
  </si>
  <si>
    <t>600/60013</t>
  </si>
  <si>
    <t>UM - GKM</t>
  </si>
  <si>
    <t>Wykonanie projektów i realizacja budowy ulic: Leśnej w m. Tanowo, Dębowej, Staroleśnej i Sosnowej w m. Pilchowo</t>
  </si>
  <si>
    <t>600/60016</t>
  </si>
  <si>
    <t>Przebudowa ulicy Grzybowej w Policach</t>
  </si>
  <si>
    <t>Poprawa warunków bezpieczeństwa ruchu drogowego oraz mieszkańców Polic oraz gminy.</t>
  </si>
  <si>
    <t>Przebudowa ulicy Bankowej w Policach</t>
  </si>
  <si>
    <t>Przebudowa ul. Kościelnej w miejscowości Przęsocin</t>
  </si>
  <si>
    <t>Budowa budynków mieszkalno-usługowych przy ul. Bankowej w Policach</t>
  </si>
  <si>
    <t>Poprawa warunków mieszkaniowych mieszkańców gminy Police.</t>
  </si>
  <si>
    <t>700/70095</t>
  </si>
  <si>
    <t>Podwyższenie kapitału zakładowego SPPK Sp. Z o.o.</t>
  </si>
  <si>
    <t>Zakup 13 szt. nowych autobusów</t>
  </si>
  <si>
    <t>710/71095</t>
  </si>
  <si>
    <t>UM - DG</t>
  </si>
  <si>
    <t>Przebudowa remizy OSP w Trzebieży</t>
  </si>
  <si>
    <t>Poprawa warunków działalności straży pożarnej w celu zapewnienia bezpieczeństwa przeciwpożarowego mieszkańcom miejscowości Trzebież</t>
  </si>
  <si>
    <t>9A</t>
  </si>
  <si>
    <t>Budowa Zakładu Aktywności Zawodowej</t>
  </si>
  <si>
    <t>Zakład Aktywności Zawodowej będzie miejscem pracy dla osób niepełnosprawnych intelektualnie (w tym z terenu Gminy Police) oraz osób pełnosprawnych zatrudnionych do działalności obsługowo-rehabilitacyjnej (przewidywane działy aktywności zawodowej to: montaż i demontaż, pralnia, kuchnia, stolarnia, ogrodnictwo i utrzymania terenów zielonych, sprzątanie, organizacja szkoleń i konferencji)</t>
  </si>
  <si>
    <t>Wydział OR</t>
  </si>
  <si>
    <t>01.01.2012</t>
  </si>
  <si>
    <t>01.01.2013</t>
  </si>
  <si>
    <t>Budowa kanalizacji sanitarnej i deszczowej w ul. J. Kochanowskiego, Galla Anonima, M. Reja, W. Kadłubka i Wkrzańskiej w Policach</t>
  </si>
  <si>
    <t>Uzupełnienie infrastruktury Polic celem poprawy warunków bytowych mieszkańców oraz ochrona środowiska</t>
  </si>
  <si>
    <t>900/90001</t>
  </si>
  <si>
    <t>Budowa sieci wodociągowej, sieci kanalizacji sanitarnej i deszczowej w rejonie ulicy Polnej w Trzebieży</t>
  </si>
  <si>
    <t>Budowa sieci wodociągowej, sieci kanalizacji sanitarnej i deszczowej w rejonie ulicy Ofiar Stutthofu w Policach</t>
  </si>
  <si>
    <t>Budowa sieci kanalizacji deszczowej w ulicy Wodnej w Policach</t>
  </si>
  <si>
    <t xml:space="preserve">Ochrona terenów zalewowych </t>
  </si>
  <si>
    <t>Przebudowa rurociągu na cieku melioracyjnym "Grzybnica" wraz z budową sieci kabnalizacji sanitarnej w ul. J. Kochanowskiego (sięgacz)</t>
  </si>
  <si>
    <t>Ochrona terenów zalewowych oraz uzupełnienie infrastruktury Polic celem poprawy warunków bytowych mieszkańców oraz ochrona środowiska</t>
  </si>
  <si>
    <t>Budowa oświetlenia drogi pomiędzy miejscowością Dębostrów a Policami</t>
  </si>
  <si>
    <t>Poprawa warunków życia i bezpieczeństwa mieszkańców</t>
  </si>
  <si>
    <t>900/90015</t>
  </si>
  <si>
    <t>Dodatkowe punkty oświetleniowe przy ul. Kościuszki w miejscowości Trzebież</t>
  </si>
  <si>
    <t>Budowa oświetlenia przy ul. Gunickiej w miejscowości Tanowo</t>
  </si>
  <si>
    <t>Budowa oświetlenia przy ul. Sikorskiego w miejscowości Wieńkowo</t>
  </si>
  <si>
    <t>Przebudowa ciągu pieszego między ulicami Wyszyńskiego i Zamenhofa w Policach</t>
  </si>
  <si>
    <t>Rewitalizacja obszarów miejskich</t>
  </si>
  <si>
    <t>900/90095</t>
  </si>
  <si>
    <t>Przebudowa Parku "Staromiejskiego" w Policach</t>
  </si>
  <si>
    <t>Rozbudowa cmentarza komunalnego w miejscowości Trzebież</t>
  </si>
  <si>
    <t>Powiększenie terenów pochówkowych</t>
  </si>
  <si>
    <t>Rozbudowa cmentarza komunalnego w miejscowości Niekłończyca</t>
  </si>
  <si>
    <t>Budowa utwardzonego placu na prowadzenie działalności usługowej przy cmentarzu komunalnym w Policach</t>
  </si>
  <si>
    <t>Poprawa warunków działalności usługowej</t>
  </si>
  <si>
    <t>Rozbudowa cmentarza komunalnego w Policach - etap II</t>
  </si>
  <si>
    <t>Modernizacja budynku MOK przy ul. Siedleckiej w Policach</t>
  </si>
  <si>
    <t>Poprawa estetyki, bezpieczeństwa i eksploatacji</t>
  </si>
  <si>
    <t>921/92109</t>
  </si>
  <si>
    <t>Budowa świetlicy wiejskiej w miejscowości Tanowo</t>
  </si>
  <si>
    <t>Poprawa warunków działalności samorządów wiejskich</t>
  </si>
  <si>
    <t>Budowa świetlicy wiejskiej w miejscowości Wieńkowo</t>
  </si>
  <si>
    <t>Budowa świetlicy wiejskiej w miejscowości Siedlice</t>
  </si>
  <si>
    <t>Budowa wiaty rekreacyjnej przy świetlicy wiejskiej w miejscowości Dębostrów</t>
  </si>
  <si>
    <t>Przebudowa świetlicy Rady Osiedla nr 4 przy ul. Piaskowej 47a w Policach</t>
  </si>
  <si>
    <t>Poprawa warunków działalności rad osiedlowych</t>
  </si>
  <si>
    <t>Adaptacja lokalu mieszkalnego pzy ul. Nadbrzeżnej 43/5 w Policach na potrzeby Rady Osiedla nr 1</t>
  </si>
  <si>
    <t>Budowa zespołu ogólnodostępnych boisk sportowych w ramach Programu Moje Boisko - Orlik 2012 w miejscowości Przęsocin, gm. Police</t>
  </si>
  <si>
    <t>Zapewnienie młodzieży optymalnych warunków rozwoju fizycznego</t>
  </si>
  <si>
    <t>926/92601</t>
  </si>
  <si>
    <t>Budowa boiska sportowego w Policach-Jasienicy</t>
  </si>
  <si>
    <t>Budowa ścieżek rowerowych</t>
  </si>
  <si>
    <t>Poprawa bezpieczeństwa rowerzystów</t>
  </si>
  <si>
    <t>Regionalny Program Operacyjny dla Województwa Zachodniopomorskiego</t>
  </si>
  <si>
    <t>Rozbudowa transgranicznej infrastruktury turystycznej i sportów wodnych w Trzebieży</t>
  </si>
  <si>
    <t xml:space="preserve">Rozbudowa bazy turystycznej do uprawiania sportów wodnych                                             </t>
  </si>
  <si>
    <t>630/63003</t>
  </si>
  <si>
    <t>Rozbudowa Miejskiej Przystani Żeglarskiej w Policach przy ul. Konopnickiej 12</t>
  </si>
  <si>
    <t xml:space="preserve">Rozbudowa bazy turystycznej do uprawiania sportów wodnych                                                 </t>
  </si>
  <si>
    <t>Rozbudowa Gminnego Centrum Edukacji i Rekreacji w Trzebieży przy ul. Leśnej 15</t>
  </si>
  <si>
    <t>Podniesienie strakcyjności oraz wzbogacenie oferty turystycznej miejscowości Trzebież poprzez poprawę wartości estetycznych oraz funkcjonalnych obiektu GCEiR</t>
  </si>
  <si>
    <t>OSiR</t>
  </si>
  <si>
    <t>Rewitalizacja budynków komunalnych na terenie Starego Miasta - dotacja dla ZGKiM</t>
  </si>
  <si>
    <t>Poprawa stanu technicznego budynków</t>
  </si>
  <si>
    <t>700/70001</t>
  </si>
  <si>
    <t>UM - ZGKiM</t>
  </si>
  <si>
    <t>Zakup samochodów ratowniczo - gaśniczych na potrzeby OSP z terenu gminy</t>
  </si>
  <si>
    <t>Zakup samochodów ratowniczo - gaśniczych dla OSP: Tanowo, Trzebież, Tatynia, Police</t>
  </si>
  <si>
    <t>UM - SO/PI</t>
  </si>
  <si>
    <t>Przebudowa strażnic i świetlic OSP z terenu gminy</t>
  </si>
  <si>
    <t xml:space="preserve">Remont strażnic i świetlic OSP: Tanowo, Tatynia, Police  </t>
  </si>
  <si>
    <t>Odprowadzenie ścieków i wód opadowych z rejonu ul. Tanowskiej w Policach i miejscowości Trzeszczyn</t>
  </si>
  <si>
    <t>Uzupełnienie inrastruktury celem poprawy warunków bytowych mieszkańców i ochrona środowiska</t>
  </si>
  <si>
    <t>Program Rozwoju Obszarów Wiejskich</t>
  </si>
  <si>
    <t>Budowa sieci kanalizacji sanitarnej i deszczowej w miejscowości Tanowo i Witorza</t>
  </si>
  <si>
    <t>Rozbudowa i modernizacja instalacji Zakładu Odzysku i Składowania Odpadów Komunalnych w Leśnie Górnym</t>
  </si>
  <si>
    <t xml:space="preserve">Rozbudowa instalacji do rozmiarów gwarantowanych realizację zadań w zakresie zagospodarowania odpadów </t>
  </si>
  <si>
    <t>Program Operacyjny Infrastruktura i Środowisko</t>
  </si>
  <si>
    <t>900/90002</t>
  </si>
  <si>
    <t>Transgraniczny Ośrodek Edukacji Ekologicznej - projekt pn. "Życie nad Zalewem Szczecińskim i w Puszczy Wkrzańskiej - ekologia, edukacja i historia"</t>
  </si>
  <si>
    <t xml:space="preserve">Edukacja ekologiczna </t>
  </si>
  <si>
    <t>Budowa świetlicy wiejskiej w miejscowości Trzeszczyn</t>
  </si>
  <si>
    <t>stan na koniec maja - stan na koniec kwietnia</t>
  </si>
  <si>
    <t>I.2. WIELOLETNIE PRZEDSIĘWZIĘCIA MAJĄTKOWE (programy, projekty lub zadania związane z  programami finansowanymi z udziałem środków, o których mowa w art. 5 ust. 1 pkt 2 i 3 uofp)</t>
  </si>
  <si>
    <t xml:space="preserve">PRZEDSIĘWZIĘCIA WIELOLETNIE MAJĄTKOWE
</t>
  </si>
  <si>
    <t>Załącznik nr 1
do uchwały nr VIII/48/2011
Rady Miejskiej w Policach
z dnia 09.05.2011 r.</t>
  </si>
  <si>
    <t>Załącznik nr 2
do uchwały nr VIII/48/2011
Rady Miejskiej w Policach
z dnia 09.05.2011 r.</t>
  </si>
  <si>
    <t>Załącznik nr 3
do uchwały nr VIII/48/2011
Rady Miejskiej w Policach
z dnia 09.05.2011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</si>
</sst>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6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  <font>
      <b/>
      <i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b/>
      <i/>
      <u val="single"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1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3" fontId="0" fillId="0" borderId="10" xfId="51" applyNumberFormat="1" applyFont="1" applyFill="1" applyBorder="1" applyAlignment="1">
      <alignment vertical="center"/>
      <protection/>
    </xf>
    <xf numFmtId="3" fontId="0" fillId="0" borderId="16" xfId="51" applyNumberFormat="1" applyFont="1" applyFill="1" applyBorder="1" applyAlignment="1">
      <alignment vertical="center"/>
      <protection/>
    </xf>
    <xf numFmtId="3" fontId="17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59" applyNumberFormat="1" applyFont="1" applyFill="1" applyAlignment="1">
      <alignment/>
    </xf>
    <xf numFmtId="44" fontId="3" fillId="0" borderId="0" xfId="59" applyFont="1" applyFill="1" applyAlignment="1">
      <alignment/>
    </xf>
    <xf numFmtId="3" fontId="3" fillId="0" borderId="27" xfId="0" applyNumberFormat="1" applyFont="1" applyFill="1" applyBorder="1" applyAlignment="1">
      <alignment vertical="center"/>
    </xf>
    <xf numFmtId="44" fontId="0" fillId="0" borderId="0" xfId="59" applyFont="1" applyFill="1" applyAlignment="1">
      <alignment/>
    </xf>
    <xf numFmtId="0" fontId="0" fillId="0" borderId="11" xfId="0" applyFont="1" applyFill="1" applyBorder="1" applyAlignment="1">
      <alignment vertical="center"/>
    </xf>
    <xf numFmtId="44" fontId="3" fillId="0" borderId="0" xfId="59" applyFont="1" applyAlignment="1">
      <alignment/>
    </xf>
    <xf numFmtId="0" fontId="0" fillId="0" borderId="10" xfId="0" applyFont="1" applyBorder="1" applyAlignment="1">
      <alignment vertical="center"/>
    </xf>
    <xf numFmtId="44" fontId="0" fillId="0" borderId="0" xfId="59" applyFont="1" applyAlignment="1">
      <alignment/>
    </xf>
    <xf numFmtId="164" fontId="3" fillId="34" borderId="0" xfId="0" applyNumberFormat="1" applyFont="1" applyFill="1" applyAlignment="1">
      <alignment/>
    </xf>
    <xf numFmtId="164" fontId="3" fillId="34" borderId="0" xfId="59" applyNumberFormat="1" applyFont="1" applyFill="1" applyAlignment="1">
      <alignment/>
    </xf>
    <xf numFmtId="44" fontId="3" fillId="34" borderId="0" xfId="59" applyFont="1" applyFill="1" applyAlignment="1">
      <alignment/>
    </xf>
    <xf numFmtId="0" fontId="3" fillId="34" borderId="0" xfId="0" applyFont="1" applyFill="1" applyAlignment="1">
      <alignment/>
    </xf>
    <xf numFmtId="44" fontId="0" fillId="34" borderId="0" xfId="59" applyFont="1" applyFill="1" applyAlignment="1">
      <alignment/>
    </xf>
    <xf numFmtId="0" fontId="0" fillId="34" borderId="0" xfId="0" applyFont="1" applyFill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0" xfId="0" applyNumberFormat="1" applyFont="1" applyAlignment="1">
      <alignment wrapText="1"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0" fillId="0" borderId="24" xfId="5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51" applyFont="1" applyFill="1" applyBorder="1" applyAlignment="1">
      <alignment horizontal="center" vertical="center" wrapText="1"/>
      <protection/>
    </xf>
    <xf numFmtId="0" fontId="0" fillId="0" borderId="27" xfId="5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5" xfId="51" applyFont="1" applyFill="1" applyBorder="1" applyAlignment="1">
      <alignment horizontal="left" vertical="center"/>
      <protection/>
    </xf>
    <xf numFmtId="0" fontId="0" fillId="0" borderId="41" xfId="51" applyFont="1" applyFill="1" applyBorder="1" applyAlignment="1">
      <alignment horizontal="left" vertical="center"/>
      <protection/>
    </xf>
    <xf numFmtId="0" fontId="0" fillId="0" borderId="52" xfId="51" applyFont="1" applyFill="1" applyBorder="1" applyAlignment="1">
      <alignment horizontal="left" vertical="center"/>
      <protection/>
    </xf>
    <xf numFmtId="0" fontId="0" fillId="0" borderId="47" xfId="51" applyFont="1" applyFill="1" applyBorder="1" applyAlignment="1">
      <alignment horizontal="left" vertical="center"/>
      <protection/>
    </xf>
    <xf numFmtId="0" fontId="0" fillId="0" borderId="53" xfId="51" applyFont="1" applyFill="1" applyBorder="1" applyAlignment="1">
      <alignment horizontal="left" vertical="center"/>
      <protection/>
    </xf>
    <xf numFmtId="0" fontId="0" fillId="0" borderId="48" xfId="51" applyFont="1" applyFill="1" applyBorder="1" applyAlignment="1">
      <alignment horizontal="left" vertical="center"/>
      <protection/>
    </xf>
    <xf numFmtId="0" fontId="0" fillId="0" borderId="25" xfId="51" applyFont="1" applyFill="1" applyBorder="1" applyAlignment="1">
      <alignment horizontal="left" vertical="center" wrapText="1"/>
      <protection/>
    </xf>
    <xf numFmtId="0" fontId="0" fillId="0" borderId="27" xfId="51" applyFont="1" applyFill="1" applyBorder="1" applyAlignment="1">
      <alignment horizontal="left" vertical="center" wrapText="1"/>
      <protection/>
    </xf>
    <xf numFmtId="0" fontId="0" fillId="0" borderId="54" xfId="51" applyFont="1" applyFill="1" applyBorder="1" applyAlignment="1">
      <alignment horizontal="left" vertical="center" wrapText="1"/>
      <protection/>
    </xf>
    <xf numFmtId="0" fontId="0" fillId="0" borderId="54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6" xfId="5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2" fontId="0" fillId="0" borderId="5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Y140"/>
  <sheetViews>
    <sheetView showGridLines="0" view="pageBreakPreview" zoomScaleSheetLayoutView="100" zoomScalePageLayoutView="0" workbookViewId="0" topLeftCell="I1">
      <selection activeCell="A2" sqref="A2:Q2"/>
    </sheetView>
  </sheetViews>
  <sheetFormatPr defaultColWidth="9.140625" defaultRowHeight="12.75"/>
  <cols>
    <col min="1" max="1" width="3.57421875" style="9" bestFit="1" customWidth="1"/>
    <col min="2" max="2" width="3.57421875" style="9" customWidth="1"/>
    <col min="3" max="3" width="25.7109375" style="9" bestFit="1" customWidth="1"/>
    <col min="4" max="4" width="19.00390625" style="9" customWidth="1"/>
    <col min="5" max="5" width="12.28125" style="9" customWidth="1"/>
    <col min="6" max="6" width="17.421875" style="9" customWidth="1"/>
    <col min="7" max="7" width="9.421875" style="9" customWidth="1"/>
    <col min="8" max="8" width="2.421875" style="9" customWidth="1"/>
    <col min="9" max="9" width="19.140625" style="9" customWidth="1"/>
    <col min="10" max="15" width="13.140625" style="9" customWidth="1"/>
    <col min="16" max="16" width="12.00390625" style="9" hidden="1" customWidth="1"/>
    <col min="17" max="17" width="13.28125" style="9" customWidth="1"/>
    <col min="18" max="19" width="11.8515625" style="9" bestFit="1" customWidth="1"/>
    <col min="20" max="20" width="10.7109375" style="9" bestFit="1" customWidth="1"/>
    <col min="21" max="16384" width="9.140625" style="9" customWidth="1"/>
  </cols>
  <sheetData>
    <row r="1" spans="1:19" ht="57" customHeight="1">
      <c r="A1" s="47"/>
      <c r="B1" s="47"/>
      <c r="C1" s="47"/>
      <c r="O1" s="166" t="s">
        <v>194</v>
      </c>
      <c r="P1" s="166"/>
      <c r="Q1" s="166"/>
      <c r="S1" s="9" t="s">
        <v>61</v>
      </c>
    </row>
    <row r="2" spans="1:17" ht="44.25" customHeight="1">
      <c r="A2" s="180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8.75" thickBot="1">
      <c r="A3" s="24"/>
      <c r="B3" s="24"/>
      <c r="C3" s="24"/>
      <c r="D3" s="24"/>
      <c r="E3" s="24"/>
      <c r="F3" s="24"/>
      <c r="G3" s="24"/>
      <c r="H3" s="23"/>
      <c r="I3" s="23"/>
      <c r="J3" s="23"/>
      <c r="K3" s="25"/>
      <c r="L3" s="23"/>
      <c r="M3" s="23"/>
      <c r="N3" s="23"/>
      <c r="O3" s="23"/>
      <c r="P3" s="26"/>
      <c r="Q3" s="26" t="s">
        <v>21</v>
      </c>
    </row>
    <row r="4" spans="1:18" ht="15">
      <c r="A4" s="167" t="s">
        <v>63</v>
      </c>
      <c r="B4" s="168"/>
      <c r="C4" s="168"/>
      <c r="D4" s="168"/>
      <c r="E4" s="168"/>
      <c r="F4" s="168"/>
      <c r="G4" s="168"/>
      <c r="H4" s="169"/>
      <c r="I4" s="173" t="s">
        <v>6</v>
      </c>
      <c r="J4" s="173" t="s">
        <v>7</v>
      </c>
      <c r="K4" s="175" t="s">
        <v>8</v>
      </c>
      <c r="L4" s="176"/>
      <c r="M4" s="176"/>
      <c r="N4" s="176"/>
      <c r="O4" s="176"/>
      <c r="P4" s="177"/>
      <c r="Q4" s="178" t="s">
        <v>9</v>
      </c>
      <c r="R4" s="39"/>
    </row>
    <row r="5" spans="1:17" ht="39" customHeight="1">
      <c r="A5" s="170"/>
      <c r="B5" s="171"/>
      <c r="C5" s="171"/>
      <c r="D5" s="171"/>
      <c r="E5" s="171"/>
      <c r="F5" s="171"/>
      <c r="G5" s="171"/>
      <c r="H5" s="172"/>
      <c r="I5" s="174"/>
      <c r="J5" s="174"/>
      <c r="K5" s="29">
        <v>2011</v>
      </c>
      <c r="L5" s="29">
        <v>2012</v>
      </c>
      <c r="M5" s="29">
        <v>2013</v>
      </c>
      <c r="N5" s="29">
        <v>2014</v>
      </c>
      <c r="O5" s="29">
        <v>2015</v>
      </c>
      <c r="P5" s="110" t="s">
        <v>64</v>
      </c>
      <c r="Q5" s="179"/>
    </row>
    <row r="6" spans="1:17" s="30" customFormat="1" ht="12.75" thickBot="1">
      <c r="A6" s="155">
        <v>1</v>
      </c>
      <c r="B6" s="156"/>
      <c r="C6" s="156"/>
      <c r="D6" s="156"/>
      <c r="E6" s="156"/>
      <c r="F6" s="156"/>
      <c r="G6" s="156"/>
      <c r="H6" s="157"/>
      <c r="I6" s="41">
        <v>2</v>
      </c>
      <c r="J6" s="41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  <c r="P6" s="48">
        <v>9</v>
      </c>
      <c r="Q6" s="44">
        <v>9</v>
      </c>
    </row>
    <row r="7" spans="1:20" s="5" customFormat="1" ht="12.75">
      <c r="A7" s="158" t="s">
        <v>65</v>
      </c>
      <c r="B7" s="159"/>
      <c r="C7" s="159"/>
      <c r="D7" s="159"/>
      <c r="E7" s="159"/>
      <c r="F7" s="159"/>
      <c r="G7" s="159"/>
      <c r="H7" s="159"/>
      <c r="I7" s="49" t="s">
        <v>66</v>
      </c>
      <c r="J7" s="50">
        <f>SUM(J8:J10)</f>
        <v>193659202</v>
      </c>
      <c r="K7" s="50">
        <f aca="true" t="shared" si="0" ref="K7:Q7">SUM(K8:K10)</f>
        <v>46126769.26</v>
      </c>
      <c r="L7" s="50">
        <f t="shared" si="0"/>
        <v>54421451</v>
      </c>
      <c r="M7" s="50">
        <f t="shared" si="0"/>
        <v>35205751</v>
      </c>
      <c r="N7" s="50">
        <f t="shared" si="0"/>
        <v>5592818</v>
      </c>
      <c r="O7" s="50">
        <f t="shared" si="0"/>
        <v>77000</v>
      </c>
      <c r="P7" s="50">
        <f t="shared" si="0"/>
        <v>0</v>
      </c>
      <c r="Q7" s="51">
        <f t="shared" si="0"/>
        <v>113464454.35</v>
      </c>
      <c r="R7" s="31"/>
      <c r="S7" s="31"/>
      <c r="T7" s="31"/>
    </row>
    <row r="8" spans="1:20" s="5" customFormat="1" ht="12.75">
      <c r="A8" s="160"/>
      <c r="B8" s="161"/>
      <c r="C8" s="161"/>
      <c r="D8" s="161"/>
      <c r="E8" s="161"/>
      <c r="F8" s="161"/>
      <c r="G8" s="161"/>
      <c r="H8" s="161"/>
      <c r="I8" s="111" t="s">
        <v>13</v>
      </c>
      <c r="J8" s="52">
        <f>SUM(J12+J24+J36+J40+J44)</f>
        <v>148595373</v>
      </c>
      <c r="K8" s="52">
        <f aca="true" t="shared" si="1" ref="K8:Q8">SUM(K12+K24+K36+K40+K44)</f>
        <v>32582359.259999998</v>
      </c>
      <c r="L8" s="52">
        <f t="shared" si="1"/>
        <v>37088564</v>
      </c>
      <c r="M8" s="52">
        <f t="shared" si="1"/>
        <v>25092499</v>
      </c>
      <c r="N8" s="52">
        <f t="shared" si="1"/>
        <v>5592818</v>
      </c>
      <c r="O8" s="52">
        <f t="shared" si="1"/>
        <v>77000</v>
      </c>
      <c r="P8" s="52">
        <f t="shared" si="1"/>
        <v>0</v>
      </c>
      <c r="Q8" s="53">
        <f t="shared" si="1"/>
        <v>74861039.35</v>
      </c>
      <c r="R8" s="31"/>
      <c r="S8" s="31"/>
      <c r="T8" s="31"/>
    </row>
    <row r="9" spans="1:20" s="5" customFormat="1" ht="12.75">
      <c r="A9" s="160"/>
      <c r="B9" s="161"/>
      <c r="C9" s="161"/>
      <c r="D9" s="161"/>
      <c r="E9" s="161"/>
      <c r="F9" s="161"/>
      <c r="G9" s="161"/>
      <c r="H9" s="161"/>
      <c r="I9" s="111" t="s">
        <v>16</v>
      </c>
      <c r="J9" s="52">
        <f aca="true" t="shared" si="2" ref="J9:Q10">SUM(J13+J25+J37+J41+J45)</f>
        <v>42242540</v>
      </c>
      <c r="K9" s="52">
        <f t="shared" si="2"/>
        <v>12166458</v>
      </c>
      <c r="L9" s="52">
        <f t="shared" si="2"/>
        <v>16231670</v>
      </c>
      <c r="M9" s="52">
        <f t="shared" si="2"/>
        <v>10050605</v>
      </c>
      <c r="N9" s="52">
        <f t="shared" si="2"/>
        <v>0</v>
      </c>
      <c r="O9" s="52">
        <f t="shared" si="2"/>
        <v>0</v>
      </c>
      <c r="P9" s="52">
        <f t="shared" si="2"/>
        <v>0</v>
      </c>
      <c r="Q9" s="53">
        <f t="shared" si="2"/>
        <v>36271599</v>
      </c>
      <c r="R9" s="31"/>
      <c r="S9" s="31"/>
      <c r="T9" s="31"/>
    </row>
    <row r="10" spans="1:20" s="5" customFormat="1" ht="15" thickBot="1">
      <c r="A10" s="162"/>
      <c r="B10" s="163"/>
      <c r="C10" s="163"/>
      <c r="D10" s="163"/>
      <c r="E10" s="163"/>
      <c r="F10" s="163"/>
      <c r="G10" s="163"/>
      <c r="H10" s="163"/>
      <c r="I10" s="112" t="s">
        <v>25</v>
      </c>
      <c r="J10" s="52">
        <f t="shared" si="2"/>
        <v>2821289</v>
      </c>
      <c r="K10" s="52">
        <f t="shared" si="2"/>
        <v>1377952</v>
      </c>
      <c r="L10" s="52">
        <f t="shared" si="2"/>
        <v>1101217</v>
      </c>
      <c r="M10" s="52">
        <f t="shared" si="2"/>
        <v>62647</v>
      </c>
      <c r="N10" s="52">
        <f t="shared" si="2"/>
        <v>0</v>
      </c>
      <c r="O10" s="52">
        <f t="shared" si="2"/>
        <v>0</v>
      </c>
      <c r="P10" s="52">
        <f t="shared" si="2"/>
        <v>0</v>
      </c>
      <c r="Q10" s="53">
        <f t="shared" si="2"/>
        <v>2331816</v>
      </c>
      <c r="R10" s="31"/>
      <c r="S10" s="31"/>
      <c r="T10" s="31"/>
    </row>
    <row r="11" spans="1:25" s="1" customFormat="1" ht="15">
      <c r="A11" s="143" t="s">
        <v>67</v>
      </c>
      <c r="B11" s="144"/>
      <c r="C11" s="144"/>
      <c r="D11" s="144"/>
      <c r="E11" s="144"/>
      <c r="F11" s="144"/>
      <c r="G11" s="144"/>
      <c r="H11" s="145"/>
      <c r="I11" s="54" t="s">
        <v>12</v>
      </c>
      <c r="J11" s="36">
        <f>SUM(J12:J14)</f>
        <v>133735388</v>
      </c>
      <c r="K11" s="36">
        <f aca="true" t="shared" si="3" ref="K11:Q11">SUM(K12:K14)</f>
        <v>30731959</v>
      </c>
      <c r="L11" s="36">
        <f t="shared" si="3"/>
        <v>41448073</v>
      </c>
      <c r="M11" s="36">
        <f t="shared" si="3"/>
        <v>29982682</v>
      </c>
      <c r="N11" s="36">
        <f t="shared" si="3"/>
        <v>5000000</v>
      </c>
      <c r="O11" s="36">
        <f t="shared" si="3"/>
        <v>0</v>
      </c>
      <c r="P11" s="36">
        <f t="shared" si="3"/>
        <v>0</v>
      </c>
      <c r="Q11" s="55">
        <f t="shared" si="3"/>
        <v>97794102</v>
      </c>
      <c r="R11" s="31"/>
      <c r="S11" s="31"/>
      <c r="T11" s="31"/>
      <c r="U11" s="85"/>
      <c r="V11" s="85"/>
      <c r="W11" s="85"/>
      <c r="X11" s="85"/>
      <c r="Y11" s="85"/>
    </row>
    <row r="12" spans="1:25" s="1" customFormat="1" ht="12.75">
      <c r="A12" s="146"/>
      <c r="B12" s="147"/>
      <c r="C12" s="147"/>
      <c r="D12" s="147"/>
      <c r="E12" s="147"/>
      <c r="F12" s="147"/>
      <c r="G12" s="147"/>
      <c r="H12" s="148"/>
      <c r="I12" s="13" t="s">
        <v>13</v>
      </c>
      <c r="J12" s="56">
        <f>SUM(J16+J20)</f>
        <v>97653892</v>
      </c>
      <c r="K12" s="56">
        <f aca="true" t="shared" si="4" ref="K12:Q12">SUM(K16+K20)</f>
        <v>19800138</v>
      </c>
      <c r="L12" s="56">
        <f t="shared" si="4"/>
        <v>25457548</v>
      </c>
      <c r="M12" s="56">
        <f t="shared" si="4"/>
        <v>20996182</v>
      </c>
      <c r="N12" s="56">
        <f t="shared" si="4"/>
        <v>5000000</v>
      </c>
      <c r="O12" s="56">
        <f t="shared" si="4"/>
        <v>0</v>
      </c>
      <c r="P12" s="56">
        <f t="shared" si="4"/>
        <v>0</v>
      </c>
      <c r="Q12" s="37">
        <f t="shared" si="4"/>
        <v>63340659</v>
      </c>
      <c r="R12" s="31"/>
      <c r="S12" s="31"/>
      <c r="T12" s="31"/>
      <c r="U12" s="85"/>
      <c r="V12" s="85"/>
      <c r="W12" s="85"/>
      <c r="X12" s="85"/>
      <c r="Y12" s="85"/>
    </row>
    <row r="13" spans="1:25" s="1" customFormat="1" ht="12.75">
      <c r="A13" s="149"/>
      <c r="B13" s="150"/>
      <c r="C13" s="150"/>
      <c r="D13" s="150"/>
      <c r="E13" s="150"/>
      <c r="F13" s="150"/>
      <c r="G13" s="150"/>
      <c r="H13" s="151"/>
      <c r="I13" s="14" t="s">
        <v>16</v>
      </c>
      <c r="J13" s="56">
        <f aca="true" t="shared" si="5" ref="J13:Q14">SUM(J17+J21)</f>
        <v>34189326</v>
      </c>
      <c r="K13" s="56">
        <f t="shared" si="5"/>
        <v>9927391</v>
      </c>
      <c r="L13" s="56">
        <f t="shared" si="5"/>
        <v>15161955</v>
      </c>
      <c r="M13" s="56">
        <f t="shared" si="5"/>
        <v>8986500</v>
      </c>
      <c r="N13" s="56">
        <f t="shared" si="5"/>
        <v>0</v>
      </c>
      <c r="O13" s="56">
        <f t="shared" si="5"/>
        <v>0</v>
      </c>
      <c r="P13" s="56">
        <f t="shared" si="5"/>
        <v>0</v>
      </c>
      <c r="Q13" s="37">
        <f t="shared" si="5"/>
        <v>32620443</v>
      </c>
      <c r="R13" s="31"/>
      <c r="S13" s="31"/>
      <c r="T13" s="31"/>
      <c r="U13" s="85"/>
      <c r="V13" s="85"/>
      <c r="W13" s="85"/>
      <c r="X13" s="85"/>
      <c r="Y13" s="85"/>
    </row>
    <row r="14" spans="1:25" s="1" customFormat="1" ht="13.5" thickBot="1">
      <c r="A14" s="152"/>
      <c r="B14" s="153"/>
      <c r="C14" s="153"/>
      <c r="D14" s="153"/>
      <c r="E14" s="153"/>
      <c r="F14" s="153"/>
      <c r="G14" s="153"/>
      <c r="H14" s="154"/>
      <c r="I14" s="15" t="s">
        <v>68</v>
      </c>
      <c r="J14" s="56">
        <f t="shared" si="5"/>
        <v>1892170</v>
      </c>
      <c r="K14" s="56">
        <f t="shared" si="5"/>
        <v>1004430</v>
      </c>
      <c r="L14" s="56">
        <f t="shared" si="5"/>
        <v>828570</v>
      </c>
      <c r="M14" s="56">
        <f t="shared" si="5"/>
        <v>0</v>
      </c>
      <c r="N14" s="56">
        <f t="shared" si="5"/>
        <v>0</v>
      </c>
      <c r="O14" s="56">
        <f t="shared" si="5"/>
        <v>0</v>
      </c>
      <c r="P14" s="56">
        <f t="shared" si="5"/>
        <v>0</v>
      </c>
      <c r="Q14" s="37">
        <f t="shared" si="5"/>
        <v>1833000</v>
      </c>
      <c r="R14" s="31"/>
      <c r="S14" s="31"/>
      <c r="T14" s="31"/>
      <c r="U14" s="85"/>
      <c r="V14" s="85"/>
      <c r="W14" s="85"/>
      <c r="X14" s="85"/>
      <c r="Y14" s="85"/>
    </row>
    <row r="15" spans="1:25" s="1" customFormat="1" ht="15">
      <c r="A15" s="143" t="s">
        <v>69</v>
      </c>
      <c r="B15" s="144"/>
      <c r="C15" s="144"/>
      <c r="D15" s="144"/>
      <c r="E15" s="144"/>
      <c r="F15" s="144"/>
      <c r="G15" s="144"/>
      <c r="H15" s="145"/>
      <c r="I15" s="54" t="s">
        <v>12</v>
      </c>
      <c r="J15" s="36">
        <f>SUM(J16:J18)</f>
        <v>80488873</v>
      </c>
      <c r="K15" s="36">
        <f aca="true" t="shared" si="6" ref="K15:Q15">SUM(K16:K18)</f>
        <v>13091852</v>
      </c>
      <c r="L15" s="36">
        <f t="shared" si="6"/>
        <v>18531171</v>
      </c>
      <c r="M15" s="36">
        <f t="shared" si="6"/>
        <v>18022682</v>
      </c>
      <c r="N15" s="36">
        <f t="shared" si="6"/>
        <v>5000000</v>
      </c>
      <c r="O15" s="36">
        <f t="shared" si="6"/>
        <v>0</v>
      </c>
      <c r="P15" s="36">
        <f t="shared" si="6"/>
        <v>0</v>
      </c>
      <c r="Q15" s="55">
        <f t="shared" si="6"/>
        <v>48705740</v>
      </c>
      <c r="R15" s="31"/>
      <c r="S15" s="31"/>
      <c r="T15" s="31"/>
      <c r="U15" s="85"/>
      <c r="V15" s="85"/>
      <c r="W15" s="85"/>
      <c r="X15" s="85"/>
      <c r="Y15" s="85"/>
    </row>
    <row r="16" spans="1:25" s="1" customFormat="1" ht="12.75">
      <c r="A16" s="146"/>
      <c r="B16" s="147"/>
      <c r="C16" s="147"/>
      <c r="D16" s="147"/>
      <c r="E16" s="147"/>
      <c r="F16" s="147"/>
      <c r="G16" s="147"/>
      <c r="H16" s="148"/>
      <c r="I16" s="3" t="s">
        <v>13</v>
      </c>
      <c r="J16" s="56">
        <f>SUM('3-wieloletnie majątkowe'!J12)</f>
        <v>80155873</v>
      </c>
      <c r="K16" s="56">
        <f>SUM('3-wieloletnie majątkowe'!K12)</f>
        <v>12758852</v>
      </c>
      <c r="L16" s="56">
        <f>SUM('3-wieloletnie majątkowe'!L12)</f>
        <v>18531171</v>
      </c>
      <c r="M16" s="56">
        <f>SUM('3-wieloletnie majątkowe'!M12)</f>
        <v>18022682</v>
      </c>
      <c r="N16" s="56">
        <f>SUM('3-wieloletnie majątkowe'!N12)</f>
        <v>5000000</v>
      </c>
      <c r="O16" s="56">
        <v>0</v>
      </c>
      <c r="P16" s="56">
        <v>0</v>
      </c>
      <c r="Q16" s="37">
        <f>SUM('3-wieloletnie majątkowe'!O12)</f>
        <v>48372740</v>
      </c>
      <c r="R16" s="31"/>
      <c r="S16" s="31"/>
      <c r="T16" s="31"/>
      <c r="U16" s="85"/>
      <c r="V16" s="85"/>
      <c r="W16" s="85"/>
      <c r="X16" s="85"/>
      <c r="Y16" s="85"/>
    </row>
    <row r="17" spans="1:25" s="1" customFormat="1" ht="12.75">
      <c r="A17" s="149"/>
      <c r="B17" s="150"/>
      <c r="C17" s="150"/>
      <c r="D17" s="150"/>
      <c r="E17" s="150"/>
      <c r="F17" s="150"/>
      <c r="G17" s="150"/>
      <c r="H17" s="151"/>
      <c r="I17" s="32" t="s">
        <v>16</v>
      </c>
      <c r="J17" s="56">
        <f>SUM('3-wieloletnie majątkowe'!J13)</f>
        <v>0</v>
      </c>
      <c r="K17" s="56">
        <f>SUM('3-wieloletnie majątkowe'!K13)</f>
        <v>0</v>
      </c>
      <c r="L17" s="56">
        <f>SUM('3-wieloletnie majątkowe'!L13)</f>
        <v>0</v>
      </c>
      <c r="M17" s="56">
        <f>SUM('3-wieloletnie majątkowe'!M13)</f>
        <v>0</v>
      </c>
      <c r="N17" s="56">
        <f>SUM('3-wieloletnie majątkowe'!N13)</f>
        <v>0</v>
      </c>
      <c r="O17" s="59">
        <v>0</v>
      </c>
      <c r="P17" s="59">
        <v>0</v>
      </c>
      <c r="Q17" s="37">
        <f>SUM('3-wieloletnie majątkowe'!O13)</f>
        <v>0</v>
      </c>
      <c r="R17" s="31"/>
      <c r="S17" s="31"/>
      <c r="T17" s="31"/>
      <c r="U17" s="85"/>
      <c r="V17" s="85"/>
      <c r="W17" s="85"/>
      <c r="X17" s="85"/>
      <c r="Y17" s="85"/>
    </row>
    <row r="18" spans="1:25" s="1" customFormat="1" ht="13.5" thickBot="1">
      <c r="A18" s="152"/>
      <c r="B18" s="153"/>
      <c r="C18" s="153"/>
      <c r="D18" s="153"/>
      <c r="E18" s="153"/>
      <c r="F18" s="153"/>
      <c r="G18" s="153"/>
      <c r="H18" s="154"/>
      <c r="I18" s="35" t="s">
        <v>68</v>
      </c>
      <c r="J18" s="57">
        <f>SUM('3-wieloletnie majątkowe'!J14)</f>
        <v>333000</v>
      </c>
      <c r="K18" s="57">
        <f>SUM('3-wieloletnie majątkowe'!K14)</f>
        <v>333000</v>
      </c>
      <c r="L18" s="57">
        <f>SUM('3-wieloletnie majątkowe'!L14)</f>
        <v>0</v>
      </c>
      <c r="M18" s="57">
        <f>SUM('3-wieloletnie majątkowe'!M14)</f>
        <v>0</v>
      </c>
      <c r="N18" s="57">
        <f>SUM('3-wieloletnie majątkowe'!N14)</f>
        <v>0</v>
      </c>
      <c r="O18" s="57">
        <v>0</v>
      </c>
      <c r="P18" s="57">
        <v>0</v>
      </c>
      <c r="Q18" s="58">
        <f>SUM('3-wieloletnie majątkowe'!O14)</f>
        <v>333000</v>
      </c>
      <c r="R18" s="31"/>
      <c r="S18" s="31"/>
      <c r="T18" s="31"/>
      <c r="U18" s="85"/>
      <c r="V18" s="85"/>
      <c r="W18" s="85"/>
      <c r="X18" s="85"/>
      <c r="Y18" s="85"/>
    </row>
    <row r="19" spans="1:25" s="1" customFormat="1" ht="15">
      <c r="A19" s="164" t="s">
        <v>70</v>
      </c>
      <c r="B19" s="165"/>
      <c r="C19" s="165"/>
      <c r="D19" s="165"/>
      <c r="E19" s="165"/>
      <c r="F19" s="165"/>
      <c r="G19" s="165"/>
      <c r="H19" s="165"/>
      <c r="I19" s="60" t="s">
        <v>12</v>
      </c>
      <c r="J19" s="61">
        <f>SUM(J20:J22)</f>
        <v>53246515</v>
      </c>
      <c r="K19" s="61">
        <f aca="true" t="shared" si="7" ref="K19:Q19">SUM(K20:K22)</f>
        <v>17640107</v>
      </c>
      <c r="L19" s="61">
        <f t="shared" si="7"/>
        <v>22916902</v>
      </c>
      <c r="M19" s="61">
        <f t="shared" si="7"/>
        <v>11960000</v>
      </c>
      <c r="N19" s="61">
        <f t="shared" si="7"/>
        <v>0</v>
      </c>
      <c r="O19" s="61">
        <f t="shared" si="7"/>
        <v>0</v>
      </c>
      <c r="P19" s="61">
        <f t="shared" si="7"/>
        <v>0</v>
      </c>
      <c r="Q19" s="62">
        <f t="shared" si="7"/>
        <v>49088362</v>
      </c>
      <c r="R19" s="31"/>
      <c r="S19" s="31"/>
      <c r="T19" s="31"/>
      <c r="U19" s="105"/>
      <c r="V19" s="105"/>
      <c r="W19" s="105"/>
      <c r="X19" s="105"/>
      <c r="Y19" s="85"/>
    </row>
    <row r="20" spans="1:25" s="1" customFormat="1" ht="12.75">
      <c r="A20" s="139"/>
      <c r="B20" s="140"/>
      <c r="C20" s="140"/>
      <c r="D20" s="140"/>
      <c r="E20" s="140"/>
      <c r="F20" s="140"/>
      <c r="G20" s="140"/>
      <c r="H20" s="140"/>
      <c r="I20" s="3" t="s">
        <v>13</v>
      </c>
      <c r="J20" s="63">
        <f>SUM('3-wieloletnie majątkowe'!K155)</f>
        <v>17498019</v>
      </c>
      <c r="K20" s="63">
        <f>SUM('3-wieloletnie majątkowe'!L155)</f>
        <v>7041286</v>
      </c>
      <c r="L20" s="63">
        <f>SUM('3-wieloletnie majątkowe'!M155)</f>
        <v>6926377</v>
      </c>
      <c r="M20" s="63">
        <f>SUM('3-wieloletnie majątkowe'!N155)</f>
        <v>2973500</v>
      </c>
      <c r="N20" s="63">
        <v>0</v>
      </c>
      <c r="O20" s="63">
        <v>0</v>
      </c>
      <c r="P20" s="63">
        <v>0</v>
      </c>
      <c r="Q20" s="64">
        <f>SUM('3-wieloletnie majątkowe'!O155)</f>
        <v>14967919</v>
      </c>
      <c r="R20" s="31"/>
      <c r="S20" s="31"/>
      <c r="T20" s="31"/>
      <c r="U20" s="105"/>
      <c r="V20" s="105"/>
      <c r="W20" s="105"/>
      <c r="X20" s="105"/>
      <c r="Y20" s="85"/>
    </row>
    <row r="21" spans="1:25" s="1" customFormat="1" ht="12.75">
      <c r="A21" s="139"/>
      <c r="B21" s="140"/>
      <c r="C21" s="140"/>
      <c r="D21" s="140"/>
      <c r="E21" s="140"/>
      <c r="F21" s="140"/>
      <c r="G21" s="140"/>
      <c r="H21" s="140"/>
      <c r="I21" s="3" t="s">
        <v>16</v>
      </c>
      <c r="J21" s="63">
        <f>SUM('3-wieloletnie majątkowe'!K156)</f>
        <v>34189326</v>
      </c>
      <c r="K21" s="63">
        <f>SUM('3-wieloletnie majątkowe'!L156)</f>
        <v>9927391</v>
      </c>
      <c r="L21" s="63">
        <f>SUM('3-wieloletnie majątkowe'!M156)</f>
        <v>15161955</v>
      </c>
      <c r="M21" s="63">
        <f>SUM('3-wieloletnie majątkowe'!N156)</f>
        <v>8986500</v>
      </c>
      <c r="N21" s="63">
        <v>0</v>
      </c>
      <c r="O21" s="63">
        <v>0</v>
      </c>
      <c r="P21" s="63">
        <v>0</v>
      </c>
      <c r="Q21" s="64">
        <f>SUM('3-wieloletnie majątkowe'!O156)</f>
        <v>32620443</v>
      </c>
      <c r="R21" s="31"/>
      <c r="S21" s="31"/>
      <c r="T21" s="31"/>
      <c r="U21" s="105"/>
      <c r="V21" s="105"/>
      <c r="W21" s="105"/>
      <c r="X21" s="105"/>
      <c r="Y21" s="85"/>
    </row>
    <row r="22" spans="1:25" s="1" customFormat="1" ht="13.5" thickBot="1">
      <c r="A22" s="141"/>
      <c r="B22" s="142"/>
      <c r="C22" s="142"/>
      <c r="D22" s="142"/>
      <c r="E22" s="142"/>
      <c r="F22" s="142"/>
      <c r="G22" s="142"/>
      <c r="H22" s="142"/>
      <c r="I22" s="35" t="s">
        <v>68</v>
      </c>
      <c r="J22" s="63">
        <f>SUM('3-wieloletnie majątkowe'!K157)</f>
        <v>1559170</v>
      </c>
      <c r="K22" s="63">
        <f>SUM('3-wieloletnie majątkowe'!L157)</f>
        <v>671430</v>
      </c>
      <c r="L22" s="63">
        <f>SUM('3-wieloletnie majątkowe'!M157)</f>
        <v>828570</v>
      </c>
      <c r="M22" s="63">
        <f>SUM('3-wieloletnie majątkowe'!N157)</f>
        <v>0</v>
      </c>
      <c r="N22" s="63">
        <v>0</v>
      </c>
      <c r="O22" s="63">
        <v>0</v>
      </c>
      <c r="P22" s="63">
        <v>0</v>
      </c>
      <c r="Q22" s="64">
        <f>SUM('3-wieloletnie majątkowe'!O157)</f>
        <v>1500000</v>
      </c>
      <c r="R22" s="31"/>
      <c r="S22" s="31"/>
      <c r="T22" s="31"/>
      <c r="U22" s="105"/>
      <c r="V22" s="105"/>
      <c r="W22" s="105"/>
      <c r="X22" s="105"/>
      <c r="Y22" s="85"/>
    </row>
    <row r="23" spans="1:20" s="5" customFormat="1" ht="12.75">
      <c r="A23" s="158" t="s">
        <v>71</v>
      </c>
      <c r="B23" s="159"/>
      <c r="C23" s="159"/>
      <c r="D23" s="159"/>
      <c r="E23" s="159"/>
      <c r="F23" s="159"/>
      <c r="G23" s="159"/>
      <c r="H23" s="159"/>
      <c r="I23" s="65" t="s">
        <v>66</v>
      </c>
      <c r="J23" s="50">
        <f>SUM(J24:J26)</f>
        <v>3266709</v>
      </c>
      <c r="K23" s="50">
        <f aca="true" t="shared" si="8" ref="K23:Q23">SUM(K24:K26)</f>
        <v>1252731</v>
      </c>
      <c r="L23" s="50">
        <f t="shared" si="8"/>
        <v>0</v>
      </c>
      <c r="M23" s="50">
        <f t="shared" si="8"/>
        <v>0</v>
      </c>
      <c r="N23" s="50">
        <f t="shared" si="8"/>
        <v>0</v>
      </c>
      <c r="O23" s="50">
        <f t="shared" si="8"/>
        <v>0</v>
      </c>
      <c r="P23" s="50">
        <f t="shared" si="8"/>
        <v>0</v>
      </c>
      <c r="Q23" s="51">
        <f t="shared" si="8"/>
        <v>394070</v>
      </c>
      <c r="R23" s="31"/>
      <c r="S23" s="31"/>
      <c r="T23" s="31"/>
    </row>
    <row r="24" spans="1:20" s="5" customFormat="1" ht="12.75">
      <c r="A24" s="160"/>
      <c r="B24" s="161"/>
      <c r="C24" s="161"/>
      <c r="D24" s="161"/>
      <c r="E24" s="161"/>
      <c r="F24" s="161"/>
      <c r="G24" s="161"/>
      <c r="H24" s="161"/>
      <c r="I24" s="13" t="s">
        <v>13</v>
      </c>
      <c r="J24" s="52">
        <f>SUM(J28+J32)</f>
        <v>998814</v>
      </c>
      <c r="K24" s="52">
        <f aca="true" t="shared" si="9" ref="K24:Q24">SUM(K28+K32)</f>
        <v>467250</v>
      </c>
      <c r="L24" s="52">
        <f t="shared" si="9"/>
        <v>0</v>
      </c>
      <c r="M24" s="52">
        <f t="shared" si="9"/>
        <v>0</v>
      </c>
      <c r="N24" s="52">
        <f t="shared" si="9"/>
        <v>0</v>
      </c>
      <c r="O24" s="52">
        <f t="shared" si="9"/>
        <v>0</v>
      </c>
      <c r="P24" s="52">
        <f t="shared" si="9"/>
        <v>0</v>
      </c>
      <c r="Q24" s="53">
        <f t="shared" si="9"/>
        <v>330320</v>
      </c>
      <c r="R24" s="31"/>
      <c r="S24" s="31"/>
      <c r="T24" s="31"/>
    </row>
    <row r="25" spans="1:20" s="5" customFormat="1" ht="12.75">
      <c r="A25" s="160"/>
      <c r="B25" s="161"/>
      <c r="C25" s="161"/>
      <c r="D25" s="161"/>
      <c r="E25" s="161"/>
      <c r="F25" s="161"/>
      <c r="G25" s="161"/>
      <c r="H25" s="161"/>
      <c r="I25" s="13" t="s">
        <v>16</v>
      </c>
      <c r="J25" s="52">
        <f aca="true" t="shared" si="10" ref="J25:Q26">SUM(J29+J33)</f>
        <v>2267895</v>
      </c>
      <c r="K25" s="52">
        <f t="shared" si="10"/>
        <v>785481</v>
      </c>
      <c r="L25" s="52">
        <f t="shared" si="10"/>
        <v>0</v>
      </c>
      <c r="M25" s="52">
        <f t="shared" si="10"/>
        <v>0</v>
      </c>
      <c r="N25" s="52">
        <f t="shared" si="10"/>
        <v>0</v>
      </c>
      <c r="O25" s="52">
        <f t="shared" si="10"/>
        <v>0</v>
      </c>
      <c r="P25" s="52">
        <f t="shared" si="10"/>
        <v>0</v>
      </c>
      <c r="Q25" s="53">
        <f t="shared" si="10"/>
        <v>63750</v>
      </c>
      <c r="R25" s="31"/>
      <c r="S25" s="31"/>
      <c r="T25" s="31"/>
    </row>
    <row r="26" spans="1:20" s="5" customFormat="1" ht="15" thickBot="1">
      <c r="A26" s="162"/>
      <c r="B26" s="163"/>
      <c r="C26" s="163"/>
      <c r="D26" s="163"/>
      <c r="E26" s="163"/>
      <c r="F26" s="163"/>
      <c r="G26" s="163"/>
      <c r="H26" s="163"/>
      <c r="I26" s="15" t="s">
        <v>25</v>
      </c>
      <c r="J26" s="52">
        <f t="shared" si="10"/>
        <v>0</v>
      </c>
      <c r="K26" s="52">
        <f t="shared" si="10"/>
        <v>0</v>
      </c>
      <c r="L26" s="52">
        <f t="shared" si="10"/>
        <v>0</v>
      </c>
      <c r="M26" s="52">
        <f t="shared" si="10"/>
        <v>0</v>
      </c>
      <c r="N26" s="52">
        <f t="shared" si="10"/>
        <v>0</v>
      </c>
      <c r="O26" s="52">
        <f t="shared" si="10"/>
        <v>0</v>
      </c>
      <c r="P26" s="52">
        <f t="shared" si="10"/>
        <v>0</v>
      </c>
      <c r="Q26" s="53">
        <f t="shared" si="10"/>
        <v>0</v>
      </c>
      <c r="R26" s="31"/>
      <c r="S26" s="31"/>
      <c r="T26" s="31"/>
    </row>
    <row r="27" spans="1:20" s="5" customFormat="1" ht="12.75">
      <c r="A27" s="158" t="s">
        <v>72</v>
      </c>
      <c r="B27" s="159"/>
      <c r="C27" s="159"/>
      <c r="D27" s="159"/>
      <c r="E27" s="159"/>
      <c r="F27" s="159"/>
      <c r="G27" s="159"/>
      <c r="H27" s="159"/>
      <c r="I27" s="65" t="s">
        <v>12</v>
      </c>
      <c r="J27" s="50">
        <f>SUM(J28:J30)</f>
        <v>3138012</v>
      </c>
      <c r="K27" s="50">
        <f aca="true" t="shared" si="11" ref="K27:Q27">SUM(K28:K30)</f>
        <v>1154660</v>
      </c>
      <c r="L27" s="50">
        <f t="shared" si="11"/>
        <v>0</v>
      </c>
      <c r="M27" s="50">
        <f t="shared" si="11"/>
        <v>0</v>
      </c>
      <c r="N27" s="50">
        <f t="shared" si="11"/>
        <v>0</v>
      </c>
      <c r="O27" s="50">
        <f t="shared" si="11"/>
        <v>0</v>
      </c>
      <c r="P27" s="50">
        <f t="shared" si="11"/>
        <v>0</v>
      </c>
      <c r="Q27" s="51">
        <f t="shared" si="11"/>
        <v>319070</v>
      </c>
      <c r="R27" s="31"/>
      <c r="S27" s="31"/>
      <c r="T27" s="31"/>
    </row>
    <row r="28" spans="1:20" s="5" customFormat="1" ht="12.75">
      <c r="A28" s="160"/>
      <c r="B28" s="161"/>
      <c r="C28" s="161"/>
      <c r="D28" s="161"/>
      <c r="E28" s="161"/>
      <c r="F28" s="161"/>
      <c r="G28" s="161"/>
      <c r="H28" s="161"/>
      <c r="I28" s="3" t="s">
        <v>13</v>
      </c>
      <c r="J28" s="113">
        <v>979509</v>
      </c>
      <c r="K28" s="113">
        <v>452539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4">
        <v>319070</v>
      </c>
      <c r="R28" s="31"/>
      <c r="S28" s="31"/>
      <c r="T28" s="31"/>
    </row>
    <row r="29" spans="1:20" s="5" customFormat="1" ht="12.75">
      <c r="A29" s="160"/>
      <c r="B29" s="161"/>
      <c r="C29" s="161"/>
      <c r="D29" s="161"/>
      <c r="E29" s="161"/>
      <c r="F29" s="161"/>
      <c r="G29" s="161"/>
      <c r="H29" s="161"/>
      <c r="I29" s="3" t="s">
        <v>16</v>
      </c>
      <c r="J29" s="113">
        <v>2158503</v>
      </c>
      <c r="K29" s="113">
        <v>702121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4">
        <v>0</v>
      </c>
      <c r="R29" s="31"/>
      <c r="S29" s="31"/>
      <c r="T29" s="31"/>
    </row>
    <row r="30" spans="1:20" s="5" customFormat="1" ht="15" thickBot="1">
      <c r="A30" s="162"/>
      <c r="B30" s="163"/>
      <c r="C30" s="163"/>
      <c r="D30" s="163"/>
      <c r="E30" s="163"/>
      <c r="F30" s="163"/>
      <c r="G30" s="163"/>
      <c r="H30" s="163"/>
      <c r="I30" s="35" t="s">
        <v>26</v>
      </c>
      <c r="J30" s="114">
        <v>0</v>
      </c>
      <c r="K30" s="114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46">
        <v>0</v>
      </c>
      <c r="R30" s="31"/>
      <c r="S30" s="31"/>
      <c r="T30" s="31"/>
    </row>
    <row r="31" spans="1:20" s="5" customFormat="1" ht="12.75">
      <c r="A31" s="158" t="s">
        <v>73</v>
      </c>
      <c r="B31" s="159"/>
      <c r="C31" s="159"/>
      <c r="D31" s="159"/>
      <c r="E31" s="159"/>
      <c r="F31" s="159"/>
      <c r="G31" s="159"/>
      <c r="H31" s="159"/>
      <c r="I31" s="65" t="s">
        <v>12</v>
      </c>
      <c r="J31" s="50">
        <f>SUM(J32:J34)</f>
        <v>128697</v>
      </c>
      <c r="K31" s="50">
        <f aca="true" t="shared" si="12" ref="K31:Q31">SUM(K32:K34)</f>
        <v>98071</v>
      </c>
      <c r="L31" s="50">
        <f t="shared" si="12"/>
        <v>0</v>
      </c>
      <c r="M31" s="50">
        <f t="shared" si="12"/>
        <v>0</v>
      </c>
      <c r="N31" s="50">
        <f t="shared" si="12"/>
        <v>0</v>
      </c>
      <c r="O31" s="50">
        <f t="shared" si="12"/>
        <v>0</v>
      </c>
      <c r="P31" s="50">
        <f t="shared" si="12"/>
        <v>0</v>
      </c>
      <c r="Q31" s="51">
        <f t="shared" si="12"/>
        <v>75000</v>
      </c>
      <c r="R31" s="31"/>
      <c r="S31" s="31"/>
      <c r="T31" s="31"/>
    </row>
    <row r="32" spans="1:20" s="5" customFormat="1" ht="12.75">
      <c r="A32" s="160"/>
      <c r="B32" s="161"/>
      <c r="C32" s="161"/>
      <c r="D32" s="161"/>
      <c r="E32" s="161"/>
      <c r="F32" s="161"/>
      <c r="G32" s="161"/>
      <c r="H32" s="161"/>
      <c r="I32" s="3" t="s">
        <v>13</v>
      </c>
      <c r="J32" s="113">
        <v>19305</v>
      </c>
      <c r="K32" s="113">
        <v>14711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4">
        <v>11250</v>
      </c>
      <c r="R32" s="31"/>
      <c r="S32" s="31"/>
      <c r="T32" s="31"/>
    </row>
    <row r="33" spans="1:20" s="5" customFormat="1" ht="12.75">
      <c r="A33" s="160"/>
      <c r="B33" s="161"/>
      <c r="C33" s="161"/>
      <c r="D33" s="161"/>
      <c r="E33" s="161"/>
      <c r="F33" s="161"/>
      <c r="G33" s="161"/>
      <c r="H33" s="161"/>
      <c r="I33" s="3" t="s">
        <v>16</v>
      </c>
      <c r="J33" s="113">
        <v>109392</v>
      </c>
      <c r="K33" s="113">
        <v>83360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4">
        <v>63750</v>
      </c>
      <c r="R33" s="31"/>
      <c r="S33" s="31"/>
      <c r="T33" s="31"/>
    </row>
    <row r="34" spans="1:20" s="5" customFormat="1" ht="15" thickBot="1">
      <c r="A34" s="162"/>
      <c r="B34" s="163"/>
      <c r="C34" s="163"/>
      <c r="D34" s="163"/>
      <c r="E34" s="163"/>
      <c r="F34" s="163"/>
      <c r="G34" s="163"/>
      <c r="H34" s="163"/>
      <c r="I34" s="35" t="s">
        <v>26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46">
        <v>0</v>
      </c>
      <c r="R34" s="31"/>
      <c r="S34" s="31"/>
      <c r="T34" s="31"/>
    </row>
    <row r="35" spans="1:20" s="5" customFormat="1" ht="12.75">
      <c r="A35" s="143" t="s">
        <v>74</v>
      </c>
      <c r="B35" s="144"/>
      <c r="C35" s="144"/>
      <c r="D35" s="144"/>
      <c r="E35" s="144"/>
      <c r="F35" s="144"/>
      <c r="G35" s="144"/>
      <c r="H35" s="145"/>
      <c r="I35" s="12" t="s">
        <v>12</v>
      </c>
      <c r="J35" s="19">
        <f>SUM(J36:J38)</f>
        <v>34369462</v>
      </c>
      <c r="K35" s="19">
        <f aca="true" t="shared" si="13" ref="K35:Q35">SUM(K36:K38)</f>
        <v>7268067.26</v>
      </c>
      <c r="L35" s="19">
        <f t="shared" si="13"/>
        <v>7630558</v>
      </c>
      <c r="M35" s="19">
        <f t="shared" si="13"/>
        <v>1448104</v>
      </c>
      <c r="N35" s="19">
        <f t="shared" si="13"/>
        <v>452650</v>
      </c>
      <c r="O35" s="19">
        <f t="shared" si="13"/>
        <v>0</v>
      </c>
      <c r="P35" s="19">
        <f t="shared" si="13"/>
        <v>0</v>
      </c>
      <c r="Q35" s="20">
        <f t="shared" si="13"/>
        <v>2657813.35</v>
      </c>
      <c r="R35" s="31"/>
      <c r="S35" s="31"/>
      <c r="T35" s="31"/>
    </row>
    <row r="36" spans="1:20" s="5" customFormat="1" ht="12.75">
      <c r="A36" s="146"/>
      <c r="B36" s="147"/>
      <c r="C36" s="147"/>
      <c r="D36" s="147"/>
      <c r="E36" s="147"/>
      <c r="F36" s="147"/>
      <c r="G36" s="147"/>
      <c r="H36" s="148"/>
      <c r="I36" s="13" t="s">
        <v>13</v>
      </c>
      <c r="J36" s="2">
        <v>34369462</v>
      </c>
      <c r="K36" s="2">
        <v>7268067.26</v>
      </c>
      <c r="L36" s="2">
        <v>7630558</v>
      </c>
      <c r="M36" s="2">
        <v>1448104</v>
      </c>
      <c r="N36" s="2">
        <v>452650</v>
      </c>
      <c r="O36" s="2">
        <v>0</v>
      </c>
      <c r="P36" s="2">
        <v>0</v>
      </c>
      <c r="Q36" s="4">
        <v>2657813.35</v>
      </c>
      <c r="R36" s="31"/>
      <c r="S36" s="31"/>
      <c r="T36" s="31"/>
    </row>
    <row r="37" spans="1:20" s="5" customFormat="1" ht="12.75">
      <c r="A37" s="149"/>
      <c r="B37" s="150"/>
      <c r="C37" s="150"/>
      <c r="D37" s="150"/>
      <c r="E37" s="150"/>
      <c r="F37" s="150"/>
      <c r="G37" s="150"/>
      <c r="H37" s="151"/>
      <c r="I37" s="14" t="s">
        <v>16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33">
        <v>0</v>
      </c>
      <c r="P37" s="33">
        <v>0</v>
      </c>
      <c r="Q37" s="4">
        <v>0</v>
      </c>
      <c r="R37" s="31"/>
      <c r="S37" s="31"/>
      <c r="T37" s="31"/>
    </row>
    <row r="38" spans="1:20" s="5" customFormat="1" ht="15" thickBot="1">
      <c r="A38" s="152"/>
      <c r="B38" s="153"/>
      <c r="C38" s="153"/>
      <c r="D38" s="153"/>
      <c r="E38" s="153"/>
      <c r="F38" s="153"/>
      <c r="G38" s="153"/>
      <c r="H38" s="154"/>
      <c r="I38" s="15" t="s">
        <v>17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38">
        <v>0</v>
      </c>
      <c r="P38" s="38">
        <v>0</v>
      </c>
      <c r="Q38" s="4">
        <v>0</v>
      </c>
      <c r="R38" s="31"/>
      <c r="S38" s="31"/>
      <c r="T38" s="31"/>
    </row>
    <row r="39" spans="1:20" s="5" customFormat="1" ht="12.75">
      <c r="A39" s="137" t="s">
        <v>75</v>
      </c>
      <c r="B39" s="138"/>
      <c r="C39" s="138"/>
      <c r="D39" s="138"/>
      <c r="E39" s="138"/>
      <c r="F39" s="138"/>
      <c r="G39" s="138"/>
      <c r="H39" s="138"/>
      <c r="I39" s="12" t="s">
        <v>12</v>
      </c>
      <c r="J39" s="19">
        <f>SUM(J40:J42)</f>
        <v>6437638</v>
      </c>
      <c r="K39" s="19">
        <f aca="true" t="shared" si="14" ref="K39:Q39">SUM(K40:K42)</f>
        <v>1638921</v>
      </c>
      <c r="L39" s="19">
        <f t="shared" si="14"/>
        <v>1181402</v>
      </c>
      <c r="M39" s="19">
        <f t="shared" si="14"/>
        <v>1174802</v>
      </c>
      <c r="N39" s="19">
        <f t="shared" si="14"/>
        <v>0</v>
      </c>
      <c r="O39" s="19">
        <f t="shared" si="14"/>
        <v>0</v>
      </c>
      <c r="P39" s="19">
        <f t="shared" si="14"/>
        <v>0</v>
      </c>
      <c r="Q39" s="20">
        <f t="shared" si="14"/>
        <v>3995125</v>
      </c>
      <c r="R39" s="31"/>
      <c r="S39" s="31"/>
      <c r="T39" s="31"/>
    </row>
    <row r="40" spans="1:20" s="5" customFormat="1" ht="12.75">
      <c r="A40" s="139"/>
      <c r="B40" s="140"/>
      <c r="C40" s="140"/>
      <c r="D40" s="140"/>
      <c r="E40" s="140"/>
      <c r="F40" s="140"/>
      <c r="G40" s="140"/>
      <c r="H40" s="140"/>
      <c r="I40" s="13" t="s">
        <v>13</v>
      </c>
      <c r="J40" s="2">
        <f>SUM('6-wieloletnie bieżące UE'!K10)</f>
        <v>325200</v>
      </c>
      <c r="K40" s="2">
        <f>SUM('6-wieloletnie bieżące UE'!L10)</f>
        <v>112813</v>
      </c>
      <c r="L40" s="2">
        <f>SUM('6-wieloletnie bieżące UE'!M10)</f>
        <v>49040</v>
      </c>
      <c r="M40" s="2">
        <f>SUM('6-wieloletnie bieżące UE'!N10)</f>
        <v>48050</v>
      </c>
      <c r="N40" s="2">
        <f>SUM('6-wieloletnie bieżące UE'!O10)</f>
        <v>0</v>
      </c>
      <c r="O40" s="66">
        <v>0</v>
      </c>
      <c r="P40" s="66">
        <f>SUM('6-wieloletnie bieżące UE'!Q10)</f>
        <v>0</v>
      </c>
      <c r="Q40" s="4">
        <f>SUM('6-wieloletnie bieżące UE'!P10)</f>
        <v>209903</v>
      </c>
      <c r="R40" s="31"/>
      <c r="S40" s="31"/>
      <c r="T40" s="31"/>
    </row>
    <row r="41" spans="1:20" s="5" customFormat="1" ht="12.75">
      <c r="A41" s="139"/>
      <c r="B41" s="140"/>
      <c r="C41" s="140"/>
      <c r="D41" s="140"/>
      <c r="E41" s="140"/>
      <c r="F41" s="140"/>
      <c r="G41" s="140"/>
      <c r="H41" s="140"/>
      <c r="I41" s="13" t="s">
        <v>16</v>
      </c>
      <c r="J41" s="2">
        <f>SUM('6-wieloletnie bieżące UE'!K11)</f>
        <v>5785319</v>
      </c>
      <c r="K41" s="2">
        <f>SUM('6-wieloletnie bieżące UE'!L11)</f>
        <v>1453586</v>
      </c>
      <c r="L41" s="2">
        <f>SUM('6-wieloletnie bieżące UE'!M11)</f>
        <v>1069715</v>
      </c>
      <c r="M41" s="2">
        <f>SUM('6-wieloletnie bieżące UE'!N11)</f>
        <v>1064105</v>
      </c>
      <c r="N41" s="2">
        <f>SUM('6-wieloletnie bieżące UE'!O11)</f>
        <v>0</v>
      </c>
      <c r="O41" s="66">
        <v>0</v>
      </c>
      <c r="P41" s="66">
        <f>SUM('6-wieloletnie bieżące UE'!Q11)</f>
        <v>0</v>
      </c>
      <c r="Q41" s="4">
        <f>SUM('6-wieloletnie bieżące UE'!P11)</f>
        <v>3587406</v>
      </c>
      <c r="R41" s="31"/>
      <c r="S41" s="31"/>
      <c r="T41" s="31"/>
    </row>
    <row r="42" spans="1:20" s="5" customFormat="1" ht="13.5" thickBot="1">
      <c r="A42" s="141"/>
      <c r="B42" s="142"/>
      <c r="C42" s="142"/>
      <c r="D42" s="142"/>
      <c r="E42" s="142"/>
      <c r="F42" s="142"/>
      <c r="G42" s="142"/>
      <c r="H42" s="142"/>
      <c r="I42" s="15" t="s">
        <v>29</v>
      </c>
      <c r="J42" s="38">
        <f>SUM('6-wieloletnie bieżące UE'!K12)</f>
        <v>327119</v>
      </c>
      <c r="K42" s="38">
        <f>SUM('6-wieloletnie bieżące UE'!L12)</f>
        <v>72522</v>
      </c>
      <c r="L42" s="38">
        <f>SUM('6-wieloletnie bieżące UE'!M12)</f>
        <v>62647</v>
      </c>
      <c r="M42" s="38">
        <f>SUM('6-wieloletnie bieżące UE'!N12)</f>
        <v>62647</v>
      </c>
      <c r="N42" s="38">
        <f>SUM('6-wieloletnie bieżące UE'!O12)</f>
        <v>0</v>
      </c>
      <c r="O42" s="67">
        <v>0</v>
      </c>
      <c r="P42" s="67">
        <f>SUM('6-wieloletnie bieżące UE'!Q12)</f>
        <v>0</v>
      </c>
      <c r="Q42" s="46">
        <f>SUM('6-wieloletnie bieżące UE'!P12)</f>
        <v>197816</v>
      </c>
      <c r="R42" s="31"/>
      <c r="S42" s="31"/>
      <c r="T42" s="31"/>
    </row>
    <row r="43" spans="1:20" s="5" customFormat="1" ht="12.75">
      <c r="A43" s="143" t="s">
        <v>76</v>
      </c>
      <c r="B43" s="144"/>
      <c r="C43" s="144"/>
      <c r="D43" s="144"/>
      <c r="E43" s="144"/>
      <c r="F43" s="144"/>
      <c r="G43" s="144"/>
      <c r="H43" s="145"/>
      <c r="I43" s="12" t="s">
        <v>12</v>
      </c>
      <c r="J43" s="19">
        <f>SUM(J44:J46)</f>
        <v>15850005</v>
      </c>
      <c r="K43" s="19">
        <f aca="true" t="shared" si="15" ref="K43:Q43">SUM(K44:K46)</f>
        <v>5235091</v>
      </c>
      <c r="L43" s="19">
        <f t="shared" si="15"/>
        <v>4161418</v>
      </c>
      <c r="M43" s="19">
        <f t="shared" si="15"/>
        <v>2600163</v>
      </c>
      <c r="N43" s="19">
        <f t="shared" si="15"/>
        <v>140168</v>
      </c>
      <c r="O43" s="19">
        <f t="shared" si="15"/>
        <v>77000</v>
      </c>
      <c r="P43" s="19">
        <f t="shared" si="15"/>
        <v>0</v>
      </c>
      <c r="Q43" s="20">
        <f t="shared" si="15"/>
        <v>8623344</v>
      </c>
      <c r="R43" s="31"/>
      <c r="S43" s="31"/>
      <c r="T43" s="31"/>
    </row>
    <row r="44" spans="1:20" s="5" customFormat="1" ht="12.75">
      <c r="A44" s="146"/>
      <c r="B44" s="147"/>
      <c r="C44" s="147"/>
      <c r="D44" s="147"/>
      <c r="E44" s="147"/>
      <c r="F44" s="147"/>
      <c r="G44" s="147"/>
      <c r="H44" s="148"/>
      <c r="I44" s="13" t="s">
        <v>13</v>
      </c>
      <c r="J44" s="2">
        <v>15248005</v>
      </c>
      <c r="K44" s="2">
        <v>4934091</v>
      </c>
      <c r="L44" s="2">
        <v>3951418</v>
      </c>
      <c r="M44" s="2">
        <v>2600163</v>
      </c>
      <c r="N44" s="2">
        <v>140168</v>
      </c>
      <c r="O44" s="2">
        <v>77000</v>
      </c>
      <c r="P44" s="2">
        <v>0</v>
      </c>
      <c r="Q44" s="4">
        <v>8322344</v>
      </c>
      <c r="R44" s="31"/>
      <c r="S44" s="31"/>
      <c r="T44" s="31"/>
    </row>
    <row r="45" spans="1:20" s="5" customFormat="1" ht="12.75">
      <c r="A45" s="149"/>
      <c r="B45" s="150"/>
      <c r="C45" s="150"/>
      <c r="D45" s="150"/>
      <c r="E45" s="150"/>
      <c r="F45" s="150"/>
      <c r="G45" s="150"/>
      <c r="H45" s="151"/>
      <c r="I45" s="14" t="s">
        <v>16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>
        <v>0</v>
      </c>
      <c r="R45" s="31"/>
      <c r="S45" s="31"/>
      <c r="T45" s="31"/>
    </row>
    <row r="46" spans="1:20" s="5" customFormat="1" ht="15" thickBot="1">
      <c r="A46" s="152"/>
      <c r="B46" s="153"/>
      <c r="C46" s="153"/>
      <c r="D46" s="153"/>
      <c r="E46" s="153"/>
      <c r="F46" s="153"/>
      <c r="G46" s="153"/>
      <c r="H46" s="154"/>
      <c r="I46" s="15" t="s">
        <v>17</v>
      </c>
      <c r="J46" s="38">
        <v>602000</v>
      </c>
      <c r="K46" s="38">
        <v>301000</v>
      </c>
      <c r="L46" s="38">
        <v>210000</v>
      </c>
      <c r="M46" s="38"/>
      <c r="N46" s="38"/>
      <c r="O46" s="38"/>
      <c r="P46" s="38"/>
      <c r="Q46" s="46">
        <v>301000</v>
      </c>
      <c r="R46" s="31"/>
      <c r="S46" s="31"/>
      <c r="T46" s="31"/>
    </row>
    <row r="47" spans="5:24" ht="12.75" customHeight="1">
      <c r="E47" s="115"/>
      <c r="J47" s="76"/>
      <c r="K47" s="76"/>
      <c r="L47" s="76"/>
      <c r="M47" s="76"/>
      <c r="N47" s="76"/>
      <c r="O47" s="76"/>
      <c r="P47" s="76"/>
      <c r="Q47" s="76"/>
      <c r="R47" s="91"/>
      <c r="S47" s="91"/>
      <c r="T47" s="91"/>
      <c r="U47" s="91"/>
      <c r="V47" s="91"/>
      <c r="W47" s="91"/>
      <c r="X47" s="91"/>
    </row>
    <row r="48" spans="5:24" ht="12.75" customHeight="1">
      <c r="E48" s="115"/>
      <c r="J48" s="76"/>
      <c r="K48" s="76"/>
      <c r="L48" s="76"/>
      <c r="M48" s="76"/>
      <c r="N48" s="76"/>
      <c r="O48" s="76"/>
      <c r="P48" s="76"/>
      <c r="Q48" s="76"/>
      <c r="R48" s="91"/>
      <c r="S48" s="91"/>
      <c r="T48" s="91"/>
      <c r="U48" s="91"/>
      <c r="V48" s="91"/>
      <c r="W48" s="91"/>
      <c r="X48" s="91"/>
    </row>
    <row r="49" spans="5:24" ht="12.75" customHeight="1">
      <c r="E49" s="115"/>
      <c r="I49" s="68"/>
      <c r="J49" s="68"/>
      <c r="K49" s="68"/>
      <c r="L49" s="68"/>
      <c r="M49" s="68"/>
      <c r="N49" s="68"/>
      <c r="O49" s="68"/>
      <c r="P49" s="68"/>
      <c r="Q49" s="68"/>
      <c r="R49" s="91"/>
      <c r="S49" s="91"/>
      <c r="T49" s="91"/>
      <c r="U49" s="91"/>
      <c r="V49" s="91"/>
      <c r="W49" s="91"/>
      <c r="X49" s="91"/>
    </row>
    <row r="50" spans="5:24" ht="25.5">
      <c r="E50" s="115"/>
      <c r="I50" s="79" t="s">
        <v>80</v>
      </c>
      <c r="J50" s="77">
        <v>193972748</v>
      </c>
      <c r="K50" s="77">
        <v>46440315.26</v>
      </c>
      <c r="L50" s="77">
        <v>54421451</v>
      </c>
      <c r="M50" s="77">
        <v>35205751</v>
      </c>
      <c r="N50" s="77">
        <v>5592818</v>
      </c>
      <c r="O50" s="77">
        <v>77000</v>
      </c>
      <c r="P50" s="77">
        <v>0</v>
      </c>
      <c r="Q50" s="77">
        <v>113778000.35</v>
      </c>
      <c r="R50" s="91"/>
      <c r="S50" s="91"/>
      <c r="T50" s="91"/>
      <c r="U50" s="91"/>
      <c r="V50" s="91"/>
      <c r="W50" s="91"/>
      <c r="X50" s="91"/>
    </row>
    <row r="51" spans="5:24" ht="12.75" customHeight="1">
      <c r="E51" s="115"/>
      <c r="I51" s="76"/>
      <c r="J51" s="76">
        <v>148592454</v>
      </c>
      <c r="K51" s="76">
        <v>32579440.259999998</v>
      </c>
      <c r="L51" s="76">
        <v>37088564</v>
      </c>
      <c r="M51" s="76">
        <v>25092499</v>
      </c>
      <c r="N51" s="76">
        <v>5592818</v>
      </c>
      <c r="O51" s="76">
        <v>77000</v>
      </c>
      <c r="P51" s="76">
        <v>0</v>
      </c>
      <c r="Q51" s="76">
        <v>74858120.35</v>
      </c>
      <c r="R51" s="91"/>
      <c r="S51" s="91"/>
      <c r="T51" s="91"/>
      <c r="U51" s="91"/>
      <c r="V51" s="91"/>
      <c r="W51" s="91"/>
      <c r="X51" s="91"/>
    </row>
    <row r="52" spans="5:24" ht="12.75" customHeight="1">
      <c r="E52" s="115"/>
      <c r="I52" s="76"/>
      <c r="J52" s="76">
        <v>42226005</v>
      </c>
      <c r="K52" s="76">
        <v>12149923</v>
      </c>
      <c r="L52" s="76">
        <v>16231670</v>
      </c>
      <c r="M52" s="76">
        <v>10050605</v>
      </c>
      <c r="N52" s="76">
        <v>0</v>
      </c>
      <c r="O52" s="76">
        <v>0</v>
      </c>
      <c r="P52" s="76">
        <v>0</v>
      </c>
      <c r="Q52" s="76">
        <v>36255064</v>
      </c>
      <c r="R52" s="91"/>
      <c r="S52" s="91"/>
      <c r="T52" s="91"/>
      <c r="U52" s="91"/>
      <c r="V52" s="91"/>
      <c r="W52" s="91"/>
      <c r="X52" s="91"/>
    </row>
    <row r="53" spans="5:24" ht="12.75" customHeight="1">
      <c r="E53" s="115"/>
      <c r="I53" s="76"/>
      <c r="J53" s="76">
        <v>3154289</v>
      </c>
      <c r="K53" s="76">
        <v>1710952</v>
      </c>
      <c r="L53" s="76">
        <v>1101217</v>
      </c>
      <c r="M53" s="76">
        <v>62647</v>
      </c>
      <c r="N53" s="76">
        <v>0</v>
      </c>
      <c r="O53" s="76">
        <v>0</v>
      </c>
      <c r="P53" s="76">
        <v>0</v>
      </c>
      <c r="Q53" s="76">
        <v>2664816</v>
      </c>
      <c r="R53" s="91"/>
      <c r="S53" s="91"/>
      <c r="T53" s="91"/>
      <c r="U53" s="91"/>
      <c r="V53" s="91"/>
      <c r="W53" s="91"/>
      <c r="X53" s="91"/>
    </row>
    <row r="54" spans="5:24" ht="12.75" customHeight="1">
      <c r="E54" s="115"/>
      <c r="I54" s="68"/>
      <c r="J54" s="68"/>
      <c r="K54" s="68"/>
      <c r="L54" s="68"/>
      <c r="M54" s="68"/>
      <c r="N54" s="68"/>
      <c r="O54" s="68"/>
      <c r="P54" s="68"/>
      <c r="Q54" s="68"/>
      <c r="R54" s="91"/>
      <c r="S54" s="91"/>
      <c r="T54" s="91"/>
      <c r="U54" s="91"/>
      <c r="V54" s="91"/>
      <c r="W54" s="91"/>
      <c r="X54" s="91"/>
    </row>
    <row r="55" spans="5:24" ht="12.75" customHeight="1">
      <c r="E55" s="115"/>
      <c r="J55" s="76"/>
      <c r="K55" s="76"/>
      <c r="L55" s="76"/>
      <c r="M55" s="76"/>
      <c r="N55" s="76"/>
      <c r="O55" s="76"/>
      <c r="P55" s="76"/>
      <c r="Q55" s="76"/>
      <c r="R55" s="91"/>
      <c r="S55" s="91"/>
      <c r="T55" s="91"/>
      <c r="U55" s="91"/>
      <c r="V55" s="91"/>
      <c r="W55" s="91"/>
      <c r="X55" s="91"/>
    </row>
    <row r="56" spans="5:24" ht="25.5">
      <c r="E56" s="115"/>
      <c r="I56" s="109" t="s">
        <v>85</v>
      </c>
      <c r="J56" s="76">
        <f>SUM(J7-J50)</f>
        <v>-313546</v>
      </c>
      <c r="K56" s="76">
        <f aca="true" t="shared" si="16" ref="K56:Q56">SUM(K7-K50)</f>
        <v>-313546</v>
      </c>
      <c r="L56" s="76">
        <f t="shared" si="16"/>
        <v>0</v>
      </c>
      <c r="M56" s="76">
        <f t="shared" si="16"/>
        <v>0</v>
      </c>
      <c r="N56" s="76">
        <f t="shared" si="16"/>
        <v>0</v>
      </c>
      <c r="O56" s="76">
        <f t="shared" si="16"/>
        <v>0</v>
      </c>
      <c r="P56" s="76">
        <f t="shared" si="16"/>
        <v>0</v>
      </c>
      <c r="Q56" s="76">
        <f t="shared" si="16"/>
        <v>-313546</v>
      </c>
      <c r="R56" s="91"/>
      <c r="S56" s="91"/>
      <c r="T56" s="91"/>
      <c r="U56" s="91"/>
      <c r="V56" s="91"/>
      <c r="W56" s="91"/>
      <c r="X56" s="91"/>
    </row>
    <row r="57" spans="5:24" ht="12.75" customHeight="1">
      <c r="E57" s="115"/>
      <c r="I57" s="76"/>
      <c r="J57" s="76">
        <f aca="true" t="shared" si="17" ref="J57:Q59">SUM(J8-J51)</f>
        <v>2919</v>
      </c>
      <c r="K57" s="76">
        <f t="shared" si="17"/>
        <v>2919</v>
      </c>
      <c r="L57" s="76">
        <f t="shared" si="17"/>
        <v>0</v>
      </c>
      <c r="M57" s="76">
        <f t="shared" si="17"/>
        <v>0</v>
      </c>
      <c r="N57" s="76">
        <f t="shared" si="17"/>
        <v>0</v>
      </c>
      <c r="O57" s="76">
        <f t="shared" si="17"/>
        <v>0</v>
      </c>
      <c r="P57" s="76">
        <f t="shared" si="17"/>
        <v>0</v>
      </c>
      <c r="Q57" s="76">
        <f t="shared" si="17"/>
        <v>2919</v>
      </c>
      <c r="R57" s="91"/>
      <c r="S57" s="91"/>
      <c r="T57" s="91"/>
      <c r="U57" s="91"/>
      <c r="V57" s="91"/>
      <c r="W57" s="91"/>
      <c r="X57" s="91"/>
    </row>
    <row r="58" spans="5:24" ht="12.75" customHeight="1">
      <c r="E58" s="115"/>
      <c r="I58" s="76"/>
      <c r="J58" s="76">
        <f t="shared" si="17"/>
        <v>16535</v>
      </c>
      <c r="K58" s="76">
        <f t="shared" si="17"/>
        <v>16535</v>
      </c>
      <c r="L58" s="76">
        <f t="shared" si="17"/>
        <v>0</v>
      </c>
      <c r="M58" s="76">
        <f t="shared" si="17"/>
        <v>0</v>
      </c>
      <c r="N58" s="76">
        <f t="shared" si="17"/>
        <v>0</v>
      </c>
      <c r="O58" s="76">
        <f t="shared" si="17"/>
        <v>0</v>
      </c>
      <c r="P58" s="76">
        <f t="shared" si="17"/>
        <v>0</v>
      </c>
      <c r="Q58" s="76">
        <f t="shared" si="17"/>
        <v>16535</v>
      </c>
      <c r="R58" s="76"/>
      <c r="S58" s="76"/>
      <c r="T58" s="76"/>
      <c r="U58" s="76"/>
      <c r="V58" s="76"/>
      <c r="W58" s="91"/>
      <c r="X58" s="91"/>
    </row>
    <row r="59" spans="5:24" ht="12.75" customHeight="1">
      <c r="E59" s="115"/>
      <c r="J59" s="76">
        <f t="shared" si="17"/>
        <v>-333000</v>
      </c>
      <c r="K59" s="76">
        <f t="shared" si="17"/>
        <v>-333000</v>
      </c>
      <c r="L59" s="76">
        <f t="shared" si="17"/>
        <v>0</v>
      </c>
      <c r="M59" s="76">
        <f t="shared" si="17"/>
        <v>0</v>
      </c>
      <c r="N59" s="76">
        <f t="shared" si="17"/>
        <v>0</v>
      </c>
      <c r="O59" s="76">
        <f t="shared" si="17"/>
        <v>0</v>
      </c>
      <c r="P59" s="76">
        <f t="shared" si="17"/>
        <v>0</v>
      </c>
      <c r="Q59" s="76">
        <f t="shared" si="17"/>
        <v>-333000</v>
      </c>
      <c r="R59" s="91"/>
      <c r="S59" s="91"/>
      <c r="T59" s="91"/>
      <c r="U59" s="91"/>
      <c r="V59" s="91"/>
      <c r="W59" s="91"/>
      <c r="X59" s="91"/>
    </row>
    <row r="60" spans="5:24" ht="12.75" customHeight="1">
      <c r="E60" s="115"/>
      <c r="J60" s="76"/>
      <c r="K60" s="76"/>
      <c r="L60" s="76"/>
      <c r="M60" s="76"/>
      <c r="N60" s="76"/>
      <c r="O60" s="76"/>
      <c r="P60" s="76"/>
      <c r="Q60" s="76"/>
      <c r="R60" s="91"/>
      <c r="S60" s="91"/>
      <c r="T60" s="91"/>
      <c r="U60" s="91"/>
      <c r="V60" s="91"/>
      <c r="W60" s="91"/>
      <c r="X60" s="91"/>
    </row>
    <row r="61" spans="5:24" ht="12.75" customHeight="1">
      <c r="E61" s="115"/>
      <c r="I61" s="74" t="s">
        <v>78</v>
      </c>
      <c r="J61" s="68">
        <f>SUM(J62:J64)</f>
        <v>136873400</v>
      </c>
      <c r="K61" s="68">
        <f aca="true" t="shared" si="18" ref="K61:Q61">SUM(K62:K64)</f>
        <v>31886619</v>
      </c>
      <c r="L61" s="68">
        <f t="shared" si="18"/>
        <v>41448073</v>
      </c>
      <c r="M61" s="68">
        <f t="shared" si="18"/>
        <v>29982682</v>
      </c>
      <c r="N61" s="68">
        <f t="shared" si="18"/>
        <v>5000000</v>
      </c>
      <c r="O61" s="68">
        <f t="shared" si="18"/>
        <v>0</v>
      </c>
      <c r="P61" s="68">
        <f t="shared" si="18"/>
        <v>0</v>
      </c>
      <c r="Q61" s="68">
        <f t="shared" si="18"/>
        <v>98113172</v>
      </c>
      <c r="R61" s="91"/>
      <c r="S61" s="91"/>
      <c r="T61" s="91"/>
      <c r="U61" s="91"/>
      <c r="V61" s="91"/>
      <c r="W61" s="91"/>
      <c r="X61" s="91"/>
    </row>
    <row r="62" spans="5:24" ht="12.75" customHeight="1">
      <c r="E62" s="115"/>
      <c r="I62" s="74"/>
      <c r="J62" s="75">
        <f aca="true" t="shared" si="19" ref="J62:Q62">SUM(J12+J28)</f>
        <v>98633401</v>
      </c>
      <c r="K62" s="75">
        <f t="shared" si="19"/>
        <v>20252677</v>
      </c>
      <c r="L62" s="75">
        <f t="shared" si="19"/>
        <v>25457548</v>
      </c>
      <c r="M62" s="75">
        <f t="shared" si="19"/>
        <v>20996182</v>
      </c>
      <c r="N62" s="75">
        <f t="shared" si="19"/>
        <v>5000000</v>
      </c>
      <c r="O62" s="75">
        <f t="shared" si="19"/>
        <v>0</v>
      </c>
      <c r="P62" s="75">
        <f t="shared" si="19"/>
        <v>0</v>
      </c>
      <c r="Q62" s="75">
        <f t="shared" si="19"/>
        <v>63659729</v>
      </c>
      <c r="R62" s="91"/>
      <c r="S62" s="91"/>
      <c r="T62" s="91"/>
      <c r="U62" s="91"/>
      <c r="V62" s="91"/>
      <c r="W62" s="91"/>
      <c r="X62" s="91"/>
    </row>
    <row r="63" spans="5:24" ht="12.75" customHeight="1">
      <c r="E63" s="115"/>
      <c r="I63" s="74"/>
      <c r="J63" s="75">
        <f>SUM(J13+J29)</f>
        <v>36347829</v>
      </c>
      <c r="K63" s="75">
        <f aca="true" t="shared" si="20" ref="K63:Q63">SUM(K13+K29)</f>
        <v>10629512</v>
      </c>
      <c r="L63" s="75">
        <f t="shared" si="20"/>
        <v>15161955</v>
      </c>
      <c r="M63" s="75">
        <f t="shared" si="20"/>
        <v>8986500</v>
      </c>
      <c r="N63" s="75">
        <f t="shared" si="20"/>
        <v>0</v>
      </c>
      <c r="O63" s="75">
        <f t="shared" si="20"/>
        <v>0</v>
      </c>
      <c r="P63" s="75">
        <f t="shared" si="20"/>
        <v>0</v>
      </c>
      <c r="Q63" s="75">
        <f t="shared" si="20"/>
        <v>32620443</v>
      </c>
      <c r="R63" s="91"/>
      <c r="S63" s="91"/>
      <c r="T63" s="91"/>
      <c r="U63" s="91"/>
      <c r="V63" s="91"/>
      <c r="W63" s="91"/>
      <c r="X63" s="91"/>
    </row>
    <row r="64" spans="5:24" ht="12.75" customHeight="1">
      <c r="E64" s="115"/>
      <c r="I64" s="74"/>
      <c r="J64" s="75">
        <f>SUM(J14+J30)</f>
        <v>1892170</v>
      </c>
      <c r="K64" s="75">
        <f aca="true" t="shared" si="21" ref="K64:Q64">SUM(K14+K30)</f>
        <v>1004430</v>
      </c>
      <c r="L64" s="75">
        <f t="shared" si="21"/>
        <v>828570</v>
      </c>
      <c r="M64" s="75">
        <f t="shared" si="21"/>
        <v>0</v>
      </c>
      <c r="N64" s="75">
        <f t="shared" si="21"/>
        <v>0</v>
      </c>
      <c r="O64" s="75">
        <f t="shared" si="21"/>
        <v>0</v>
      </c>
      <c r="P64" s="75">
        <f t="shared" si="21"/>
        <v>0</v>
      </c>
      <c r="Q64" s="75">
        <f t="shared" si="21"/>
        <v>1833000</v>
      </c>
      <c r="R64" s="91"/>
      <c r="S64" s="91"/>
      <c r="T64" s="91"/>
      <c r="U64" s="91"/>
      <c r="V64" s="91"/>
      <c r="W64" s="91"/>
      <c r="X64" s="91"/>
    </row>
    <row r="65" spans="5:24" ht="12.75" customHeight="1">
      <c r="E65" s="115"/>
      <c r="J65" s="69"/>
      <c r="R65" s="91"/>
      <c r="S65" s="91"/>
      <c r="T65" s="91"/>
      <c r="U65" s="91"/>
      <c r="V65" s="91"/>
      <c r="W65" s="91"/>
      <c r="X65" s="91"/>
    </row>
    <row r="66" spans="5:24" ht="12.75" customHeight="1">
      <c r="E66" s="115"/>
      <c r="J66" s="69"/>
      <c r="R66" s="91"/>
      <c r="S66" s="91"/>
      <c r="T66" s="91"/>
      <c r="U66" s="91"/>
      <c r="V66" s="91"/>
      <c r="W66" s="91"/>
      <c r="X66" s="91"/>
    </row>
    <row r="67" spans="5:24" ht="12.75" customHeight="1">
      <c r="E67" s="115"/>
      <c r="I67" s="47" t="s">
        <v>79</v>
      </c>
      <c r="J67" s="68">
        <f>SUM(J68:J70)</f>
        <v>56785802</v>
      </c>
      <c r="K67" s="68">
        <f aca="true" t="shared" si="22" ref="K67:Q67">SUM(K68:K70)</f>
        <v>14240150.26</v>
      </c>
      <c r="L67" s="68">
        <f t="shared" si="22"/>
        <v>12973378</v>
      </c>
      <c r="M67" s="68">
        <f t="shared" si="22"/>
        <v>5223069</v>
      </c>
      <c r="N67" s="68">
        <f t="shared" si="22"/>
        <v>592818</v>
      </c>
      <c r="O67" s="68">
        <f t="shared" si="22"/>
        <v>77000</v>
      </c>
      <c r="P67" s="68">
        <f t="shared" si="22"/>
        <v>0</v>
      </c>
      <c r="Q67" s="68">
        <f t="shared" si="22"/>
        <v>15351282.35</v>
      </c>
      <c r="R67" s="91"/>
      <c r="S67" s="91"/>
      <c r="T67" s="91"/>
      <c r="U67" s="91"/>
      <c r="V67" s="91"/>
      <c r="W67" s="91"/>
      <c r="X67" s="91"/>
    </row>
    <row r="68" spans="5:24" ht="12.75" customHeight="1">
      <c r="E68" s="115"/>
      <c r="J68" s="76">
        <f>SUM(J32+J36+J40+J44)</f>
        <v>49961972</v>
      </c>
      <c r="K68" s="76">
        <f aca="true" t="shared" si="23" ref="K68:Q68">SUM(K32+K36+K40+K44)</f>
        <v>12329682.26</v>
      </c>
      <c r="L68" s="76">
        <f t="shared" si="23"/>
        <v>11631016</v>
      </c>
      <c r="M68" s="76">
        <f t="shared" si="23"/>
        <v>4096317</v>
      </c>
      <c r="N68" s="76">
        <f t="shared" si="23"/>
        <v>592818</v>
      </c>
      <c r="O68" s="76">
        <f t="shared" si="23"/>
        <v>77000</v>
      </c>
      <c r="P68" s="76">
        <f t="shared" si="23"/>
        <v>0</v>
      </c>
      <c r="Q68" s="76">
        <f t="shared" si="23"/>
        <v>11201310.35</v>
      </c>
      <c r="R68" s="91"/>
      <c r="S68" s="91"/>
      <c r="T68" s="91"/>
      <c r="U68" s="91"/>
      <c r="V68" s="91"/>
      <c r="W68" s="91"/>
      <c r="X68" s="91"/>
    </row>
    <row r="69" spans="5:24" ht="12.75" customHeight="1">
      <c r="E69" s="115"/>
      <c r="J69" s="76">
        <f aca="true" t="shared" si="24" ref="J69:Q70">SUM(J33+J37+J41+J45)</f>
        <v>5894711</v>
      </c>
      <c r="K69" s="76">
        <f t="shared" si="24"/>
        <v>1536946</v>
      </c>
      <c r="L69" s="76">
        <f t="shared" si="24"/>
        <v>1069715</v>
      </c>
      <c r="M69" s="76">
        <f t="shared" si="24"/>
        <v>1064105</v>
      </c>
      <c r="N69" s="76">
        <f t="shared" si="24"/>
        <v>0</v>
      </c>
      <c r="O69" s="76">
        <f t="shared" si="24"/>
        <v>0</v>
      </c>
      <c r="P69" s="76">
        <f t="shared" si="24"/>
        <v>0</v>
      </c>
      <c r="Q69" s="76">
        <f t="shared" si="24"/>
        <v>3651156</v>
      </c>
      <c r="R69" s="91"/>
      <c r="S69" s="91"/>
      <c r="T69" s="91"/>
      <c r="U69" s="91"/>
      <c r="V69" s="91"/>
      <c r="W69" s="91"/>
      <c r="X69" s="91"/>
    </row>
    <row r="70" spans="5:24" ht="12.75" customHeight="1">
      <c r="E70" s="115"/>
      <c r="J70" s="76">
        <f t="shared" si="24"/>
        <v>929119</v>
      </c>
      <c r="K70" s="76">
        <f t="shared" si="24"/>
        <v>373522</v>
      </c>
      <c r="L70" s="76">
        <f t="shared" si="24"/>
        <v>272647</v>
      </c>
      <c r="M70" s="76">
        <f t="shared" si="24"/>
        <v>62647</v>
      </c>
      <c r="N70" s="76">
        <f t="shared" si="24"/>
        <v>0</v>
      </c>
      <c r="O70" s="76">
        <f t="shared" si="24"/>
        <v>0</v>
      </c>
      <c r="P70" s="76">
        <f t="shared" si="24"/>
        <v>0</v>
      </c>
      <c r="Q70" s="76">
        <f t="shared" si="24"/>
        <v>498816</v>
      </c>
      <c r="R70" s="91"/>
      <c r="S70" s="91"/>
      <c r="T70" s="91"/>
      <c r="U70" s="91"/>
      <c r="V70" s="91"/>
      <c r="W70" s="91"/>
      <c r="X70" s="91"/>
    </row>
    <row r="71" spans="5:24" ht="12.75" customHeight="1">
      <c r="E71" s="115"/>
      <c r="J71" s="77"/>
      <c r="K71" s="77"/>
      <c r="L71" s="77"/>
      <c r="M71" s="77"/>
      <c r="N71" s="77"/>
      <c r="O71" s="77"/>
      <c r="P71" s="77"/>
      <c r="Q71" s="77"/>
      <c r="R71" s="91"/>
      <c r="S71" s="91"/>
      <c r="T71" s="91"/>
      <c r="U71" s="91"/>
      <c r="V71" s="91"/>
      <c r="W71" s="91"/>
      <c r="X71" s="91"/>
    </row>
    <row r="72" spans="5:24" ht="12.75" customHeight="1">
      <c r="E72" s="115"/>
      <c r="I72" s="8" t="s">
        <v>86</v>
      </c>
      <c r="J72" s="77">
        <f>SUM(J61+J67)</f>
        <v>193659202</v>
      </c>
      <c r="K72" s="77">
        <f aca="true" t="shared" si="25" ref="K72:Q72">SUM(K61+K67)</f>
        <v>46126769.26</v>
      </c>
      <c r="L72" s="77">
        <f t="shared" si="25"/>
        <v>54421451</v>
      </c>
      <c r="M72" s="77">
        <f t="shared" si="25"/>
        <v>35205751</v>
      </c>
      <c r="N72" s="77">
        <f t="shared" si="25"/>
        <v>5592818</v>
      </c>
      <c r="O72" s="77">
        <f t="shared" si="25"/>
        <v>77000</v>
      </c>
      <c r="P72" s="77">
        <f t="shared" si="25"/>
        <v>0</v>
      </c>
      <c r="Q72" s="77">
        <f t="shared" si="25"/>
        <v>113464454.35</v>
      </c>
      <c r="R72" s="91"/>
      <c r="S72" s="91"/>
      <c r="T72" s="91"/>
      <c r="U72" s="91"/>
      <c r="V72" s="91"/>
      <c r="W72" s="91"/>
      <c r="X72" s="91"/>
    </row>
    <row r="73" spans="5:24" ht="12.75" customHeight="1">
      <c r="E73" s="115"/>
      <c r="J73" s="76">
        <f>SUM(J62+J68)</f>
        <v>148595373</v>
      </c>
      <c r="K73" s="76">
        <f aca="true" t="shared" si="26" ref="K73:Q73">SUM(K62+K68)</f>
        <v>32582359.259999998</v>
      </c>
      <c r="L73" s="76">
        <f t="shared" si="26"/>
        <v>37088564</v>
      </c>
      <c r="M73" s="76">
        <f t="shared" si="26"/>
        <v>25092499</v>
      </c>
      <c r="N73" s="76">
        <f t="shared" si="26"/>
        <v>5592818</v>
      </c>
      <c r="O73" s="76">
        <f t="shared" si="26"/>
        <v>77000</v>
      </c>
      <c r="P73" s="76">
        <f t="shared" si="26"/>
        <v>0</v>
      </c>
      <c r="Q73" s="76">
        <f t="shared" si="26"/>
        <v>74861039.35</v>
      </c>
      <c r="R73" s="91"/>
      <c r="S73" s="91"/>
      <c r="T73" s="91"/>
      <c r="U73" s="91"/>
      <c r="V73" s="91"/>
      <c r="W73" s="91"/>
      <c r="X73" s="91"/>
    </row>
    <row r="74" spans="5:24" ht="12.75" customHeight="1">
      <c r="E74" s="115"/>
      <c r="J74" s="76">
        <f aca="true" t="shared" si="27" ref="J74:Q74">SUM(J63+J69)</f>
        <v>42242540</v>
      </c>
      <c r="K74" s="76">
        <f t="shared" si="27"/>
        <v>12166458</v>
      </c>
      <c r="L74" s="76">
        <f t="shared" si="27"/>
        <v>16231670</v>
      </c>
      <c r="M74" s="76">
        <f t="shared" si="27"/>
        <v>10050605</v>
      </c>
      <c r="N74" s="76">
        <f t="shared" si="27"/>
        <v>0</v>
      </c>
      <c r="O74" s="76">
        <f t="shared" si="27"/>
        <v>0</v>
      </c>
      <c r="P74" s="76">
        <f t="shared" si="27"/>
        <v>0</v>
      </c>
      <c r="Q74" s="76">
        <f t="shared" si="27"/>
        <v>36271599</v>
      </c>
      <c r="R74" s="91"/>
      <c r="S74" s="91"/>
      <c r="T74" s="91"/>
      <c r="U74" s="91"/>
      <c r="V74" s="91"/>
      <c r="W74" s="91"/>
      <c r="X74" s="91"/>
    </row>
    <row r="75" spans="5:24" ht="12.75" customHeight="1">
      <c r="E75" s="115"/>
      <c r="J75" s="76">
        <f aca="true" t="shared" si="28" ref="J75:Q75">SUM(J64+J70)</f>
        <v>2821289</v>
      </c>
      <c r="K75" s="76">
        <f t="shared" si="28"/>
        <v>1377952</v>
      </c>
      <c r="L75" s="76">
        <f t="shared" si="28"/>
        <v>1101217</v>
      </c>
      <c r="M75" s="76">
        <f t="shared" si="28"/>
        <v>62647</v>
      </c>
      <c r="N75" s="76">
        <f t="shared" si="28"/>
        <v>0</v>
      </c>
      <c r="O75" s="76">
        <f t="shared" si="28"/>
        <v>0</v>
      </c>
      <c r="P75" s="76">
        <f t="shared" si="28"/>
        <v>0</v>
      </c>
      <c r="Q75" s="76">
        <f t="shared" si="28"/>
        <v>2331816</v>
      </c>
      <c r="R75" s="91"/>
      <c r="S75" s="91"/>
      <c r="T75" s="91"/>
      <c r="U75" s="91"/>
      <c r="V75" s="91"/>
      <c r="W75" s="91"/>
      <c r="X75" s="91"/>
    </row>
    <row r="76" spans="5:24" ht="12.75" customHeight="1">
      <c r="E76" s="115"/>
      <c r="R76" s="91"/>
      <c r="S76" s="91"/>
      <c r="T76" s="91"/>
      <c r="U76" s="91"/>
      <c r="V76" s="91"/>
      <c r="W76" s="91"/>
      <c r="X76" s="91"/>
    </row>
    <row r="77" spans="5:24" ht="38.25">
      <c r="E77" s="115"/>
      <c r="I77" s="78" t="s">
        <v>191</v>
      </c>
      <c r="J77" s="77">
        <f>SUM(J72-J50)</f>
        <v>-313546</v>
      </c>
      <c r="K77" s="77">
        <f aca="true" t="shared" si="29" ref="K77:Q77">SUM(K72-K50)</f>
        <v>-313546</v>
      </c>
      <c r="L77" s="77">
        <f t="shared" si="29"/>
        <v>0</v>
      </c>
      <c r="M77" s="77">
        <f t="shared" si="29"/>
        <v>0</v>
      </c>
      <c r="N77" s="77">
        <f t="shared" si="29"/>
        <v>0</v>
      </c>
      <c r="O77" s="77">
        <f t="shared" si="29"/>
        <v>0</v>
      </c>
      <c r="P77" s="77">
        <f t="shared" si="29"/>
        <v>0</v>
      </c>
      <c r="Q77" s="77">
        <f t="shared" si="29"/>
        <v>-313546</v>
      </c>
      <c r="R77" s="91"/>
      <c r="S77" s="91"/>
      <c r="T77" s="91"/>
      <c r="U77" s="91"/>
      <c r="V77" s="91"/>
      <c r="W77" s="91"/>
      <c r="X77" s="91"/>
    </row>
    <row r="78" spans="5:24" ht="12.75" customHeight="1">
      <c r="E78" s="115"/>
      <c r="J78" s="76">
        <f aca="true" t="shared" si="30" ref="J78:Q80">SUM(J73-J51)</f>
        <v>2919</v>
      </c>
      <c r="K78" s="76">
        <f t="shared" si="30"/>
        <v>2919</v>
      </c>
      <c r="L78" s="76">
        <f t="shared" si="30"/>
        <v>0</v>
      </c>
      <c r="M78" s="76">
        <f t="shared" si="30"/>
        <v>0</v>
      </c>
      <c r="N78" s="76">
        <f t="shared" si="30"/>
        <v>0</v>
      </c>
      <c r="O78" s="76">
        <f t="shared" si="30"/>
        <v>0</v>
      </c>
      <c r="P78" s="76">
        <f t="shared" si="30"/>
        <v>0</v>
      </c>
      <c r="Q78" s="76">
        <f t="shared" si="30"/>
        <v>2919</v>
      </c>
      <c r="R78" s="91"/>
      <c r="S78" s="91"/>
      <c r="T78" s="91"/>
      <c r="U78" s="91"/>
      <c r="V78" s="91"/>
      <c r="W78" s="91"/>
      <c r="X78" s="91"/>
    </row>
    <row r="79" spans="5:24" ht="12.75" customHeight="1">
      <c r="E79" s="115"/>
      <c r="J79" s="76">
        <f t="shared" si="30"/>
        <v>16535</v>
      </c>
      <c r="K79" s="76">
        <f t="shared" si="30"/>
        <v>16535</v>
      </c>
      <c r="L79" s="76">
        <f t="shared" si="30"/>
        <v>0</v>
      </c>
      <c r="M79" s="76">
        <f t="shared" si="30"/>
        <v>0</v>
      </c>
      <c r="N79" s="76">
        <f t="shared" si="30"/>
        <v>0</v>
      </c>
      <c r="O79" s="76">
        <f t="shared" si="30"/>
        <v>0</v>
      </c>
      <c r="P79" s="76">
        <f t="shared" si="30"/>
        <v>0</v>
      </c>
      <c r="Q79" s="76">
        <f t="shared" si="30"/>
        <v>16535</v>
      </c>
      <c r="R79" s="91"/>
      <c r="S79" s="91"/>
      <c r="T79" s="91"/>
      <c r="U79" s="91"/>
      <c r="V79" s="91"/>
      <c r="W79" s="91"/>
      <c r="X79" s="91"/>
    </row>
    <row r="80" spans="5:24" ht="12.75" customHeight="1">
      <c r="E80" s="115"/>
      <c r="J80" s="76">
        <f t="shared" si="30"/>
        <v>-333000</v>
      </c>
      <c r="K80" s="76">
        <f t="shared" si="30"/>
        <v>-333000</v>
      </c>
      <c r="L80" s="76">
        <f t="shared" si="30"/>
        <v>0</v>
      </c>
      <c r="M80" s="76">
        <f t="shared" si="30"/>
        <v>0</v>
      </c>
      <c r="N80" s="76">
        <f t="shared" si="30"/>
        <v>0</v>
      </c>
      <c r="O80" s="76">
        <f t="shared" si="30"/>
        <v>0</v>
      </c>
      <c r="P80" s="76">
        <f t="shared" si="30"/>
        <v>0</v>
      </c>
      <c r="Q80" s="76">
        <f t="shared" si="30"/>
        <v>-333000</v>
      </c>
      <c r="R80" s="91"/>
      <c r="S80" s="91"/>
      <c r="T80" s="91"/>
      <c r="U80" s="91"/>
      <c r="V80" s="91"/>
      <c r="W80" s="91"/>
      <c r="X80" s="91"/>
    </row>
    <row r="81" spans="5:24" ht="12.75" customHeight="1">
      <c r="E81" s="115"/>
      <c r="J81" s="76"/>
      <c r="R81" s="91"/>
      <c r="S81" s="91"/>
      <c r="T81" s="91"/>
      <c r="U81" s="91"/>
      <c r="V81" s="91"/>
      <c r="W81" s="91"/>
      <c r="X81" s="91"/>
    </row>
    <row r="82" spans="5:24" ht="12.75" customHeight="1">
      <c r="E82" s="115"/>
      <c r="R82" s="91"/>
      <c r="S82" s="91"/>
      <c r="T82" s="91"/>
      <c r="U82" s="91"/>
      <c r="V82" s="91"/>
      <c r="W82" s="91"/>
      <c r="X82" s="91"/>
    </row>
    <row r="83" spans="5:24" ht="12.75" customHeight="1">
      <c r="E83" s="115"/>
      <c r="R83" s="91"/>
      <c r="S83" s="91"/>
      <c r="T83" s="91"/>
      <c r="U83" s="91"/>
      <c r="V83" s="91"/>
      <c r="W83" s="91"/>
      <c r="X83" s="91"/>
    </row>
    <row r="84" spans="5:24" ht="12.75" customHeight="1">
      <c r="E84" s="115"/>
      <c r="R84" s="91"/>
      <c r="S84" s="91"/>
      <c r="T84" s="91"/>
      <c r="U84" s="91"/>
      <c r="V84" s="91"/>
      <c r="W84" s="91"/>
      <c r="X84" s="91"/>
    </row>
    <row r="85" spans="5:24" ht="12.75" customHeight="1">
      <c r="E85" s="115"/>
      <c r="R85" s="91"/>
      <c r="S85" s="91"/>
      <c r="T85" s="91"/>
      <c r="U85" s="91"/>
      <c r="V85" s="91"/>
      <c r="W85" s="91"/>
      <c r="X85" s="91"/>
    </row>
    <row r="86" spans="5:24" ht="12.75" customHeight="1">
      <c r="E86" s="115"/>
      <c r="R86" s="91"/>
      <c r="S86" s="91"/>
      <c r="T86" s="91"/>
      <c r="U86" s="91"/>
      <c r="V86" s="91"/>
      <c r="W86" s="91"/>
      <c r="X86" s="91"/>
    </row>
    <row r="87" spans="5:24" ht="12.75" customHeight="1">
      <c r="E87" s="115"/>
      <c r="R87" s="91"/>
      <c r="S87" s="91"/>
      <c r="T87" s="91"/>
      <c r="U87" s="91"/>
      <c r="V87" s="91"/>
      <c r="W87" s="91"/>
      <c r="X87" s="91"/>
    </row>
    <row r="88" spans="5:24" ht="12.75" customHeight="1">
      <c r="E88" s="115"/>
      <c r="R88" s="91"/>
      <c r="S88" s="91"/>
      <c r="T88" s="91"/>
      <c r="U88" s="91"/>
      <c r="V88" s="91"/>
      <c r="W88" s="91"/>
      <c r="X88" s="91"/>
    </row>
    <row r="89" spans="5:24" ht="12.75" customHeight="1">
      <c r="E89" s="115"/>
      <c r="R89" s="91"/>
      <c r="S89" s="91"/>
      <c r="T89" s="91"/>
      <c r="U89" s="91"/>
      <c r="V89" s="91"/>
      <c r="W89" s="91"/>
      <c r="X89" s="91"/>
    </row>
    <row r="90" spans="5:24" ht="12.75" customHeight="1">
      <c r="E90" s="115"/>
      <c r="R90" s="91"/>
      <c r="S90" s="91"/>
      <c r="T90" s="91"/>
      <c r="U90" s="91"/>
      <c r="V90" s="91"/>
      <c r="W90" s="91"/>
      <c r="X90" s="91"/>
    </row>
    <row r="91" spans="5:24" ht="12.75" customHeight="1">
      <c r="E91" s="115"/>
      <c r="R91" s="91"/>
      <c r="S91" s="91"/>
      <c r="T91" s="91"/>
      <c r="U91" s="91"/>
      <c r="V91" s="91"/>
      <c r="W91" s="91"/>
      <c r="X91" s="91"/>
    </row>
    <row r="92" spans="5:24" ht="12.75" customHeight="1">
      <c r="E92" s="115"/>
      <c r="R92" s="91"/>
      <c r="S92" s="91"/>
      <c r="T92" s="91"/>
      <c r="U92" s="91"/>
      <c r="V92" s="91"/>
      <c r="W92" s="91"/>
      <c r="X92" s="91"/>
    </row>
    <row r="93" spans="5:24" ht="12.75" customHeight="1">
      <c r="E93" s="115"/>
      <c r="R93" s="91"/>
      <c r="S93" s="91"/>
      <c r="T93" s="91"/>
      <c r="U93" s="91"/>
      <c r="V93" s="91"/>
      <c r="W93" s="91"/>
      <c r="X93" s="91"/>
    </row>
    <row r="94" spans="5:24" ht="12.75" customHeight="1">
      <c r="E94" s="115"/>
      <c r="R94" s="91"/>
      <c r="S94" s="91"/>
      <c r="T94" s="91"/>
      <c r="U94" s="91"/>
      <c r="V94" s="91"/>
      <c r="W94" s="91"/>
      <c r="X94" s="91"/>
    </row>
    <row r="95" spans="5:24" ht="12.75" customHeight="1">
      <c r="E95" s="115"/>
      <c r="R95" s="91"/>
      <c r="S95" s="91"/>
      <c r="T95" s="91"/>
      <c r="U95" s="91"/>
      <c r="V95" s="91"/>
      <c r="W95" s="91"/>
      <c r="X95" s="91"/>
    </row>
    <row r="96" spans="5:24" ht="12.75" customHeight="1">
      <c r="E96" s="115"/>
      <c r="R96" s="91"/>
      <c r="S96" s="91"/>
      <c r="T96" s="91"/>
      <c r="U96" s="91"/>
      <c r="V96" s="91"/>
      <c r="W96" s="91"/>
      <c r="X96" s="91"/>
    </row>
    <row r="97" spans="5:24" ht="12.75" customHeight="1">
      <c r="E97" s="115"/>
      <c r="R97" s="91"/>
      <c r="S97" s="91"/>
      <c r="T97" s="91"/>
      <c r="U97" s="91"/>
      <c r="V97" s="91"/>
      <c r="W97" s="91"/>
      <c r="X97" s="91"/>
    </row>
    <row r="98" spans="5:24" ht="12.75" customHeight="1">
      <c r="E98" s="115"/>
      <c r="R98" s="91"/>
      <c r="S98" s="91"/>
      <c r="T98" s="91"/>
      <c r="U98" s="91"/>
      <c r="V98" s="91"/>
      <c r="W98" s="91"/>
      <c r="X98" s="91"/>
    </row>
    <row r="99" spans="5:24" ht="12.75" customHeight="1">
      <c r="E99" s="115"/>
      <c r="R99" s="91"/>
      <c r="S99" s="91"/>
      <c r="T99" s="91"/>
      <c r="U99" s="91"/>
      <c r="V99" s="91"/>
      <c r="W99" s="91"/>
      <c r="X99" s="91"/>
    </row>
    <row r="100" spans="5:24" ht="12.75" customHeight="1">
      <c r="E100" s="115"/>
      <c r="R100" s="91"/>
      <c r="S100" s="91"/>
      <c r="T100" s="91"/>
      <c r="U100" s="91"/>
      <c r="V100" s="91"/>
      <c r="W100" s="91"/>
      <c r="X100" s="91"/>
    </row>
    <row r="101" spans="5:24" ht="12.75" customHeight="1">
      <c r="E101" s="115"/>
      <c r="R101" s="91"/>
      <c r="S101" s="91"/>
      <c r="T101" s="91"/>
      <c r="U101" s="91"/>
      <c r="V101" s="91"/>
      <c r="W101" s="91"/>
      <c r="X101" s="91"/>
    </row>
    <row r="102" spans="5:24" ht="12.75" customHeight="1">
      <c r="E102" s="115"/>
      <c r="R102" s="91"/>
      <c r="S102" s="91"/>
      <c r="T102" s="91"/>
      <c r="U102" s="91"/>
      <c r="V102" s="91"/>
      <c r="W102" s="91"/>
      <c r="X102" s="91"/>
    </row>
    <row r="103" spans="5:24" ht="12.75" customHeight="1">
      <c r="E103" s="115"/>
      <c r="R103" s="91"/>
      <c r="S103" s="91"/>
      <c r="T103" s="91"/>
      <c r="U103" s="91"/>
      <c r="V103" s="91"/>
      <c r="W103" s="91"/>
      <c r="X103" s="91"/>
    </row>
    <row r="104" spans="5:24" ht="12.75" customHeight="1">
      <c r="E104" s="115"/>
      <c r="R104" s="91"/>
      <c r="S104" s="91"/>
      <c r="T104" s="91"/>
      <c r="U104" s="91"/>
      <c r="V104" s="91"/>
      <c r="W104" s="91"/>
      <c r="X104" s="91"/>
    </row>
    <row r="105" spans="5:24" ht="12.75" customHeight="1">
      <c r="E105" s="115"/>
      <c r="R105" s="91"/>
      <c r="S105" s="91"/>
      <c r="T105" s="91"/>
      <c r="U105" s="91"/>
      <c r="V105" s="91"/>
      <c r="W105" s="91"/>
      <c r="X105" s="91"/>
    </row>
    <row r="106" spans="5:24" ht="12.75" customHeight="1">
      <c r="E106" s="115"/>
      <c r="R106" s="91"/>
      <c r="S106" s="91"/>
      <c r="T106" s="91"/>
      <c r="U106" s="91"/>
      <c r="V106" s="91"/>
      <c r="W106" s="91"/>
      <c r="X106" s="91"/>
    </row>
    <row r="107" spans="5:24" ht="12.75" customHeight="1">
      <c r="E107" s="115"/>
      <c r="R107" s="91"/>
      <c r="S107" s="91"/>
      <c r="T107" s="91"/>
      <c r="U107" s="91"/>
      <c r="V107" s="91"/>
      <c r="W107" s="91"/>
      <c r="X107" s="91"/>
    </row>
    <row r="108" spans="5:24" ht="12.75" customHeight="1">
      <c r="E108" s="115"/>
      <c r="R108" s="91"/>
      <c r="S108" s="91"/>
      <c r="T108" s="91"/>
      <c r="U108" s="91"/>
      <c r="V108" s="91"/>
      <c r="W108" s="91"/>
      <c r="X108" s="91"/>
    </row>
    <row r="109" spans="5:24" ht="12.75" customHeight="1">
      <c r="E109" s="115"/>
      <c r="R109" s="91"/>
      <c r="S109" s="91"/>
      <c r="T109" s="91"/>
      <c r="U109" s="91"/>
      <c r="V109" s="91"/>
      <c r="W109" s="91"/>
      <c r="X109" s="91"/>
    </row>
    <row r="110" spans="5:24" ht="12.75" customHeight="1">
      <c r="E110" s="115"/>
      <c r="R110" s="91"/>
      <c r="S110" s="91"/>
      <c r="T110" s="91"/>
      <c r="U110" s="91"/>
      <c r="V110" s="91"/>
      <c r="W110" s="91"/>
      <c r="X110" s="91"/>
    </row>
    <row r="111" spans="5:24" ht="12.75" customHeight="1">
      <c r="E111" s="115"/>
      <c r="R111" s="91"/>
      <c r="S111" s="91"/>
      <c r="T111" s="91"/>
      <c r="U111" s="91"/>
      <c r="V111" s="91"/>
      <c r="W111" s="91"/>
      <c r="X111" s="91"/>
    </row>
    <row r="112" spans="5:24" ht="12.75" customHeight="1">
      <c r="E112" s="115"/>
      <c r="R112" s="91"/>
      <c r="S112" s="91"/>
      <c r="T112" s="91"/>
      <c r="U112" s="91"/>
      <c r="V112" s="91"/>
      <c r="W112" s="91"/>
      <c r="X112" s="91"/>
    </row>
    <row r="113" spans="5:24" ht="12.75" customHeight="1">
      <c r="E113" s="115"/>
      <c r="R113" s="91"/>
      <c r="S113" s="91"/>
      <c r="T113" s="91"/>
      <c r="U113" s="91"/>
      <c r="V113" s="91"/>
      <c r="W113" s="91"/>
      <c r="X113" s="91"/>
    </row>
    <row r="114" spans="5:24" ht="12.75" customHeight="1">
      <c r="E114" s="115"/>
      <c r="R114" s="91"/>
      <c r="S114" s="91"/>
      <c r="T114" s="91"/>
      <c r="U114" s="91"/>
      <c r="V114" s="91"/>
      <c r="W114" s="91"/>
      <c r="X114" s="91"/>
    </row>
    <row r="115" spans="5:24" ht="12.75" customHeight="1">
      <c r="E115" s="115"/>
      <c r="R115" s="91"/>
      <c r="S115" s="91"/>
      <c r="T115" s="91"/>
      <c r="U115" s="91"/>
      <c r="V115" s="91"/>
      <c r="W115" s="91"/>
      <c r="X115" s="91"/>
    </row>
    <row r="116" spans="5:24" ht="12.75" customHeight="1">
      <c r="E116" s="115"/>
      <c r="R116" s="91"/>
      <c r="S116" s="91"/>
      <c r="T116" s="91"/>
      <c r="U116" s="91"/>
      <c r="V116" s="91"/>
      <c r="W116" s="91"/>
      <c r="X116" s="91"/>
    </row>
    <row r="117" spans="5:24" ht="12.75" customHeight="1">
      <c r="E117" s="115"/>
      <c r="R117" s="91"/>
      <c r="S117" s="91"/>
      <c r="T117" s="91"/>
      <c r="U117" s="91"/>
      <c r="V117" s="91"/>
      <c r="W117" s="91"/>
      <c r="X117" s="91"/>
    </row>
    <row r="118" spans="5:24" ht="12.75" customHeight="1">
      <c r="E118" s="115"/>
      <c r="R118" s="91"/>
      <c r="S118" s="91"/>
      <c r="T118" s="91"/>
      <c r="U118" s="91"/>
      <c r="V118" s="91"/>
      <c r="W118" s="91"/>
      <c r="X118" s="91"/>
    </row>
    <row r="119" spans="5:24" ht="12.75" customHeight="1">
      <c r="E119" s="115"/>
      <c r="R119" s="91"/>
      <c r="S119" s="91"/>
      <c r="T119" s="91"/>
      <c r="U119" s="91"/>
      <c r="V119" s="91"/>
      <c r="W119" s="91"/>
      <c r="X119" s="91"/>
    </row>
    <row r="120" spans="5:24" ht="12.75" customHeight="1">
      <c r="E120" s="115"/>
      <c r="R120" s="91"/>
      <c r="S120" s="91"/>
      <c r="T120" s="91"/>
      <c r="U120" s="91"/>
      <c r="V120" s="91"/>
      <c r="W120" s="91"/>
      <c r="X120" s="91"/>
    </row>
    <row r="121" spans="5:24" ht="12.75" customHeight="1">
      <c r="E121" s="115"/>
      <c r="R121" s="91"/>
      <c r="S121" s="91"/>
      <c r="T121" s="91"/>
      <c r="U121" s="91"/>
      <c r="V121" s="91"/>
      <c r="W121" s="91"/>
      <c r="X121" s="91"/>
    </row>
    <row r="122" spans="5:24" ht="12.75" customHeight="1">
      <c r="E122" s="115"/>
      <c r="R122" s="91"/>
      <c r="S122" s="91"/>
      <c r="T122" s="91"/>
      <c r="U122" s="91"/>
      <c r="V122" s="91"/>
      <c r="W122" s="91"/>
      <c r="X122" s="91"/>
    </row>
    <row r="123" spans="5:24" ht="12.75" customHeight="1">
      <c r="E123" s="115"/>
      <c r="R123" s="91"/>
      <c r="S123" s="91"/>
      <c r="T123" s="91"/>
      <c r="U123" s="91"/>
      <c r="V123" s="91"/>
      <c r="W123" s="91"/>
      <c r="X123" s="91"/>
    </row>
    <row r="124" spans="5:24" ht="12.75" customHeight="1">
      <c r="E124" s="115"/>
      <c r="R124" s="91"/>
      <c r="S124" s="91"/>
      <c r="T124" s="91"/>
      <c r="U124" s="91"/>
      <c r="V124" s="91"/>
      <c r="W124" s="91"/>
      <c r="X124" s="91"/>
    </row>
    <row r="125" spans="5:24" ht="12.75" customHeight="1">
      <c r="E125" s="115"/>
      <c r="R125" s="91"/>
      <c r="S125" s="91"/>
      <c r="T125" s="91"/>
      <c r="U125" s="91"/>
      <c r="V125" s="91"/>
      <c r="W125" s="91"/>
      <c r="X125" s="91"/>
    </row>
    <row r="126" spans="5:24" ht="12.75" customHeight="1">
      <c r="E126" s="115"/>
      <c r="R126" s="91"/>
      <c r="S126" s="91"/>
      <c r="T126" s="91"/>
      <c r="U126" s="91"/>
      <c r="V126" s="91"/>
      <c r="W126" s="91"/>
      <c r="X126" s="91"/>
    </row>
    <row r="127" spans="5:24" ht="12.75" customHeight="1">
      <c r="E127" s="115"/>
      <c r="R127" s="91"/>
      <c r="S127" s="91"/>
      <c r="T127" s="91"/>
      <c r="U127" s="91"/>
      <c r="V127" s="91"/>
      <c r="W127" s="91"/>
      <c r="X127" s="91"/>
    </row>
    <row r="128" spans="5:24" ht="12.75" customHeight="1">
      <c r="E128" s="115"/>
      <c r="R128" s="91"/>
      <c r="S128" s="91"/>
      <c r="T128" s="91"/>
      <c r="U128" s="91"/>
      <c r="V128" s="91"/>
      <c r="W128" s="91"/>
      <c r="X128" s="91"/>
    </row>
    <row r="129" spans="5:24" ht="12.75" customHeight="1">
      <c r="E129" s="115"/>
      <c r="R129" s="91"/>
      <c r="S129" s="91"/>
      <c r="T129" s="91"/>
      <c r="U129" s="91"/>
      <c r="V129" s="91"/>
      <c r="W129" s="91"/>
      <c r="X129" s="91"/>
    </row>
    <row r="130" spans="5:24" ht="12.75" customHeight="1">
      <c r="E130" s="115"/>
      <c r="R130" s="91"/>
      <c r="S130" s="91"/>
      <c r="T130" s="91"/>
      <c r="U130" s="91"/>
      <c r="V130" s="91"/>
      <c r="W130" s="91"/>
      <c r="X130" s="91"/>
    </row>
    <row r="131" spans="5:24" ht="12.75" customHeight="1">
      <c r="E131" s="115"/>
      <c r="R131" s="91"/>
      <c r="S131" s="91"/>
      <c r="T131" s="91"/>
      <c r="U131" s="91"/>
      <c r="V131" s="91"/>
      <c r="W131" s="91"/>
      <c r="X131" s="91"/>
    </row>
    <row r="132" spans="5:24" ht="12.75" customHeight="1">
      <c r="E132" s="115"/>
      <c r="R132" s="91"/>
      <c r="S132" s="91"/>
      <c r="T132" s="91"/>
      <c r="U132" s="91"/>
      <c r="V132" s="91"/>
      <c r="W132" s="91"/>
      <c r="X132" s="91"/>
    </row>
    <row r="133" spans="5:24" ht="12.75" customHeight="1">
      <c r="E133" s="115"/>
      <c r="R133" s="91"/>
      <c r="S133" s="91"/>
      <c r="T133" s="91"/>
      <c r="U133" s="91"/>
      <c r="V133" s="91"/>
      <c r="W133" s="91"/>
      <c r="X133" s="91"/>
    </row>
    <row r="134" spans="5:24" ht="12.75" customHeight="1">
      <c r="E134" s="115"/>
      <c r="R134" s="91"/>
      <c r="S134" s="91"/>
      <c r="T134" s="91"/>
      <c r="U134" s="91"/>
      <c r="V134" s="91"/>
      <c r="W134" s="91"/>
      <c r="X134" s="91"/>
    </row>
    <row r="135" spans="5:24" ht="12.75" customHeight="1">
      <c r="E135" s="115"/>
      <c r="R135" s="91"/>
      <c r="S135" s="91"/>
      <c r="T135" s="91"/>
      <c r="U135" s="91"/>
      <c r="V135" s="91"/>
      <c r="W135" s="91"/>
      <c r="X135" s="91"/>
    </row>
    <row r="136" spans="5:24" ht="12.75" customHeight="1">
      <c r="E136" s="115"/>
      <c r="R136" s="91"/>
      <c r="S136" s="91"/>
      <c r="T136" s="91"/>
      <c r="U136" s="91"/>
      <c r="V136" s="91"/>
      <c r="W136" s="91"/>
      <c r="X136" s="91"/>
    </row>
    <row r="137" spans="5:24" ht="12.75" customHeight="1">
      <c r="E137" s="115"/>
      <c r="R137" s="91"/>
      <c r="S137" s="91"/>
      <c r="T137" s="91"/>
      <c r="U137" s="91"/>
      <c r="V137" s="91"/>
      <c r="W137" s="91"/>
      <c r="X137" s="91"/>
    </row>
    <row r="138" spans="5:24" ht="12.75" customHeight="1">
      <c r="E138" s="115"/>
      <c r="R138" s="91"/>
      <c r="S138" s="91"/>
      <c r="T138" s="91"/>
      <c r="U138" s="91"/>
      <c r="V138" s="91"/>
      <c r="W138" s="91"/>
      <c r="X138" s="91"/>
    </row>
    <row r="139" spans="5:24" ht="12.75" customHeight="1">
      <c r="E139" s="115"/>
      <c r="R139" s="91"/>
      <c r="S139" s="91"/>
      <c r="T139" s="91"/>
      <c r="U139" s="91"/>
      <c r="V139" s="91"/>
      <c r="W139" s="91"/>
      <c r="X139" s="91"/>
    </row>
    <row r="140" spans="5:24" ht="12.75" customHeight="1">
      <c r="E140" s="115"/>
      <c r="R140" s="91"/>
      <c r="S140" s="91"/>
      <c r="T140" s="91"/>
      <c r="U140" s="91"/>
      <c r="V140" s="91"/>
      <c r="W140" s="91"/>
      <c r="X140" s="91"/>
    </row>
  </sheetData>
  <sheetProtection/>
  <mergeCells count="18">
    <mergeCell ref="A35:H38"/>
    <mergeCell ref="O1:Q1"/>
    <mergeCell ref="A4:H5"/>
    <mergeCell ref="I4:I5"/>
    <mergeCell ref="J4:J5"/>
    <mergeCell ref="K4:P4"/>
    <mergeCell ref="Q4:Q5"/>
    <mergeCell ref="A2:Q2"/>
    <mergeCell ref="A39:H42"/>
    <mergeCell ref="A43:H46"/>
    <mergeCell ref="A6:H6"/>
    <mergeCell ref="A7:H10"/>
    <mergeCell ref="A11:H14"/>
    <mergeCell ref="A15:H18"/>
    <mergeCell ref="A19:H22"/>
    <mergeCell ref="A23:H26"/>
    <mergeCell ref="A27:H30"/>
    <mergeCell ref="A31:H3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Y207"/>
  <sheetViews>
    <sheetView showGridLines="0" view="pageBreakPreview" zoomScale="75" zoomScaleSheetLayoutView="75" zoomScalePageLayoutView="0" workbookViewId="0" topLeftCell="A1">
      <selection activeCell="A2" sqref="A2:O2"/>
    </sheetView>
  </sheetViews>
  <sheetFormatPr defaultColWidth="9.140625" defaultRowHeight="12.75"/>
  <cols>
    <col min="1" max="1" width="5.00390625" style="9" customWidth="1"/>
    <col min="2" max="2" width="9.140625" style="9" customWidth="1"/>
    <col min="3" max="3" width="19.421875" style="9" customWidth="1"/>
    <col min="4" max="4" width="57.00390625" style="9" customWidth="1"/>
    <col min="5" max="5" width="22.7109375" style="9" customWidth="1"/>
    <col min="6" max="6" width="20.00390625" style="115" customWidth="1"/>
    <col min="7" max="7" width="19.57421875" style="9" customWidth="1"/>
    <col min="8" max="8" width="11.57421875" style="9" bestFit="1" customWidth="1"/>
    <col min="9" max="9" width="20.00390625" style="9" customWidth="1"/>
    <col min="10" max="10" width="22.421875" style="9" customWidth="1"/>
    <col min="11" max="11" width="14.421875" style="9" customWidth="1"/>
    <col min="12" max="12" width="14.00390625" style="9" customWidth="1"/>
    <col min="13" max="14" width="11.57421875" style="9" bestFit="1" customWidth="1"/>
    <col min="15" max="15" width="18.7109375" style="9" customWidth="1"/>
    <col min="16" max="16" width="14.00390625" style="9" customWidth="1"/>
    <col min="17" max="17" width="13.8515625" style="9" customWidth="1"/>
    <col min="18" max="18" width="18.8515625" style="9" bestFit="1" customWidth="1"/>
    <col min="19" max="19" width="19.00390625" style="91" bestFit="1" customWidth="1"/>
    <col min="20" max="22" width="17.8515625" style="91" bestFit="1" customWidth="1"/>
    <col min="23" max="23" width="15.00390625" style="91" customWidth="1"/>
    <col min="24" max="24" width="15.421875" style="91" customWidth="1"/>
    <col min="25" max="25" width="19.00390625" style="91" bestFit="1" customWidth="1"/>
    <col min="26" max="16384" width="9.140625" style="9" customWidth="1"/>
  </cols>
  <sheetData>
    <row r="1" spans="10:17" ht="52.5" customHeight="1">
      <c r="J1" s="76"/>
      <c r="K1" s="76"/>
      <c r="L1" s="9" t="s">
        <v>87</v>
      </c>
      <c r="M1" s="80"/>
      <c r="N1" s="166" t="s">
        <v>195</v>
      </c>
      <c r="O1" s="166"/>
      <c r="P1" s="166" t="s">
        <v>88</v>
      </c>
      <c r="Q1" s="189"/>
    </row>
    <row r="2" spans="1:16" ht="33" customHeight="1">
      <c r="A2" s="190" t="s">
        <v>193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17"/>
    </row>
    <row r="3" spans="1:16" ht="19.5" thickBot="1">
      <c r="A3" s="118"/>
      <c r="B3" s="118"/>
      <c r="C3" s="118"/>
      <c r="D3" s="118"/>
      <c r="E3" s="118"/>
      <c r="F3" s="119"/>
      <c r="G3" s="118"/>
      <c r="H3" s="118"/>
      <c r="I3" s="120"/>
      <c r="J3" s="121"/>
      <c r="K3" s="121"/>
      <c r="L3" s="121"/>
      <c r="M3" s="121"/>
      <c r="N3" s="121"/>
      <c r="O3" s="122" t="s">
        <v>21</v>
      </c>
      <c r="P3" s="122"/>
    </row>
    <row r="4" spans="1:25" ht="70.5" customHeight="1">
      <c r="A4" s="191" t="s">
        <v>0</v>
      </c>
      <c r="B4" s="187" t="s">
        <v>1</v>
      </c>
      <c r="C4" s="187"/>
      <c r="D4" s="187" t="s">
        <v>2</v>
      </c>
      <c r="E4" s="187" t="s">
        <v>3</v>
      </c>
      <c r="F4" s="187" t="s">
        <v>4</v>
      </c>
      <c r="G4" s="187" t="s">
        <v>5</v>
      </c>
      <c r="H4" s="187"/>
      <c r="I4" s="187" t="s">
        <v>6</v>
      </c>
      <c r="J4" s="187" t="s">
        <v>7</v>
      </c>
      <c r="K4" s="193" t="s">
        <v>8</v>
      </c>
      <c r="L4" s="194"/>
      <c r="M4" s="194"/>
      <c r="N4" s="195"/>
      <c r="O4" s="181" t="s">
        <v>9</v>
      </c>
      <c r="P4" s="39"/>
      <c r="Q4" s="91"/>
      <c r="R4" s="115"/>
      <c r="S4" s="115"/>
      <c r="X4" s="9"/>
      <c r="Y4" s="9"/>
    </row>
    <row r="5" spans="1:25" ht="39" customHeight="1">
      <c r="A5" s="192"/>
      <c r="B5" s="188"/>
      <c r="C5" s="188"/>
      <c r="D5" s="188"/>
      <c r="E5" s="188"/>
      <c r="F5" s="188"/>
      <c r="G5" s="116" t="s">
        <v>10</v>
      </c>
      <c r="H5" s="116" t="s">
        <v>11</v>
      </c>
      <c r="I5" s="188"/>
      <c r="J5" s="188"/>
      <c r="K5" s="123">
        <v>2011</v>
      </c>
      <c r="L5" s="123">
        <v>2012</v>
      </c>
      <c r="M5" s="123">
        <v>2013</v>
      </c>
      <c r="N5" s="123">
        <v>2014</v>
      </c>
      <c r="O5" s="182"/>
      <c r="Q5" s="91"/>
      <c r="R5" s="115"/>
      <c r="S5" s="115"/>
      <c r="X5" s="9"/>
      <c r="Y5" s="9"/>
    </row>
    <row r="6" spans="1:23" s="5" customFormat="1" ht="13.5" thickBot="1">
      <c r="A6" s="124">
        <v>1</v>
      </c>
      <c r="B6" s="183">
        <v>2</v>
      </c>
      <c r="C6" s="183"/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25">
        <v>8</v>
      </c>
      <c r="J6" s="125">
        <v>9</v>
      </c>
      <c r="K6" s="126">
        <v>10</v>
      </c>
      <c r="L6" s="126">
        <v>11</v>
      </c>
      <c r="M6" s="126">
        <v>12</v>
      </c>
      <c r="N6" s="126">
        <v>13</v>
      </c>
      <c r="O6" s="127">
        <v>14</v>
      </c>
      <c r="Q6" s="87"/>
      <c r="R6" s="87"/>
      <c r="S6" s="87"/>
      <c r="T6" s="87"/>
      <c r="U6" s="87"/>
      <c r="V6" s="87"/>
      <c r="W6" s="87"/>
    </row>
    <row r="7" spans="1:23" s="1" customFormat="1" ht="15.75" customHeight="1">
      <c r="A7" s="137" t="s">
        <v>89</v>
      </c>
      <c r="B7" s="138"/>
      <c r="C7" s="138"/>
      <c r="D7" s="138"/>
      <c r="E7" s="138"/>
      <c r="F7" s="138"/>
      <c r="G7" s="138"/>
      <c r="H7" s="184"/>
      <c r="I7" s="12" t="s">
        <v>12</v>
      </c>
      <c r="J7" s="81">
        <f aca="true" t="shared" si="0" ref="J7:M10">J11+K154</f>
        <v>133735388</v>
      </c>
      <c r="K7" s="81">
        <f t="shared" si="0"/>
        <v>30731959</v>
      </c>
      <c r="L7" s="81">
        <f t="shared" si="0"/>
        <v>41448073</v>
      </c>
      <c r="M7" s="81">
        <f t="shared" si="0"/>
        <v>29982682</v>
      </c>
      <c r="N7" s="81">
        <f>N8+N9+N10</f>
        <v>5000000</v>
      </c>
      <c r="O7" s="82">
        <f>O11+O154</f>
        <v>97794102</v>
      </c>
      <c r="P7" s="83"/>
      <c r="Q7" s="84"/>
      <c r="R7" s="84"/>
      <c r="S7" s="85"/>
      <c r="T7" s="85"/>
      <c r="U7" s="85"/>
      <c r="V7" s="85"/>
      <c r="W7" s="85"/>
    </row>
    <row r="8" spans="1:23" s="1" customFormat="1" ht="15.75" customHeight="1">
      <c r="A8" s="139"/>
      <c r="B8" s="140"/>
      <c r="C8" s="140"/>
      <c r="D8" s="140"/>
      <c r="E8" s="140"/>
      <c r="F8" s="140"/>
      <c r="G8" s="140"/>
      <c r="H8" s="185"/>
      <c r="I8" s="13" t="s">
        <v>13</v>
      </c>
      <c r="J8" s="10">
        <f>J12+K155</f>
        <v>97653892</v>
      </c>
      <c r="K8" s="10">
        <f t="shared" si="0"/>
        <v>19800138</v>
      </c>
      <c r="L8" s="10">
        <f t="shared" si="0"/>
        <v>25457548</v>
      </c>
      <c r="M8" s="10">
        <f t="shared" si="0"/>
        <v>20996182</v>
      </c>
      <c r="N8" s="10">
        <f>N12</f>
        <v>5000000</v>
      </c>
      <c r="O8" s="11">
        <f>O12+O155</f>
        <v>63340659</v>
      </c>
      <c r="P8" s="83"/>
      <c r="Q8" s="84"/>
      <c r="R8" s="84"/>
      <c r="S8" s="85"/>
      <c r="T8" s="85"/>
      <c r="U8" s="85"/>
      <c r="V8" s="85"/>
      <c r="W8" s="85"/>
    </row>
    <row r="9" spans="1:23" s="1" customFormat="1" ht="15.75" customHeight="1">
      <c r="A9" s="139"/>
      <c r="B9" s="140"/>
      <c r="C9" s="140"/>
      <c r="D9" s="140"/>
      <c r="E9" s="140"/>
      <c r="F9" s="140"/>
      <c r="G9" s="140"/>
      <c r="H9" s="185"/>
      <c r="I9" s="14" t="s">
        <v>16</v>
      </c>
      <c r="J9" s="10">
        <f t="shared" si="0"/>
        <v>34189326</v>
      </c>
      <c r="K9" s="10">
        <f t="shared" si="0"/>
        <v>9927391</v>
      </c>
      <c r="L9" s="10">
        <f t="shared" si="0"/>
        <v>15161955</v>
      </c>
      <c r="M9" s="10">
        <f t="shared" si="0"/>
        <v>8986500</v>
      </c>
      <c r="N9" s="10">
        <f>N13</f>
        <v>0</v>
      </c>
      <c r="O9" s="11">
        <f>O13+O156</f>
        <v>32620443</v>
      </c>
      <c r="P9" s="83"/>
      <c r="Q9" s="84"/>
      <c r="R9" s="84"/>
      <c r="S9" s="85"/>
      <c r="T9" s="85"/>
      <c r="U9" s="85"/>
      <c r="V9" s="85"/>
      <c r="W9" s="85"/>
    </row>
    <row r="10" spans="1:23" s="1" customFormat="1" ht="15.75" customHeight="1" thickBot="1">
      <c r="A10" s="141"/>
      <c r="B10" s="142"/>
      <c r="C10" s="142"/>
      <c r="D10" s="142"/>
      <c r="E10" s="142"/>
      <c r="F10" s="142"/>
      <c r="G10" s="142"/>
      <c r="H10" s="186"/>
      <c r="I10" s="15" t="s">
        <v>17</v>
      </c>
      <c r="J10" s="86">
        <f t="shared" si="0"/>
        <v>1892170</v>
      </c>
      <c r="K10" s="86">
        <f t="shared" si="0"/>
        <v>1004430</v>
      </c>
      <c r="L10" s="86">
        <f t="shared" si="0"/>
        <v>828570</v>
      </c>
      <c r="M10" s="86">
        <f t="shared" si="0"/>
        <v>0</v>
      </c>
      <c r="N10" s="16">
        <f>N14</f>
        <v>0</v>
      </c>
      <c r="O10" s="21">
        <f>O14+O157</f>
        <v>1833000</v>
      </c>
      <c r="P10" s="83"/>
      <c r="Q10" s="84"/>
      <c r="R10" s="84"/>
      <c r="S10" s="85"/>
      <c r="T10" s="85"/>
      <c r="U10" s="85"/>
      <c r="V10" s="85"/>
      <c r="W10" s="85"/>
    </row>
    <row r="11" spans="1:23" s="1" customFormat="1" ht="15.75" customHeight="1">
      <c r="A11" s="137" t="s">
        <v>90</v>
      </c>
      <c r="B11" s="138"/>
      <c r="C11" s="138"/>
      <c r="D11" s="138"/>
      <c r="E11" s="138"/>
      <c r="F11" s="138"/>
      <c r="G11" s="138"/>
      <c r="H11" s="184"/>
      <c r="I11" s="12" t="s">
        <v>12</v>
      </c>
      <c r="J11" s="19">
        <f aca="true" t="shared" si="1" ref="J11:O11">J12+J13+J14</f>
        <v>80488873</v>
      </c>
      <c r="K11" s="19">
        <f t="shared" si="1"/>
        <v>13091852</v>
      </c>
      <c r="L11" s="19">
        <f t="shared" si="1"/>
        <v>18531171</v>
      </c>
      <c r="M11" s="19">
        <f t="shared" si="1"/>
        <v>18022682</v>
      </c>
      <c r="N11" s="19">
        <f t="shared" si="1"/>
        <v>5000000</v>
      </c>
      <c r="O11" s="20">
        <f t="shared" si="1"/>
        <v>48705740</v>
      </c>
      <c r="P11" s="83"/>
      <c r="Q11" s="84"/>
      <c r="R11" s="84"/>
      <c r="S11" s="85"/>
      <c r="T11" s="85"/>
      <c r="U11" s="85"/>
      <c r="V11" s="85"/>
      <c r="W11" s="85"/>
    </row>
    <row r="12" spans="1:23" s="1" customFormat="1" ht="15.75" customHeight="1">
      <c r="A12" s="139"/>
      <c r="B12" s="140"/>
      <c r="C12" s="140"/>
      <c r="D12" s="140"/>
      <c r="E12" s="140"/>
      <c r="F12" s="140"/>
      <c r="G12" s="140"/>
      <c r="H12" s="185"/>
      <c r="I12" s="13" t="s">
        <v>13</v>
      </c>
      <c r="J12" s="10">
        <f aca="true" t="shared" si="2" ref="J12:O14">J16+J20+J24+J28+J32+J36+J40+J44+J48+J52+J56+J60+J64+J68+J72+J76+J80+J84+J88+J92+J96+J100+J104+J108+J112+J116+J120+J124+J128+J132+J136+J144+J148+J140</f>
        <v>80155873</v>
      </c>
      <c r="K12" s="10">
        <f t="shared" si="2"/>
        <v>12758852</v>
      </c>
      <c r="L12" s="10">
        <f t="shared" si="2"/>
        <v>18531171</v>
      </c>
      <c r="M12" s="10">
        <f t="shared" si="2"/>
        <v>18022682</v>
      </c>
      <c r="N12" s="10">
        <f t="shared" si="2"/>
        <v>5000000</v>
      </c>
      <c r="O12" s="11">
        <f t="shared" si="2"/>
        <v>48372740</v>
      </c>
      <c r="P12" s="83"/>
      <c r="Q12" s="84"/>
      <c r="R12" s="84"/>
      <c r="S12" s="85"/>
      <c r="T12" s="85"/>
      <c r="U12" s="85"/>
      <c r="V12" s="85"/>
      <c r="W12" s="85"/>
    </row>
    <row r="13" spans="1:23" s="1" customFormat="1" ht="15.75" customHeight="1">
      <c r="A13" s="139"/>
      <c r="B13" s="140"/>
      <c r="C13" s="140"/>
      <c r="D13" s="140"/>
      <c r="E13" s="140"/>
      <c r="F13" s="140"/>
      <c r="G13" s="140"/>
      <c r="H13" s="185"/>
      <c r="I13" s="14" t="s">
        <v>16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11">
        <f t="shared" si="2"/>
        <v>0</v>
      </c>
      <c r="P13" s="83"/>
      <c r="Q13" s="84"/>
      <c r="R13" s="84"/>
      <c r="S13" s="85"/>
      <c r="T13" s="85"/>
      <c r="U13" s="85"/>
      <c r="V13" s="85"/>
      <c r="W13" s="85"/>
    </row>
    <row r="14" spans="1:23" s="1" customFormat="1" ht="15.75" customHeight="1" thickBot="1">
      <c r="A14" s="141"/>
      <c r="B14" s="142"/>
      <c r="C14" s="142"/>
      <c r="D14" s="142"/>
      <c r="E14" s="142"/>
      <c r="F14" s="142"/>
      <c r="G14" s="142"/>
      <c r="H14" s="186"/>
      <c r="I14" s="15" t="s">
        <v>17</v>
      </c>
      <c r="J14" s="16">
        <f t="shared" si="2"/>
        <v>333000</v>
      </c>
      <c r="K14" s="16">
        <f t="shared" si="2"/>
        <v>333000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7">
        <f t="shared" si="2"/>
        <v>333000</v>
      </c>
      <c r="P14" s="83"/>
      <c r="Q14" s="84"/>
      <c r="R14" s="84"/>
      <c r="S14" s="85"/>
      <c r="T14" s="85"/>
      <c r="U14" s="85"/>
      <c r="V14" s="85"/>
      <c r="W14" s="85"/>
    </row>
    <row r="15" spans="1:23" s="1" customFormat="1" ht="15" customHeight="1">
      <c r="A15" s="207">
        <v>1</v>
      </c>
      <c r="B15" s="208" t="s">
        <v>91</v>
      </c>
      <c r="C15" s="209"/>
      <c r="D15" s="196" t="s">
        <v>92</v>
      </c>
      <c r="E15" s="198" t="s">
        <v>93</v>
      </c>
      <c r="F15" s="198" t="s">
        <v>94</v>
      </c>
      <c r="G15" s="200">
        <v>2008</v>
      </c>
      <c r="H15" s="202">
        <v>2012</v>
      </c>
      <c r="I15" s="18" t="s">
        <v>14</v>
      </c>
      <c r="J15" s="6">
        <f aca="true" t="shared" si="3" ref="J15:O15">SUM(J16:J18)</f>
        <v>1521350</v>
      </c>
      <c r="K15" s="6">
        <f t="shared" si="3"/>
        <v>400000</v>
      </c>
      <c r="L15" s="6">
        <f t="shared" si="3"/>
        <v>500000</v>
      </c>
      <c r="M15" s="6">
        <f t="shared" si="3"/>
        <v>0</v>
      </c>
      <c r="N15" s="6">
        <f t="shared" si="3"/>
        <v>0</v>
      </c>
      <c r="O15" s="7">
        <f t="shared" si="3"/>
        <v>900000</v>
      </c>
      <c r="P15" s="83"/>
      <c r="Q15" s="84"/>
      <c r="R15" s="84"/>
      <c r="S15" s="85"/>
      <c r="T15" s="85"/>
      <c r="U15" s="85"/>
      <c r="V15" s="85"/>
      <c r="W15" s="85"/>
    </row>
    <row r="16" spans="1:23" s="5" customFormat="1" ht="12.75" customHeight="1">
      <c r="A16" s="204"/>
      <c r="B16" s="210"/>
      <c r="C16" s="211"/>
      <c r="D16" s="197"/>
      <c r="E16" s="199"/>
      <c r="F16" s="199"/>
      <c r="G16" s="201"/>
      <c r="H16" s="203"/>
      <c r="I16" s="3" t="s">
        <v>13</v>
      </c>
      <c r="J16" s="2">
        <v>1521350</v>
      </c>
      <c r="K16" s="2">
        <v>400000</v>
      </c>
      <c r="L16" s="2">
        <v>500000</v>
      </c>
      <c r="M16" s="3"/>
      <c r="N16" s="3"/>
      <c r="O16" s="4">
        <v>900000</v>
      </c>
      <c r="P16" s="83"/>
      <c r="Q16" s="84"/>
      <c r="R16" s="84"/>
      <c r="S16" s="87"/>
      <c r="T16" s="87"/>
      <c r="U16" s="87"/>
      <c r="V16" s="87"/>
      <c r="W16" s="87"/>
    </row>
    <row r="17" spans="1:23" s="5" customFormat="1" ht="12.75" customHeight="1">
      <c r="A17" s="204"/>
      <c r="B17" s="210"/>
      <c r="C17" s="211"/>
      <c r="D17" s="197"/>
      <c r="E17" s="199"/>
      <c r="F17" s="199"/>
      <c r="G17" s="201"/>
      <c r="H17" s="203"/>
      <c r="I17" s="3" t="s">
        <v>16</v>
      </c>
      <c r="J17" s="2">
        <v>0</v>
      </c>
      <c r="K17" s="2"/>
      <c r="L17" s="2"/>
      <c r="M17" s="3"/>
      <c r="N17" s="3"/>
      <c r="O17" s="4">
        <v>0</v>
      </c>
      <c r="P17" s="83"/>
      <c r="Q17" s="84"/>
      <c r="R17" s="84"/>
      <c r="S17" s="87"/>
      <c r="T17" s="87"/>
      <c r="U17" s="87"/>
      <c r="V17" s="87"/>
      <c r="W17" s="87"/>
    </row>
    <row r="18" spans="1:23" s="5" customFormat="1" ht="28.5" customHeight="1">
      <c r="A18" s="204"/>
      <c r="B18" s="210"/>
      <c r="C18" s="212"/>
      <c r="D18" s="197"/>
      <c r="E18" s="199"/>
      <c r="F18" s="199"/>
      <c r="G18" s="201"/>
      <c r="H18" s="203"/>
      <c r="I18" s="3" t="s">
        <v>18</v>
      </c>
      <c r="J18" s="3">
        <v>0</v>
      </c>
      <c r="K18" s="3"/>
      <c r="L18" s="3"/>
      <c r="M18" s="3"/>
      <c r="N18" s="3"/>
      <c r="O18" s="88">
        <v>0</v>
      </c>
      <c r="P18" s="83"/>
      <c r="Q18" s="84"/>
      <c r="R18" s="84"/>
      <c r="S18" s="87"/>
      <c r="T18" s="87"/>
      <c r="U18" s="87"/>
      <c r="V18" s="87"/>
      <c r="W18" s="87"/>
    </row>
    <row r="19" spans="1:23" s="1" customFormat="1" ht="15" customHeight="1">
      <c r="A19" s="204">
        <f>A15+1</f>
        <v>2</v>
      </c>
      <c r="B19" s="197" t="s">
        <v>95</v>
      </c>
      <c r="C19" s="197"/>
      <c r="D19" s="205" t="s">
        <v>96</v>
      </c>
      <c r="E19" s="199" t="s">
        <v>97</v>
      </c>
      <c r="F19" s="199" t="s">
        <v>98</v>
      </c>
      <c r="G19" s="201">
        <v>2009</v>
      </c>
      <c r="H19" s="203">
        <v>2011</v>
      </c>
      <c r="I19" s="13" t="s">
        <v>14</v>
      </c>
      <c r="J19" s="10">
        <f aca="true" t="shared" si="4" ref="J19:O19">SUM(J20:J22)</f>
        <v>427407</v>
      </c>
      <c r="K19" s="10">
        <f t="shared" si="4"/>
        <v>11658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1">
        <f t="shared" si="4"/>
        <v>11658</v>
      </c>
      <c r="P19" s="83"/>
      <c r="Q19" s="84"/>
      <c r="R19" s="84"/>
      <c r="S19" s="85"/>
      <c r="T19" s="85"/>
      <c r="U19" s="85"/>
      <c r="V19" s="85"/>
      <c r="W19" s="85"/>
    </row>
    <row r="20" spans="1:23" s="5" customFormat="1" ht="12.75">
      <c r="A20" s="204"/>
      <c r="B20" s="197"/>
      <c r="C20" s="197"/>
      <c r="D20" s="206"/>
      <c r="E20" s="199"/>
      <c r="F20" s="199"/>
      <c r="G20" s="201"/>
      <c r="H20" s="203"/>
      <c r="I20" s="3" t="s">
        <v>13</v>
      </c>
      <c r="J20" s="2">
        <v>427407</v>
      </c>
      <c r="K20" s="2">
        <v>11658</v>
      </c>
      <c r="L20" s="2"/>
      <c r="M20" s="2"/>
      <c r="N20" s="2"/>
      <c r="O20" s="4">
        <v>11658</v>
      </c>
      <c r="P20" s="83"/>
      <c r="Q20" s="84"/>
      <c r="R20" s="84"/>
      <c r="S20" s="87"/>
      <c r="T20" s="87"/>
      <c r="U20" s="87"/>
      <c r="V20" s="87"/>
      <c r="W20" s="87"/>
    </row>
    <row r="21" spans="1:23" s="5" customFormat="1" ht="12.75">
      <c r="A21" s="204"/>
      <c r="B21" s="197"/>
      <c r="C21" s="197"/>
      <c r="D21" s="206"/>
      <c r="E21" s="199"/>
      <c r="F21" s="199"/>
      <c r="G21" s="201"/>
      <c r="H21" s="203"/>
      <c r="I21" s="3" t="s">
        <v>16</v>
      </c>
      <c r="J21" s="2">
        <v>0</v>
      </c>
      <c r="K21" s="2"/>
      <c r="L21" s="2"/>
      <c r="M21" s="2"/>
      <c r="N21" s="2"/>
      <c r="O21" s="4">
        <v>0</v>
      </c>
      <c r="P21" s="83"/>
      <c r="Q21" s="84"/>
      <c r="R21" s="84"/>
      <c r="S21" s="87"/>
      <c r="T21" s="87"/>
      <c r="U21" s="87"/>
      <c r="V21" s="87"/>
      <c r="W21" s="87"/>
    </row>
    <row r="22" spans="1:23" s="5" customFormat="1" ht="14.25">
      <c r="A22" s="204"/>
      <c r="B22" s="197"/>
      <c r="C22" s="197"/>
      <c r="D22" s="196"/>
      <c r="E22" s="199"/>
      <c r="F22" s="199"/>
      <c r="G22" s="201"/>
      <c r="H22" s="203"/>
      <c r="I22" s="3" t="s">
        <v>18</v>
      </c>
      <c r="J22" s="2">
        <v>0</v>
      </c>
      <c r="K22" s="2"/>
      <c r="L22" s="2"/>
      <c r="M22" s="2"/>
      <c r="N22" s="2"/>
      <c r="O22" s="4">
        <v>0</v>
      </c>
      <c r="P22" s="83"/>
      <c r="Q22" s="84"/>
      <c r="R22" s="84"/>
      <c r="S22" s="87"/>
      <c r="T22" s="87"/>
      <c r="U22" s="87"/>
      <c r="V22" s="87"/>
      <c r="W22" s="87"/>
    </row>
    <row r="23" spans="1:23" s="1" customFormat="1" ht="18" customHeight="1">
      <c r="A23" s="204">
        <f>A19+1</f>
        <v>3</v>
      </c>
      <c r="B23" s="197" t="s">
        <v>99</v>
      </c>
      <c r="C23" s="197"/>
      <c r="D23" s="197" t="s">
        <v>96</v>
      </c>
      <c r="E23" s="199" t="s">
        <v>100</v>
      </c>
      <c r="F23" s="199" t="s">
        <v>98</v>
      </c>
      <c r="G23" s="201">
        <v>2010</v>
      </c>
      <c r="H23" s="203">
        <v>2013</v>
      </c>
      <c r="I23" s="13" t="s">
        <v>14</v>
      </c>
      <c r="J23" s="10">
        <f aca="true" t="shared" si="5" ref="J23:O23">J24+J26+J25</f>
        <v>291000</v>
      </c>
      <c r="K23" s="10">
        <f t="shared" si="5"/>
        <v>0</v>
      </c>
      <c r="L23" s="10">
        <f t="shared" si="5"/>
        <v>100000</v>
      </c>
      <c r="M23" s="10">
        <f t="shared" si="5"/>
        <v>100000</v>
      </c>
      <c r="N23" s="10">
        <f t="shared" si="5"/>
        <v>0</v>
      </c>
      <c r="O23" s="11">
        <f t="shared" si="5"/>
        <v>200000</v>
      </c>
      <c r="P23" s="83"/>
      <c r="Q23" s="84"/>
      <c r="R23" s="84"/>
      <c r="S23" s="85"/>
      <c r="T23" s="85"/>
      <c r="U23" s="85"/>
      <c r="V23" s="85"/>
      <c r="W23" s="85"/>
    </row>
    <row r="24" spans="1:23" s="5" customFormat="1" ht="18" customHeight="1">
      <c r="A24" s="204"/>
      <c r="B24" s="197"/>
      <c r="C24" s="197"/>
      <c r="D24" s="197"/>
      <c r="E24" s="199"/>
      <c r="F24" s="199"/>
      <c r="G24" s="201"/>
      <c r="H24" s="203"/>
      <c r="I24" s="3" t="s">
        <v>13</v>
      </c>
      <c r="J24" s="2">
        <v>291000</v>
      </c>
      <c r="K24" s="2"/>
      <c r="L24" s="2">
        <v>100000</v>
      </c>
      <c r="M24" s="2">
        <v>100000</v>
      </c>
      <c r="N24" s="2"/>
      <c r="O24" s="4">
        <v>200000</v>
      </c>
      <c r="P24" s="83"/>
      <c r="Q24" s="84"/>
      <c r="R24" s="84"/>
      <c r="S24" s="87"/>
      <c r="T24" s="87"/>
      <c r="U24" s="87"/>
      <c r="V24" s="87"/>
      <c r="W24" s="87"/>
    </row>
    <row r="25" spans="1:23" s="5" customFormat="1" ht="18" customHeight="1">
      <c r="A25" s="204"/>
      <c r="B25" s="197"/>
      <c r="C25" s="197"/>
      <c r="D25" s="197"/>
      <c r="E25" s="199"/>
      <c r="F25" s="199"/>
      <c r="G25" s="201"/>
      <c r="H25" s="203"/>
      <c r="I25" s="3" t="s">
        <v>16</v>
      </c>
      <c r="J25" s="2">
        <v>0</v>
      </c>
      <c r="K25" s="2"/>
      <c r="L25" s="2"/>
      <c r="M25" s="2"/>
      <c r="N25" s="2"/>
      <c r="O25" s="4">
        <v>0</v>
      </c>
      <c r="P25" s="83"/>
      <c r="Q25" s="84"/>
      <c r="R25" s="84"/>
      <c r="S25" s="87"/>
      <c r="T25" s="87"/>
      <c r="U25" s="87"/>
      <c r="V25" s="87"/>
      <c r="W25" s="87"/>
    </row>
    <row r="26" spans="1:23" s="5" customFormat="1" ht="18" customHeight="1">
      <c r="A26" s="204"/>
      <c r="B26" s="197"/>
      <c r="C26" s="197"/>
      <c r="D26" s="197"/>
      <c r="E26" s="199"/>
      <c r="F26" s="199"/>
      <c r="G26" s="201"/>
      <c r="H26" s="203"/>
      <c r="I26" s="3" t="s">
        <v>18</v>
      </c>
      <c r="J26" s="2">
        <v>0</v>
      </c>
      <c r="K26" s="2"/>
      <c r="L26" s="2"/>
      <c r="M26" s="2"/>
      <c r="N26" s="2"/>
      <c r="O26" s="4">
        <v>0</v>
      </c>
      <c r="P26" s="83"/>
      <c r="Q26" s="84"/>
      <c r="R26" s="84"/>
      <c r="S26" s="87"/>
      <c r="T26" s="87"/>
      <c r="U26" s="87"/>
      <c r="V26" s="87"/>
      <c r="W26" s="87"/>
    </row>
    <row r="27" spans="1:23" s="1" customFormat="1" ht="16.5" customHeight="1">
      <c r="A27" s="204">
        <f>A23+1</f>
        <v>4</v>
      </c>
      <c r="B27" s="210" t="s">
        <v>101</v>
      </c>
      <c r="C27" s="211"/>
      <c r="D27" s="197" t="s">
        <v>102</v>
      </c>
      <c r="E27" s="199" t="s">
        <v>100</v>
      </c>
      <c r="F27" s="199" t="s">
        <v>94</v>
      </c>
      <c r="G27" s="201">
        <v>2010</v>
      </c>
      <c r="H27" s="203">
        <v>2012</v>
      </c>
      <c r="I27" s="13" t="s">
        <v>14</v>
      </c>
      <c r="J27" s="10">
        <f aca="true" t="shared" si="6" ref="J27:O27">SUM(J28:J30)</f>
        <v>3070000</v>
      </c>
      <c r="K27" s="10">
        <f t="shared" si="6"/>
        <v>12688</v>
      </c>
      <c r="L27" s="10">
        <f t="shared" si="6"/>
        <v>3000000</v>
      </c>
      <c r="M27" s="10">
        <f t="shared" si="6"/>
        <v>0</v>
      </c>
      <c r="N27" s="10">
        <f t="shared" si="6"/>
        <v>0</v>
      </c>
      <c r="O27" s="11">
        <f t="shared" si="6"/>
        <v>3000000</v>
      </c>
      <c r="P27" s="83"/>
      <c r="Q27" s="84"/>
      <c r="R27" s="84"/>
      <c r="S27" s="85"/>
      <c r="T27" s="85"/>
      <c r="U27" s="85"/>
      <c r="V27" s="85"/>
      <c r="W27" s="85"/>
    </row>
    <row r="28" spans="1:23" s="5" customFormat="1" ht="12.75" customHeight="1">
      <c r="A28" s="204"/>
      <c r="B28" s="210"/>
      <c r="C28" s="211"/>
      <c r="D28" s="197"/>
      <c r="E28" s="199"/>
      <c r="F28" s="199"/>
      <c r="G28" s="201"/>
      <c r="H28" s="203"/>
      <c r="I28" s="3" t="s">
        <v>13</v>
      </c>
      <c r="J28" s="2">
        <v>3070000</v>
      </c>
      <c r="K28" s="2">
        <v>12688</v>
      </c>
      <c r="L28" s="2">
        <v>3000000</v>
      </c>
      <c r="M28" s="3"/>
      <c r="N28" s="3"/>
      <c r="O28" s="4">
        <v>3000000</v>
      </c>
      <c r="P28" s="83"/>
      <c r="Q28" s="84"/>
      <c r="R28" s="84"/>
      <c r="S28" s="87"/>
      <c r="T28" s="87"/>
      <c r="U28" s="87"/>
      <c r="V28" s="87"/>
      <c r="W28" s="87"/>
    </row>
    <row r="29" spans="1:23" s="5" customFormat="1" ht="15.75" customHeight="1">
      <c r="A29" s="204"/>
      <c r="B29" s="210"/>
      <c r="C29" s="211"/>
      <c r="D29" s="197"/>
      <c r="E29" s="199"/>
      <c r="F29" s="199"/>
      <c r="G29" s="201"/>
      <c r="H29" s="203"/>
      <c r="I29" s="3" t="s">
        <v>16</v>
      </c>
      <c r="J29" s="2">
        <v>0</v>
      </c>
      <c r="K29" s="2"/>
      <c r="L29" s="2"/>
      <c r="M29" s="3"/>
      <c r="N29" s="3"/>
      <c r="O29" s="4">
        <v>0</v>
      </c>
      <c r="P29" s="83"/>
      <c r="Q29" s="84"/>
      <c r="R29" s="84"/>
      <c r="S29" s="87"/>
      <c r="T29" s="87"/>
      <c r="U29" s="87"/>
      <c r="V29" s="87"/>
      <c r="W29" s="87"/>
    </row>
    <row r="30" spans="1:23" s="5" customFormat="1" ht="16.5" customHeight="1">
      <c r="A30" s="204"/>
      <c r="B30" s="210"/>
      <c r="C30" s="211"/>
      <c r="D30" s="197"/>
      <c r="E30" s="199"/>
      <c r="F30" s="199"/>
      <c r="G30" s="201"/>
      <c r="H30" s="203"/>
      <c r="I30" s="3" t="s">
        <v>18</v>
      </c>
      <c r="J30" s="3">
        <v>0</v>
      </c>
      <c r="K30" s="3"/>
      <c r="L30" s="3"/>
      <c r="M30" s="3"/>
      <c r="N30" s="3"/>
      <c r="O30" s="88">
        <v>0</v>
      </c>
      <c r="P30" s="83"/>
      <c r="Q30" s="84"/>
      <c r="R30" s="84"/>
      <c r="S30" s="87"/>
      <c r="T30" s="87"/>
      <c r="U30" s="87"/>
      <c r="V30" s="87"/>
      <c r="W30" s="87"/>
    </row>
    <row r="31" spans="1:23" s="1" customFormat="1" ht="18.75" customHeight="1">
      <c r="A31" s="204">
        <f>A27+1</f>
        <v>5</v>
      </c>
      <c r="B31" s="210" t="s">
        <v>103</v>
      </c>
      <c r="C31" s="211"/>
      <c r="D31" s="197" t="s">
        <v>102</v>
      </c>
      <c r="E31" s="199" t="s">
        <v>100</v>
      </c>
      <c r="F31" s="199" t="s">
        <v>94</v>
      </c>
      <c r="G31" s="201">
        <v>2012</v>
      </c>
      <c r="H31" s="203">
        <v>2014</v>
      </c>
      <c r="I31" s="13" t="s">
        <v>14</v>
      </c>
      <c r="J31" s="10">
        <f aca="true" t="shared" si="7" ref="J31:O31">SUM(J32:J34)</f>
        <v>5150000</v>
      </c>
      <c r="K31" s="10">
        <f t="shared" si="7"/>
        <v>0</v>
      </c>
      <c r="L31" s="10">
        <f t="shared" si="7"/>
        <v>150000</v>
      </c>
      <c r="M31" s="10">
        <f t="shared" si="7"/>
        <v>2000000</v>
      </c>
      <c r="N31" s="10">
        <f t="shared" si="7"/>
        <v>3000000</v>
      </c>
      <c r="O31" s="11">
        <f t="shared" si="7"/>
        <v>5150000</v>
      </c>
      <c r="P31" s="83"/>
      <c r="Q31" s="84"/>
      <c r="R31" s="84"/>
      <c r="S31" s="85"/>
      <c r="T31" s="85"/>
      <c r="U31" s="85"/>
      <c r="V31" s="85"/>
      <c r="W31" s="85"/>
    </row>
    <row r="32" spans="1:23" s="5" customFormat="1" ht="17.25" customHeight="1">
      <c r="A32" s="204"/>
      <c r="B32" s="210"/>
      <c r="C32" s="211"/>
      <c r="D32" s="197"/>
      <c r="E32" s="199"/>
      <c r="F32" s="199"/>
      <c r="G32" s="201"/>
      <c r="H32" s="203"/>
      <c r="I32" s="3" t="s">
        <v>13</v>
      </c>
      <c r="J32" s="2">
        <v>5150000</v>
      </c>
      <c r="K32" s="2"/>
      <c r="L32" s="2">
        <v>150000</v>
      </c>
      <c r="M32" s="2">
        <v>2000000</v>
      </c>
      <c r="N32" s="2">
        <v>3000000</v>
      </c>
      <c r="O32" s="4">
        <v>5150000</v>
      </c>
      <c r="P32" s="83"/>
      <c r="Q32" s="84"/>
      <c r="R32" s="84"/>
      <c r="S32" s="87"/>
      <c r="T32" s="87"/>
      <c r="U32" s="87"/>
      <c r="V32" s="87"/>
      <c r="W32" s="87"/>
    </row>
    <row r="33" spans="1:23" s="5" customFormat="1" ht="15" customHeight="1">
      <c r="A33" s="204"/>
      <c r="B33" s="210"/>
      <c r="C33" s="211"/>
      <c r="D33" s="197"/>
      <c r="E33" s="199"/>
      <c r="F33" s="199"/>
      <c r="G33" s="201"/>
      <c r="H33" s="203"/>
      <c r="I33" s="3" t="s">
        <v>16</v>
      </c>
      <c r="J33" s="2">
        <v>0</v>
      </c>
      <c r="K33" s="2"/>
      <c r="L33" s="2"/>
      <c r="M33" s="2"/>
      <c r="N33" s="2"/>
      <c r="O33" s="4">
        <v>0</v>
      </c>
      <c r="P33" s="83"/>
      <c r="Q33" s="84"/>
      <c r="R33" s="84"/>
      <c r="S33" s="87"/>
      <c r="T33" s="87"/>
      <c r="U33" s="87"/>
      <c r="V33" s="87"/>
      <c r="W33" s="87"/>
    </row>
    <row r="34" spans="1:23" s="5" customFormat="1" ht="14.25" customHeight="1">
      <c r="A34" s="204"/>
      <c r="B34" s="210"/>
      <c r="C34" s="211"/>
      <c r="D34" s="197"/>
      <c r="E34" s="199"/>
      <c r="F34" s="199"/>
      <c r="G34" s="201"/>
      <c r="H34" s="203"/>
      <c r="I34" s="3" t="s">
        <v>18</v>
      </c>
      <c r="J34" s="3">
        <v>0</v>
      </c>
      <c r="K34" s="3"/>
      <c r="L34" s="3"/>
      <c r="M34" s="3"/>
      <c r="N34" s="3"/>
      <c r="O34" s="88">
        <v>0</v>
      </c>
      <c r="P34" s="83"/>
      <c r="Q34" s="84"/>
      <c r="R34" s="84"/>
      <c r="S34" s="87"/>
      <c r="T34" s="87"/>
      <c r="U34" s="87"/>
      <c r="V34" s="87"/>
      <c r="W34" s="87"/>
    </row>
    <row r="35" spans="1:23" s="1" customFormat="1" ht="18.75" customHeight="1">
      <c r="A35" s="204">
        <f>A31+1</f>
        <v>6</v>
      </c>
      <c r="B35" s="210" t="s">
        <v>104</v>
      </c>
      <c r="C35" s="211"/>
      <c r="D35" s="197" t="s">
        <v>102</v>
      </c>
      <c r="E35" s="199" t="s">
        <v>100</v>
      </c>
      <c r="F35" s="199" t="s">
        <v>94</v>
      </c>
      <c r="G35" s="201">
        <v>2010</v>
      </c>
      <c r="H35" s="203">
        <v>2012</v>
      </c>
      <c r="I35" s="13" t="s">
        <v>14</v>
      </c>
      <c r="J35" s="10">
        <f aca="true" t="shared" si="8" ref="J35:O35">SUM(J36:J38)</f>
        <v>200000</v>
      </c>
      <c r="K35" s="10">
        <f t="shared" si="8"/>
        <v>0</v>
      </c>
      <c r="L35" s="10">
        <f t="shared" si="8"/>
        <v>150000</v>
      </c>
      <c r="M35" s="10">
        <f t="shared" si="8"/>
        <v>0</v>
      </c>
      <c r="N35" s="10">
        <f t="shared" si="8"/>
        <v>0</v>
      </c>
      <c r="O35" s="11">
        <f t="shared" si="8"/>
        <v>150000</v>
      </c>
      <c r="P35" s="83"/>
      <c r="Q35" s="84"/>
      <c r="R35" s="84"/>
      <c r="S35" s="85"/>
      <c r="T35" s="85"/>
      <c r="U35" s="85"/>
      <c r="V35" s="85"/>
      <c r="W35" s="85"/>
    </row>
    <row r="36" spans="1:23" s="5" customFormat="1" ht="16.5" customHeight="1">
      <c r="A36" s="204"/>
      <c r="B36" s="210"/>
      <c r="C36" s="211"/>
      <c r="D36" s="197"/>
      <c r="E36" s="199"/>
      <c r="F36" s="199"/>
      <c r="G36" s="201"/>
      <c r="H36" s="203"/>
      <c r="I36" s="3" t="s">
        <v>13</v>
      </c>
      <c r="J36" s="2">
        <v>200000</v>
      </c>
      <c r="K36" s="2"/>
      <c r="L36" s="2">
        <v>150000</v>
      </c>
      <c r="M36" s="3"/>
      <c r="N36" s="3"/>
      <c r="O36" s="4">
        <v>150000</v>
      </c>
      <c r="P36" s="83"/>
      <c r="Q36" s="84"/>
      <c r="R36" s="84"/>
      <c r="S36" s="87"/>
      <c r="T36" s="87"/>
      <c r="U36" s="87"/>
      <c r="V36" s="87"/>
      <c r="W36" s="87"/>
    </row>
    <row r="37" spans="1:23" s="5" customFormat="1" ht="12.75" customHeight="1">
      <c r="A37" s="204"/>
      <c r="B37" s="210"/>
      <c r="C37" s="211"/>
      <c r="D37" s="197"/>
      <c r="E37" s="199"/>
      <c r="F37" s="199"/>
      <c r="G37" s="201"/>
      <c r="H37" s="203"/>
      <c r="I37" s="3" t="s">
        <v>16</v>
      </c>
      <c r="J37" s="2">
        <v>0</v>
      </c>
      <c r="K37" s="2"/>
      <c r="L37" s="2"/>
      <c r="M37" s="3"/>
      <c r="N37" s="3"/>
      <c r="O37" s="4">
        <v>0</v>
      </c>
      <c r="P37" s="83"/>
      <c r="Q37" s="84"/>
      <c r="R37" s="84"/>
      <c r="S37" s="87"/>
      <c r="T37" s="87"/>
      <c r="U37" s="87"/>
      <c r="V37" s="87"/>
      <c r="W37" s="87"/>
    </row>
    <row r="38" spans="1:23" s="5" customFormat="1" ht="20.25" customHeight="1">
      <c r="A38" s="204"/>
      <c r="B38" s="210"/>
      <c r="C38" s="211"/>
      <c r="D38" s="197"/>
      <c r="E38" s="199"/>
      <c r="F38" s="199"/>
      <c r="G38" s="201"/>
      <c r="H38" s="203"/>
      <c r="I38" s="3" t="s">
        <v>18</v>
      </c>
      <c r="J38" s="3">
        <v>0</v>
      </c>
      <c r="K38" s="3"/>
      <c r="L38" s="3"/>
      <c r="M38" s="3"/>
      <c r="N38" s="3"/>
      <c r="O38" s="88">
        <v>0</v>
      </c>
      <c r="P38" s="83"/>
      <c r="Q38" s="84"/>
      <c r="R38" s="84"/>
      <c r="S38" s="87"/>
      <c r="T38" s="87"/>
      <c r="U38" s="87"/>
      <c r="V38" s="87"/>
      <c r="W38" s="87"/>
    </row>
    <row r="39" spans="1:23" s="1" customFormat="1" ht="15" customHeight="1">
      <c r="A39" s="204">
        <f>A35+1</f>
        <v>7</v>
      </c>
      <c r="B39" s="210" t="s">
        <v>105</v>
      </c>
      <c r="C39" s="211"/>
      <c r="D39" s="197" t="s">
        <v>106</v>
      </c>
      <c r="E39" s="199" t="s">
        <v>107</v>
      </c>
      <c r="F39" s="199" t="s">
        <v>94</v>
      </c>
      <c r="G39" s="199">
        <v>2004</v>
      </c>
      <c r="H39" s="213">
        <v>2013</v>
      </c>
      <c r="I39" s="13" t="s">
        <v>14</v>
      </c>
      <c r="J39" s="10">
        <f aca="true" t="shared" si="9" ref="J39:O39">SUM(J40:J42)</f>
        <v>39194037</v>
      </c>
      <c r="K39" s="10">
        <f t="shared" si="9"/>
        <v>6000000</v>
      </c>
      <c r="L39" s="10">
        <f t="shared" si="9"/>
        <v>7000000</v>
      </c>
      <c r="M39" s="10">
        <f t="shared" si="9"/>
        <v>8000000</v>
      </c>
      <c r="N39" s="10">
        <f t="shared" si="9"/>
        <v>0</v>
      </c>
      <c r="O39" s="11">
        <f t="shared" si="9"/>
        <v>16000000</v>
      </c>
      <c r="P39" s="83"/>
      <c r="Q39" s="84"/>
      <c r="R39" s="84"/>
      <c r="S39" s="85"/>
      <c r="T39" s="85"/>
      <c r="U39" s="85"/>
      <c r="V39" s="85"/>
      <c r="W39" s="85"/>
    </row>
    <row r="40" spans="1:23" s="5" customFormat="1" ht="12.75" customHeight="1">
      <c r="A40" s="204"/>
      <c r="B40" s="210"/>
      <c r="C40" s="211"/>
      <c r="D40" s="197"/>
      <c r="E40" s="199"/>
      <c r="F40" s="199"/>
      <c r="G40" s="199"/>
      <c r="H40" s="213"/>
      <c r="I40" s="3" t="s">
        <v>13</v>
      </c>
      <c r="J40" s="2">
        <v>39194037</v>
      </c>
      <c r="K40" s="2">
        <v>6000000</v>
      </c>
      <c r="L40" s="2">
        <v>7000000</v>
      </c>
      <c r="M40" s="2">
        <v>8000000</v>
      </c>
      <c r="N40" s="3"/>
      <c r="O40" s="4">
        <v>16000000</v>
      </c>
      <c r="P40" s="83"/>
      <c r="Q40" s="84"/>
      <c r="R40" s="84"/>
      <c r="S40" s="87"/>
      <c r="T40" s="87"/>
      <c r="U40" s="87"/>
      <c r="V40" s="87"/>
      <c r="W40" s="87"/>
    </row>
    <row r="41" spans="1:23" s="5" customFormat="1" ht="12.75" customHeight="1">
      <c r="A41" s="204"/>
      <c r="B41" s="210"/>
      <c r="C41" s="211"/>
      <c r="D41" s="197"/>
      <c r="E41" s="199"/>
      <c r="F41" s="199"/>
      <c r="G41" s="199"/>
      <c r="H41" s="213"/>
      <c r="I41" s="3" t="s">
        <v>16</v>
      </c>
      <c r="J41" s="2">
        <v>0</v>
      </c>
      <c r="K41" s="2"/>
      <c r="L41" s="2"/>
      <c r="M41" s="2"/>
      <c r="N41" s="3"/>
      <c r="O41" s="4">
        <v>0</v>
      </c>
      <c r="P41" s="83"/>
      <c r="Q41" s="84"/>
      <c r="R41" s="84"/>
      <c r="S41" s="87"/>
      <c r="T41" s="87"/>
      <c r="U41" s="87"/>
      <c r="V41" s="87"/>
      <c r="W41" s="87"/>
    </row>
    <row r="42" spans="1:23" s="5" customFormat="1" ht="26.25" customHeight="1">
      <c r="A42" s="204"/>
      <c r="B42" s="210"/>
      <c r="C42" s="211"/>
      <c r="D42" s="197"/>
      <c r="E42" s="199"/>
      <c r="F42" s="199"/>
      <c r="G42" s="199"/>
      <c r="H42" s="213"/>
      <c r="I42" s="3" t="s">
        <v>18</v>
      </c>
      <c r="J42" s="3">
        <v>0</v>
      </c>
      <c r="K42" s="3"/>
      <c r="L42" s="3"/>
      <c r="M42" s="3"/>
      <c r="N42" s="3"/>
      <c r="O42" s="88">
        <v>0</v>
      </c>
      <c r="P42" s="83"/>
      <c r="Q42" s="84"/>
      <c r="R42" s="84"/>
      <c r="S42" s="87"/>
      <c r="T42" s="87"/>
      <c r="U42" s="87"/>
      <c r="V42" s="87"/>
      <c r="W42" s="87"/>
    </row>
    <row r="43" spans="1:23" s="1" customFormat="1" ht="15" customHeight="1">
      <c r="A43" s="204">
        <f>A39+1</f>
        <v>8</v>
      </c>
      <c r="B43" s="197" t="s">
        <v>108</v>
      </c>
      <c r="C43" s="197"/>
      <c r="D43" s="197" t="s">
        <v>109</v>
      </c>
      <c r="E43" s="199" t="s">
        <v>110</v>
      </c>
      <c r="F43" s="199" t="s">
        <v>111</v>
      </c>
      <c r="G43" s="201">
        <v>2008</v>
      </c>
      <c r="H43" s="203">
        <v>2011</v>
      </c>
      <c r="I43" s="13" t="s">
        <v>14</v>
      </c>
      <c r="J43" s="10">
        <f>SUM(J44:J46)</f>
        <v>5407000</v>
      </c>
      <c r="K43" s="10">
        <f>SUM(K44:K46)</f>
        <v>942000</v>
      </c>
      <c r="L43" s="10">
        <f>SUM(L44:L46)</f>
        <v>0</v>
      </c>
      <c r="M43" s="10">
        <f>SUM(M44:M46)</f>
        <v>0</v>
      </c>
      <c r="N43" s="10">
        <f>SUM(N44:N46)</f>
        <v>0</v>
      </c>
      <c r="O43" s="11">
        <f>SUM(O44)</f>
        <v>942000</v>
      </c>
      <c r="P43" s="83"/>
      <c r="Q43" s="84"/>
      <c r="R43" s="84"/>
      <c r="S43" s="85"/>
      <c r="T43" s="85"/>
      <c r="U43" s="85"/>
      <c r="V43" s="85"/>
      <c r="W43" s="85"/>
    </row>
    <row r="44" spans="1:23" s="5" customFormat="1" ht="12.75" customHeight="1">
      <c r="A44" s="204"/>
      <c r="B44" s="197"/>
      <c r="C44" s="197"/>
      <c r="D44" s="197"/>
      <c r="E44" s="199"/>
      <c r="F44" s="199"/>
      <c r="G44" s="201"/>
      <c r="H44" s="203"/>
      <c r="I44" s="3" t="s">
        <v>13</v>
      </c>
      <c r="J44" s="2">
        <v>5407000</v>
      </c>
      <c r="K44" s="2">
        <v>942000</v>
      </c>
      <c r="L44" s="2"/>
      <c r="M44" s="2"/>
      <c r="N44" s="2"/>
      <c r="O44" s="4">
        <v>942000</v>
      </c>
      <c r="P44" s="83"/>
      <c r="Q44" s="84"/>
      <c r="R44" s="84"/>
      <c r="S44" s="87"/>
      <c r="T44" s="87"/>
      <c r="U44" s="87"/>
      <c r="V44" s="87"/>
      <c r="W44" s="87"/>
    </row>
    <row r="45" spans="1:23" s="5" customFormat="1" ht="12.75" customHeight="1">
      <c r="A45" s="204"/>
      <c r="B45" s="197"/>
      <c r="C45" s="197"/>
      <c r="D45" s="197"/>
      <c r="E45" s="199"/>
      <c r="F45" s="199"/>
      <c r="G45" s="201"/>
      <c r="H45" s="203"/>
      <c r="I45" s="3" t="s">
        <v>16</v>
      </c>
      <c r="J45" s="2">
        <v>0</v>
      </c>
      <c r="K45" s="2"/>
      <c r="L45" s="2"/>
      <c r="M45" s="2"/>
      <c r="N45" s="3"/>
      <c r="O45" s="4">
        <v>0</v>
      </c>
      <c r="P45" s="83"/>
      <c r="Q45" s="84"/>
      <c r="R45" s="84"/>
      <c r="S45" s="87"/>
      <c r="T45" s="87"/>
      <c r="U45" s="87"/>
      <c r="V45" s="87"/>
      <c r="W45" s="87"/>
    </row>
    <row r="46" spans="1:23" s="5" customFormat="1" ht="15" customHeight="1">
      <c r="A46" s="204"/>
      <c r="B46" s="197"/>
      <c r="C46" s="216"/>
      <c r="D46" s="197"/>
      <c r="E46" s="199"/>
      <c r="F46" s="199"/>
      <c r="G46" s="201"/>
      <c r="H46" s="203"/>
      <c r="I46" s="3" t="s">
        <v>18</v>
      </c>
      <c r="J46" s="2">
        <v>0</v>
      </c>
      <c r="K46" s="2"/>
      <c r="L46" s="2"/>
      <c r="M46" s="2"/>
      <c r="N46" s="2"/>
      <c r="O46" s="4">
        <v>0</v>
      </c>
      <c r="P46" s="83"/>
      <c r="Q46" s="84"/>
      <c r="R46" s="84"/>
      <c r="S46" s="87"/>
      <c r="T46" s="87"/>
      <c r="U46" s="87"/>
      <c r="V46" s="87"/>
      <c r="W46" s="87"/>
    </row>
    <row r="47" spans="1:23" s="8" customFormat="1" ht="21.75" customHeight="1">
      <c r="A47" s="204">
        <f>A43+1</f>
        <v>9</v>
      </c>
      <c r="B47" s="218" t="s">
        <v>112</v>
      </c>
      <c r="C47" s="219"/>
      <c r="D47" s="214" t="s">
        <v>113</v>
      </c>
      <c r="E47" s="215" t="s">
        <v>15</v>
      </c>
      <c r="F47" s="199" t="s">
        <v>94</v>
      </c>
      <c r="G47" s="215">
        <v>2004</v>
      </c>
      <c r="H47" s="217">
        <v>2012</v>
      </c>
      <c r="I47" s="128" t="s">
        <v>14</v>
      </c>
      <c r="J47" s="10">
        <f aca="true" t="shared" si="10" ref="J47:O47">SUM(J48:J50)</f>
        <v>1237706</v>
      </c>
      <c r="K47" s="10">
        <f t="shared" si="10"/>
        <v>0</v>
      </c>
      <c r="L47" s="10">
        <f t="shared" si="10"/>
        <v>1200000</v>
      </c>
      <c r="M47" s="10">
        <f t="shared" si="10"/>
        <v>0</v>
      </c>
      <c r="N47" s="10">
        <f t="shared" si="10"/>
        <v>0</v>
      </c>
      <c r="O47" s="11">
        <f t="shared" si="10"/>
        <v>1200000</v>
      </c>
      <c r="P47" s="83"/>
      <c r="Q47" s="84"/>
      <c r="R47" s="84"/>
      <c r="S47" s="89"/>
      <c r="T47" s="89"/>
      <c r="U47" s="89"/>
      <c r="V47" s="89"/>
      <c r="W47" s="89"/>
    </row>
    <row r="48" spans="1:23" s="9" customFormat="1" ht="21" customHeight="1">
      <c r="A48" s="204"/>
      <c r="B48" s="218"/>
      <c r="C48" s="219"/>
      <c r="D48" s="214"/>
      <c r="E48" s="215"/>
      <c r="F48" s="199"/>
      <c r="G48" s="215"/>
      <c r="H48" s="217"/>
      <c r="I48" s="90" t="s">
        <v>13</v>
      </c>
      <c r="J48" s="2">
        <v>1237706</v>
      </c>
      <c r="K48" s="2"/>
      <c r="L48" s="2">
        <v>1200000</v>
      </c>
      <c r="M48" s="3"/>
      <c r="N48" s="3"/>
      <c r="O48" s="4">
        <v>1200000</v>
      </c>
      <c r="P48" s="83"/>
      <c r="Q48" s="84"/>
      <c r="R48" s="84"/>
      <c r="S48" s="91"/>
      <c r="T48" s="91"/>
      <c r="U48" s="91"/>
      <c r="V48" s="91"/>
      <c r="W48" s="91"/>
    </row>
    <row r="49" spans="1:23" s="9" customFormat="1" ht="27" customHeight="1">
      <c r="A49" s="204"/>
      <c r="B49" s="218"/>
      <c r="C49" s="219"/>
      <c r="D49" s="214"/>
      <c r="E49" s="215"/>
      <c r="F49" s="199"/>
      <c r="G49" s="215"/>
      <c r="H49" s="217"/>
      <c r="I49" s="3" t="s">
        <v>16</v>
      </c>
      <c r="J49" s="2">
        <v>0</v>
      </c>
      <c r="K49" s="2"/>
      <c r="L49" s="2"/>
      <c r="M49" s="3"/>
      <c r="N49" s="3"/>
      <c r="O49" s="4">
        <v>0</v>
      </c>
      <c r="P49" s="83"/>
      <c r="Q49" s="84"/>
      <c r="R49" s="84"/>
      <c r="S49" s="91"/>
      <c r="T49" s="91"/>
      <c r="U49" s="91"/>
      <c r="V49" s="91"/>
      <c r="W49" s="91"/>
    </row>
    <row r="50" spans="1:23" s="9" customFormat="1" ht="39" customHeight="1">
      <c r="A50" s="204"/>
      <c r="B50" s="218"/>
      <c r="C50" s="219"/>
      <c r="D50" s="214"/>
      <c r="E50" s="215"/>
      <c r="F50" s="199"/>
      <c r="G50" s="215"/>
      <c r="H50" s="217"/>
      <c r="I50" s="90" t="s">
        <v>18</v>
      </c>
      <c r="J50" s="3">
        <v>0</v>
      </c>
      <c r="K50" s="3"/>
      <c r="L50" s="3"/>
      <c r="M50" s="3"/>
      <c r="N50" s="3"/>
      <c r="O50" s="88">
        <v>0</v>
      </c>
      <c r="P50" s="83"/>
      <c r="Q50" s="84"/>
      <c r="R50" s="84"/>
      <c r="S50" s="91"/>
      <c r="T50" s="91"/>
      <c r="U50" s="91"/>
      <c r="V50" s="91"/>
      <c r="W50" s="91"/>
    </row>
    <row r="51" spans="1:23" s="1" customFormat="1" ht="20.25" customHeight="1">
      <c r="A51" s="204" t="s">
        <v>114</v>
      </c>
      <c r="B51" s="210" t="s">
        <v>115</v>
      </c>
      <c r="C51" s="211"/>
      <c r="D51" s="197" t="s">
        <v>116</v>
      </c>
      <c r="E51" s="199" t="s">
        <v>34</v>
      </c>
      <c r="F51" s="199" t="s">
        <v>117</v>
      </c>
      <c r="G51" s="199" t="s">
        <v>118</v>
      </c>
      <c r="H51" s="213" t="s">
        <v>119</v>
      </c>
      <c r="I51" s="13" t="s">
        <v>14</v>
      </c>
      <c r="J51" s="10">
        <f aca="true" t="shared" si="11" ref="J51:O51">SUM(J52:J54)</f>
        <v>263853</v>
      </c>
      <c r="K51" s="10">
        <f t="shared" si="11"/>
        <v>0</v>
      </c>
      <c r="L51" s="10">
        <f t="shared" si="11"/>
        <v>141171</v>
      </c>
      <c r="M51" s="10">
        <f t="shared" si="11"/>
        <v>122682</v>
      </c>
      <c r="N51" s="10">
        <f t="shared" si="11"/>
        <v>0</v>
      </c>
      <c r="O51" s="11">
        <f t="shared" si="11"/>
        <v>263853</v>
      </c>
      <c r="P51" s="83"/>
      <c r="Q51" s="84"/>
      <c r="R51" s="84"/>
      <c r="S51" s="85"/>
      <c r="T51" s="85"/>
      <c r="U51" s="85"/>
      <c r="V51" s="85"/>
      <c r="W51" s="85"/>
    </row>
    <row r="52" spans="1:23" s="5" customFormat="1" ht="24.75" customHeight="1">
      <c r="A52" s="204"/>
      <c r="B52" s="210"/>
      <c r="C52" s="211"/>
      <c r="D52" s="197"/>
      <c r="E52" s="199"/>
      <c r="F52" s="199"/>
      <c r="G52" s="199"/>
      <c r="H52" s="213"/>
      <c r="I52" s="3" t="s">
        <v>13</v>
      </c>
      <c r="J52" s="2">
        <f>SUM(K52:N52)</f>
        <v>263853</v>
      </c>
      <c r="K52" s="2"/>
      <c r="L52" s="2">
        <v>141171</v>
      </c>
      <c r="M52" s="2">
        <v>122682</v>
      </c>
      <c r="N52" s="3"/>
      <c r="O52" s="4">
        <f>SUM(L52:M52)</f>
        <v>263853</v>
      </c>
      <c r="P52" s="83"/>
      <c r="Q52" s="84"/>
      <c r="R52" s="84"/>
      <c r="S52" s="87"/>
      <c r="T52" s="87"/>
      <c r="U52" s="87"/>
      <c r="V52" s="87"/>
      <c r="W52" s="87"/>
    </row>
    <row r="53" spans="1:23" s="5" customFormat="1" ht="27.75" customHeight="1">
      <c r="A53" s="204"/>
      <c r="B53" s="210"/>
      <c r="C53" s="211"/>
      <c r="D53" s="197"/>
      <c r="E53" s="199"/>
      <c r="F53" s="199"/>
      <c r="G53" s="199"/>
      <c r="H53" s="213"/>
      <c r="I53" s="3" t="s">
        <v>16</v>
      </c>
      <c r="J53" s="2">
        <v>0</v>
      </c>
      <c r="K53" s="2"/>
      <c r="L53" s="3"/>
      <c r="M53" s="3"/>
      <c r="N53" s="3"/>
      <c r="O53" s="4">
        <v>0</v>
      </c>
      <c r="P53" s="83"/>
      <c r="Q53" s="84"/>
      <c r="R53" s="84"/>
      <c r="S53" s="87"/>
      <c r="T53" s="87"/>
      <c r="U53" s="87"/>
      <c r="V53" s="87"/>
      <c r="W53" s="87"/>
    </row>
    <row r="54" spans="1:23" s="5" customFormat="1" ht="27" customHeight="1">
      <c r="A54" s="204"/>
      <c r="B54" s="210"/>
      <c r="C54" s="211"/>
      <c r="D54" s="197"/>
      <c r="E54" s="199"/>
      <c r="F54" s="199"/>
      <c r="G54" s="199"/>
      <c r="H54" s="213"/>
      <c r="I54" s="3" t="s">
        <v>18</v>
      </c>
      <c r="J54" s="3">
        <v>0</v>
      </c>
      <c r="K54" s="3"/>
      <c r="L54" s="3"/>
      <c r="M54" s="3"/>
      <c r="N54" s="3"/>
      <c r="O54" s="88">
        <v>0</v>
      </c>
      <c r="P54" s="83"/>
      <c r="Q54" s="84"/>
      <c r="R54" s="84"/>
      <c r="S54" s="87"/>
      <c r="T54" s="87"/>
      <c r="U54" s="87"/>
      <c r="V54" s="87"/>
      <c r="W54" s="87"/>
    </row>
    <row r="55" spans="1:23" s="8" customFormat="1" ht="15" customHeight="1">
      <c r="A55" s="204">
        <f>A47+1</f>
        <v>10</v>
      </c>
      <c r="B55" s="218" t="s">
        <v>120</v>
      </c>
      <c r="C55" s="219"/>
      <c r="D55" s="214" t="s">
        <v>121</v>
      </c>
      <c r="E55" s="215" t="s">
        <v>122</v>
      </c>
      <c r="F55" s="199" t="s">
        <v>94</v>
      </c>
      <c r="G55" s="215">
        <v>2010</v>
      </c>
      <c r="H55" s="217">
        <v>2011</v>
      </c>
      <c r="I55" s="128" t="s">
        <v>14</v>
      </c>
      <c r="J55" s="10">
        <f aca="true" t="shared" si="12" ref="J55:O55">SUM(J56:J58)</f>
        <v>1424277</v>
      </c>
      <c r="K55" s="10">
        <f t="shared" si="12"/>
        <v>1252506</v>
      </c>
      <c r="L55" s="10">
        <f t="shared" si="12"/>
        <v>0</v>
      </c>
      <c r="M55" s="10">
        <f t="shared" si="12"/>
        <v>0</v>
      </c>
      <c r="N55" s="10">
        <f t="shared" si="12"/>
        <v>0</v>
      </c>
      <c r="O55" s="11">
        <f t="shared" si="12"/>
        <v>328229</v>
      </c>
      <c r="P55" s="83"/>
      <c r="Q55" s="84"/>
      <c r="R55" s="84"/>
      <c r="S55" s="89"/>
      <c r="T55" s="89"/>
      <c r="U55" s="89"/>
      <c r="V55" s="89"/>
      <c r="W55" s="89"/>
    </row>
    <row r="56" spans="1:23" s="9" customFormat="1" ht="20.25" customHeight="1">
      <c r="A56" s="204"/>
      <c r="B56" s="218"/>
      <c r="C56" s="219"/>
      <c r="D56" s="214"/>
      <c r="E56" s="215"/>
      <c r="F56" s="199"/>
      <c r="G56" s="215"/>
      <c r="H56" s="217"/>
      <c r="I56" s="90" t="s">
        <v>13</v>
      </c>
      <c r="J56" s="2">
        <v>1424277</v>
      </c>
      <c r="K56" s="2">
        <v>1252506</v>
      </c>
      <c r="L56" s="3"/>
      <c r="M56" s="3"/>
      <c r="N56" s="3"/>
      <c r="O56" s="4">
        <v>328229</v>
      </c>
      <c r="P56" s="83"/>
      <c r="Q56" s="84"/>
      <c r="R56" s="84"/>
      <c r="S56" s="91"/>
      <c r="T56" s="91"/>
      <c r="U56" s="91"/>
      <c r="V56" s="91"/>
      <c r="W56" s="91"/>
    </row>
    <row r="57" spans="1:23" s="9" customFormat="1" ht="22.5" customHeight="1">
      <c r="A57" s="204"/>
      <c r="B57" s="218"/>
      <c r="C57" s="219"/>
      <c r="D57" s="214"/>
      <c r="E57" s="215"/>
      <c r="F57" s="199"/>
      <c r="G57" s="215"/>
      <c r="H57" s="217"/>
      <c r="I57" s="3" t="s">
        <v>16</v>
      </c>
      <c r="J57" s="2">
        <v>0</v>
      </c>
      <c r="K57" s="2"/>
      <c r="L57" s="3"/>
      <c r="M57" s="3"/>
      <c r="N57" s="3"/>
      <c r="O57" s="4">
        <v>0</v>
      </c>
      <c r="P57" s="83"/>
      <c r="Q57" s="84"/>
      <c r="R57" s="84"/>
      <c r="S57" s="91"/>
      <c r="T57" s="91"/>
      <c r="U57" s="91"/>
      <c r="V57" s="91"/>
      <c r="W57" s="91"/>
    </row>
    <row r="58" spans="1:23" s="9" customFormat="1" ht="27" customHeight="1">
      <c r="A58" s="204"/>
      <c r="B58" s="218"/>
      <c r="C58" s="219"/>
      <c r="D58" s="214"/>
      <c r="E58" s="215"/>
      <c r="F58" s="199"/>
      <c r="G58" s="215"/>
      <c r="H58" s="217"/>
      <c r="I58" s="90" t="s">
        <v>18</v>
      </c>
      <c r="J58" s="3">
        <v>0</v>
      </c>
      <c r="K58" s="3"/>
      <c r="L58" s="3"/>
      <c r="M58" s="3"/>
      <c r="N58" s="3"/>
      <c r="O58" s="88">
        <v>0</v>
      </c>
      <c r="P58" s="83"/>
      <c r="Q58" s="84"/>
      <c r="R58" s="84"/>
      <c r="S58" s="91"/>
      <c r="T58" s="91"/>
      <c r="U58" s="91"/>
      <c r="V58" s="91"/>
      <c r="W58" s="91"/>
    </row>
    <row r="59" spans="1:23" s="8" customFormat="1" ht="15" customHeight="1">
      <c r="A59" s="204">
        <v>11</v>
      </c>
      <c r="B59" s="218" t="s">
        <v>123</v>
      </c>
      <c r="C59" s="219"/>
      <c r="D59" s="214" t="s">
        <v>121</v>
      </c>
      <c r="E59" s="215" t="s">
        <v>122</v>
      </c>
      <c r="F59" s="199" t="s">
        <v>94</v>
      </c>
      <c r="G59" s="215">
        <v>2010</v>
      </c>
      <c r="H59" s="217">
        <v>2014</v>
      </c>
      <c r="I59" s="128" t="s">
        <v>14</v>
      </c>
      <c r="J59" s="10">
        <f aca="true" t="shared" si="13" ref="J59:O59">SUM(J60:J62)</f>
        <v>2570000</v>
      </c>
      <c r="K59" s="10">
        <f t="shared" si="13"/>
        <v>0</v>
      </c>
      <c r="L59" s="10">
        <f t="shared" si="13"/>
        <v>500000</v>
      </c>
      <c r="M59" s="10">
        <f t="shared" si="13"/>
        <v>1000000</v>
      </c>
      <c r="N59" s="10">
        <f t="shared" si="13"/>
        <v>1000000</v>
      </c>
      <c r="O59" s="11">
        <f t="shared" si="13"/>
        <v>2500000</v>
      </c>
      <c r="P59" s="83"/>
      <c r="Q59" s="84"/>
      <c r="R59" s="84"/>
      <c r="S59" s="89"/>
      <c r="T59" s="89"/>
      <c r="U59" s="89"/>
      <c r="V59" s="89"/>
      <c r="W59" s="89"/>
    </row>
    <row r="60" spans="1:23" s="9" customFormat="1" ht="22.5" customHeight="1">
      <c r="A60" s="204"/>
      <c r="B60" s="218"/>
      <c r="C60" s="219"/>
      <c r="D60" s="214"/>
      <c r="E60" s="215"/>
      <c r="F60" s="199"/>
      <c r="G60" s="215"/>
      <c r="H60" s="217"/>
      <c r="I60" s="90" t="s">
        <v>13</v>
      </c>
      <c r="J60" s="2">
        <v>2570000</v>
      </c>
      <c r="K60" s="2">
        <v>0</v>
      </c>
      <c r="L60" s="2">
        <v>500000</v>
      </c>
      <c r="M60" s="2">
        <v>1000000</v>
      </c>
      <c r="N60" s="2">
        <v>1000000</v>
      </c>
      <c r="O60" s="4">
        <v>2500000</v>
      </c>
      <c r="P60" s="83"/>
      <c r="Q60" s="84"/>
      <c r="R60" s="84"/>
      <c r="S60" s="91"/>
      <c r="T60" s="91"/>
      <c r="U60" s="91"/>
      <c r="V60" s="91"/>
      <c r="W60" s="91"/>
    </row>
    <row r="61" spans="1:23" s="9" customFormat="1" ht="20.25" customHeight="1">
      <c r="A61" s="204"/>
      <c r="B61" s="218"/>
      <c r="C61" s="219"/>
      <c r="D61" s="214"/>
      <c r="E61" s="215"/>
      <c r="F61" s="199"/>
      <c r="G61" s="215"/>
      <c r="H61" s="217"/>
      <c r="I61" s="3" t="s">
        <v>16</v>
      </c>
      <c r="J61" s="2">
        <v>0</v>
      </c>
      <c r="K61" s="2"/>
      <c r="L61" s="2"/>
      <c r="M61" s="2"/>
      <c r="N61" s="2"/>
      <c r="O61" s="4">
        <v>0</v>
      </c>
      <c r="P61" s="83"/>
      <c r="Q61" s="84"/>
      <c r="R61" s="84"/>
      <c r="S61" s="91"/>
      <c r="T61" s="91"/>
      <c r="U61" s="91"/>
      <c r="V61" s="91"/>
      <c r="W61" s="91"/>
    </row>
    <row r="62" spans="1:23" s="9" customFormat="1" ht="24" customHeight="1">
      <c r="A62" s="204"/>
      <c r="B62" s="218"/>
      <c r="C62" s="219"/>
      <c r="D62" s="214"/>
      <c r="E62" s="215"/>
      <c r="F62" s="199"/>
      <c r="G62" s="215"/>
      <c r="H62" s="217"/>
      <c r="I62" s="90" t="s">
        <v>18</v>
      </c>
      <c r="J62" s="3">
        <v>0</v>
      </c>
      <c r="K62" s="3"/>
      <c r="L62" s="3"/>
      <c r="M62" s="3"/>
      <c r="N62" s="3"/>
      <c r="O62" s="88">
        <v>0</v>
      </c>
      <c r="P62" s="83"/>
      <c r="Q62" s="84"/>
      <c r="R62" s="84"/>
      <c r="S62" s="91"/>
      <c r="T62" s="91"/>
      <c r="U62" s="91"/>
      <c r="V62" s="91"/>
      <c r="W62" s="91"/>
    </row>
    <row r="63" spans="1:23" s="8" customFormat="1" ht="21.75" customHeight="1">
      <c r="A63" s="204">
        <f>A59+1</f>
        <v>12</v>
      </c>
      <c r="B63" s="218" t="s">
        <v>124</v>
      </c>
      <c r="C63" s="219"/>
      <c r="D63" s="214" t="s">
        <v>121</v>
      </c>
      <c r="E63" s="215" t="s">
        <v>122</v>
      </c>
      <c r="F63" s="199" t="s">
        <v>94</v>
      </c>
      <c r="G63" s="199">
        <v>2012</v>
      </c>
      <c r="H63" s="217">
        <v>2014</v>
      </c>
      <c r="I63" s="128" t="s">
        <v>14</v>
      </c>
      <c r="J63" s="10">
        <f aca="true" t="shared" si="14" ref="J63:O63">SUM(J64:J66)</f>
        <v>3000000</v>
      </c>
      <c r="K63" s="10">
        <f t="shared" si="14"/>
        <v>0</v>
      </c>
      <c r="L63" s="10">
        <f t="shared" si="14"/>
        <v>500000</v>
      </c>
      <c r="M63" s="10">
        <f t="shared" si="14"/>
        <v>1500000</v>
      </c>
      <c r="N63" s="10">
        <f t="shared" si="14"/>
        <v>1000000</v>
      </c>
      <c r="O63" s="11">
        <f t="shared" si="14"/>
        <v>3000000</v>
      </c>
      <c r="P63" s="83"/>
      <c r="Q63" s="84"/>
      <c r="R63" s="84"/>
      <c r="S63" s="89"/>
      <c r="T63" s="89"/>
      <c r="U63" s="89"/>
      <c r="V63" s="89"/>
      <c r="W63" s="89"/>
    </row>
    <row r="64" spans="1:23" s="9" customFormat="1" ht="19.5" customHeight="1">
      <c r="A64" s="204"/>
      <c r="B64" s="218"/>
      <c r="C64" s="219"/>
      <c r="D64" s="214"/>
      <c r="E64" s="215"/>
      <c r="F64" s="199"/>
      <c r="G64" s="199"/>
      <c r="H64" s="217"/>
      <c r="I64" s="90" t="s">
        <v>13</v>
      </c>
      <c r="J64" s="2">
        <v>3000000</v>
      </c>
      <c r="K64" s="2"/>
      <c r="L64" s="2">
        <v>500000</v>
      </c>
      <c r="M64" s="2">
        <v>1500000</v>
      </c>
      <c r="N64" s="2">
        <v>1000000</v>
      </c>
      <c r="O64" s="4">
        <v>3000000</v>
      </c>
      <c r="P64" s="83"/>
      <c r="Q64" s="84"/>
      <c r="R64" s="84"/>
      <c r="S64" s="91"/>
      <c r="T64" s="91"/>
      <c r="U64" s="91"/>
      <c r="V64" s="91"/>
      <c r="W64" s="91"/>
    </row>
    <row r="65" spans="1:23" s="9" customFormat="1" ht="12.75" customHeight="1">
      <c r="A65" s="204"/>
      <c r="B65" s="218"/>
      <c r="C65" s="219"/>
      <c r="D65" s="214"/>
      <c r="E65" s="215"/>
      <c r="F65" s="199"/>
      <c r="G65" s="199"/>
      <c r="H65" s="217"/>
      <c r="I65" s="3" t="s">
        <v>16</v>
      </c>
      <c r="J65" s="2">
        <v>0</v>
      </c>
      <c r="K65" s="2"/>
      <c r="L65" s="2"/>
      <c r="M65" s="2"/>
      <c r="N65" s="2"/>
      <c r="O65" s="4">
        <v>0</v>
      </c>
      <c r="P65" s="83"/>
      <c r="Q65" s="84"/>
      <c r="R65" s="84"/>
      <c r="S65" s="91"/>
      <c r="T65" s="91"/>
      <c r="U65" s="91"/>
      <c r="V65" s="91"/>
      <c r="W65" s="91"/>
    </row>
    <row r="66" spans="1:23" s="9" customFormat="1" ht="29.25" customHeight="1">
      <c r="A66" s="204"/>
      <c r="B66" s="218"/>
      <c r="C66" s="219"/>
      <c r="D66" s="214"/>
      <c r="E66" s="215"/>
      <c r="F66" s="199"/>
      <c r="G66" s="199"/>
      <c r="H66" s="217"/>
      <c r="I66" s="90" t="s">
        <v>18</v>
      </c>
      <c r="J66" s="3">
        <v>0</v>
      </c>
      <c r="K66" s="3"/>
      <c r="L66" s="3"/>
      <c r="M66" s="3"/>
      <c r="N66" s="3"/>
      <c r="O66" s="88">
        <v>0</v>
      </c>
      <c r="P66" s="83"/>
      <c r="Q66" s="84"/>
      <c r="R66" s="84"/>
      <c r="S66" s="91"/>
      <c r="T66" s="91"/>
      <c r="U66" s="91"/>
      <c r="V66" s="91"/>
      <c r="W66" s="91"/>
    </row>
    <row r="67" spans="1:23" s="8" customFormat="1" ht="15" customHeight="1">
      <c r="A67" s="204">
        <f>A63+1</f>
        <v>13</v>
      </c>
      <c r="B67" s="218" t="s">
        <v>125</v>
      </c>
      <c r="C67" s="219"/>
      <c r="D67" s="214" t="s">
        <v>126</v>
      </c>
      <c r="E67" s="215" t="s">
        <v>122</v>
      </c>
      <c r="F67" s="199" t="s">
        <v>94</v>
      </c>
      <c r="G67" s="215">
        <v>2009</v>
      </c>
      <c r="H67" s="217">
        <v>2012</v>
      </c>
      <c r="I67" s="128" t="s">
        <v>14</v>
      </c>
      <c r="J67" s="10">
        <f aca="true" t="shared" si="15" ref="J67:O67">SUM(J68:J70)</f>
        <v>550000</v>
      </c>
      <c r="K67" s="10">
        <f t="shared" si="15"/>
        <v>0</v>
      </c>
      <c r="L67" s="10">
        <f t="shared" si="15"/>
        <v>520000</v>
      </c>
      <c r="M67" s="10">
        <f t="shared" si="15"/>
        <v>0</v>
      </c>
      <c r="N67" s="10">
        <f t="shared" si="15"/>
        <v>0</v>
      </c>
      <c r="O67" s="11">
        <f t="shared" si="15"/>
        <v>520000</v>
      </c>
      <c r="P67" s="83"/>
      <c r="Q67" s="84"/>
      <c r="R67" s="84"/>
      <c r="S67" s="89"/>
      <c r="T67" s="89"/>
      <c r="U67" s="89"/>
      <c r="V67" s="89"/>
      <c r="W67" s="89"/>
    </row>
    <row r="68" spans="1:23" s="9" customFormat="1" ht="12.75" customHeight="1">
      <c r="A68" s="204"/>
      <c r="B68" s="218"/>
      <c r="C68" s="219"/>
      <c r="D68" s="214"/>
      <c r="E68" s="215"/>
      <c r="F68" s="199"/>
      <c r="G68" s="215"/>
      <c r="H68" s="217"/>
      <c r="I68" s="90" t="s">
        <v>13</v>
      </c>
      <c r="J68" s="2">
        <v>550000</v>
      </c>
      <c r="K68" s="2"/>
      <c r="L68" s="2">
        <v>520000</v>
      </c>
      <c r="M68" s="3"/>
      <c r="N68" s="3"/>
      <c r="O68" s="4">
        <v>520000</v>
      </c>
      <c r="P68" s="83"/>
      <c r="Q68" s="84"/>
      <c r="R68" s="84"/>
      <c r="S68" s="91"/>
      <c r="T68" s="91"/>
      <c r="U68" s="91"/>
      <c r="V68" s="91"/>
      <c r="W68" s="91"/>
    </row>
    <row r="69" spans="1:23" s="9" customFormat="1" ht="12.75" customHeight="1">
      <c r="A69" s="204"/>
      <c r="B69" s="218"/>
      <c r="C69" s="219"/>
      <c r="D69" s="214"/>
      <c r="E69" s="215"/>
      <c r="F69" s="199"/>
      <c r="G69" s="215"/>
      <c r="H69" s="217"/>
      <c r="I69" s="3" t="s">
        <v>16</v>
      </c>
      <c r="J69" s="2">
        <v>0</v>
      </c>
      <c r="K69" s="2"/>
      <c r="L69" s="2"/>
      <c r="M69" s="2"/>
      <c r="N69" s="2"/>
      <c r="O69" s="4">
        <v>0</v>
      </c>
      <c r="P69" s="83"/>
      <c r="Q69" s="84"/>
      <c r="R69" s="84"/>
      <c r="S69" s="91"/>
      <c r="T69" s="91"/>
      <c r="U69" s="91"/>
      <c r="V69" s="91"/>
      <c r="W69" s="91"/>
    </row>
    <row r="70" spans="1:23" s="9" customFormat="1" ht="15" customHeight="1">
      <c r="A70" s="204"/>
      <c r="B70" s="218"/>
      <c r="C70" s="219"/>
      <c r="D70" s="214"/>
      <c r="E70" s="215"/>
      <c r="F70" s="199"/>
      <c r="G70" s="215"/>
      <c r="H70" s="217"/>
      <c r="I70" s="90" t="s">
        <v>18</v>
      </c>
      <c r="J70" s="3">
        <v>0</v>
      </c>
      <c r="K70" s="3"/>
      <c r="L70" s="3"/>
      <c r="M70" s="3"/>
      <c r="N70" s="3"/>
      <c r="O70" s="88">
        <v>0</v>
      </c>
      <c r="P70" s="83"/>
      <c r="Q70" s="84"/>
      <c r="R70" s="84"/>
      <c r="S70" s="91"/>
      <c r="T70" s="91"/>
      <c r="U70" s="91"/>
      <c r="V70" s="91"/>
      <c r="W70" s="91"/>
    </row>
    <row r="71" spans="1:23" s="8" customFormat="1" ht="26.25" customHeight="1">
      <c r="A71" s="204">
        <f>A67+1</f>
        <v>14</v>
      </c>
      <c r="B71" s="218" t="s">
        <v>127</v>
      </c>
      <c r="C71" s="219"/>
      <c r="D71" s="214" t="s">
        <v>128</v>
      </c>
      <c r="E71" s="215" t="s">
        <v>122</v>
      </c>
      <c r="F71" s="199" t="s">
        <v>94</v>
      </c>
      <c r="G71" s="215">
        <v>2009</v>
      </c>
      <c r="H71" s="217">
        <v>2011</v>
      </c>
      <c r="I71" s="128" t="s">
        <v>14</v>
      </c>
      <c r="J71" s="10">
        <f aca="true" t="shared" si="16" ref="J71:O71">SUM(J72:J74)</f>
        <v>1428360</v>
      </c>
      <c r="K71" s="10">
        <f t="shared" si="16"/>
        <v>1350000</v>
      </c>
      <c r="L71" s="10">
        <f t="shared" si="16"/>
        <v>0</v>
      </c>
      <c r="M71" s="10">
        <f t="shared" si="16"/>
        <v>0</v>
      </c>
      <c r="N71" s="10">
        <f t="shared" si="16"/>
        <v>0</v>
      </c>
      <c r="O71" s="11">
        <f t="shared" si="16"/>
        <v>1350000</v>
      </c>
      <c r="P71" s="83"/>
      <c r="Q71" s="84"/>
      <c r="R71" s="84"/>
      <c r="S71" s="89"/>
      <c r="T71" s="89"/>
      <c r="U71" s="89"/>
      <c r="V71" s="89"/>
      <c r="W71" s="89"/>
    </row>
    <row r="72" spans="1:23" s="9" customFormat="1" ht="26.25" customHeight="1">
      <c r="A72" s="204"/>
      <c r="B72" s="218"/>
      <c r="C72" s="219"/>
      <c r="D72" s="214"/>
      <c r="E72" s="215"/>
      <c r="F72" s="199"/>
      <c r="G72" s="215"/>
      <c r="H72" s="217"/>
      <c r="I72" s="90" t="s">
        <v>13</v>
      </c>
      <c r="J72" s="2">
        <v>1428360</v>
      </c>
      <c r="K72" s="2">
        <v>1350000</v>
      </c>
      <c r="L72" s="3"/>
      <c r="M72" s="3"/>
      <c r="N72" s="3"/>
      <c r="O72" s="4">
        <v>1350000</v>
      </c>
      <c r="P72" s="83"/>
      <c r="Q72" s="84"/>
      <c r="R72" s="84"/>
      <c r="S72" s="91"/>
      <c r="T72" s="91"/>
      <c r="U72" s="91"/>
      <c r="V72" s="91"/>
      <c r="W72" s="91"/>
    </row>
    <row r="73" spans="1:23" s="9" customFormat="1" ht="24.75" customHeight="1">
      <c r="A73" s="204"/>
      <c r="B73" s="218"/>
      <c r="C73" s="219"/>
      <c r="D73" s="214"/>
      <c r="E73" s="215"/>
      <c r="F73" s="199"/>
      <c r="G73" s="215"/>
      <c r="H73" s="217"/>
      <c r="I73" s="3" t="s">
        <v>16</v>
      </c>
      <c r="J73" s="2">
        <v>0</v>
      </c>
      <c r="K73" s="2"/>
      <c r="L73" s="3"/>
      <c r="M73" s="3"/>
      <c r="N73" s="3"/>
      <c r="O73" s="4">
        <v>0</v>
      </c>
      <c r="P73" s="83"/>
      <c r="Q73" s="84"/>
      <c r="R73" s="84"/>
      <c r="S73" s="91"/>
      <c r="T73" s="91"/>
      <c r="U73" s="91"/>
      <c r="V73" s="91"/>
      <c r="W73" s="91"/>
    </row>
    <row r="74" spans="1:23" s="9" customFormat="1" ht="31.5" customHeight="1">
      <c r="A74" s="204"/>
      <c r="B74" s="218"/>
      <c r="C74" s="219"/>
      <c r="D74" s="214"/>
      <c r="E74" s="215"/>
      <c r="F74" s="199"/>
      <c r="G74" s="215"/>
      <c r="H74" s="217"/>
      <c r="I74" s="90" t="s">
        <v>18</v>
      </c>
      <c r="J74" s="3">
        <v>0</v>
      </c>
      <c r="K74" s="3"/>
      <c r="L74" s="3"/>
      <c r="M74" s="3"/>
      <c r="N74" s="3"/>
      <c r="O74" s="88">
        <v>0</v>
      </c>
      <c r="P74" s="83"/>
      <c r="Q74" s="84"/>
      <c r="R74" s="84"/>
      <c r="S74" s="91"/>
      <c r="T74" s="91"/>
      <c r="U74" s="91"/>
      <c r="V74" s="91"/>
      <c r="W74" s="91"/>
    </row>
    <row r="75" spans="1:23" s="8" customFormat="1" ht="15" customHeight="1">
      <c r="A75" s="204">
        <f>A71+1</f>
        <v>15</v>
      </c>
      <c r="B75" s="218" t="s">
        <v>129</v>
      </c>
      <c r="C75" s="219"/>
      <c r="D75" s="214" t="s">
        <v>130</v>
      </c>
      <c r="E75" s="215" t="s">
        <v>131</v>
      </c>
      <c r="F75" s="199" t="s">
        <v>94</v>
      </c>
      <c r="G75" s="215">
        <v>2009</v>
      </c>
      <c r="H75" s="217">
        <v>2012</v>
      </c>
      <c r="I75" s="128" t="s">
        <v>14</v>
      </c>
      <c r="J75" s="10">
        <f aca="true" t="shared" si="17" ref="J75:O75">SUM(J76:J78)</f>
        <v>164548</v>
      </c>
      <c r="K75" s="10">
        <f t="shared" si="17"/>
        <v>0</v>
      </c>
      <c r="L75" s="10">
        <f t="shared" si="17"/>
        <v>150000</v>
      </c>
      <c r="M75" s="10">
        <f t="shared" si="17"/>
        <v>0</v>
      </c>
      <c r="N75" s="10">
        <f t="shared" si="17"/>
        <v>0</v>
      </c>
      <c r="O75" s="11">
        <f t="shared" si="17"/>
        <v>150000</v>
      </c>
      <c r="P75" s="83"/>
      <c r="Q75" s="84"/>
      <c r="R75" s="84"/>
      <c r="S75" s="89"/>
      <c r="T75" s="89"/>
      <c r="U75" s="89"/>
      <c r="V75" s="89"/>
      <c r="W75" s="89"/>
    </row>
    <row r="76" spans="1:23" s="9" customFormat="1" ht="12.75" customHeight="1">
      <c r="A76" s="204"/>
      <c r="B76" s="218"/>
      <c r="C76" s="219"/>
      <c r="D76" s="214"/>
      <c r="E76" s="215"/>
      <c r="F76" s="199"/>
      <c r="G76" s="215"/>
      <c r="H76" s="217"/>
      <c r="I76" s="90" t="s">
        <v>13</v>
      </c>
      <c r="J76" s="2">
        <v>164548</v>
      </c>
      <c r="K76" s="2"/>
      <c r="L76" s="2">
        <v>150000</v>
      </c>
      <c r="M76" s="3"/>
      <c r="N76" s="3"/>
      <c r="O76" s="4">
        <v>150000</v>
      </c>
      <c r="P76" s="83"/>
      <c r="Q76" s="84"/>
      <c r="R76" s="84"/>
      <c r="S76" s="91"/>
      <c r="T76" s="91"/>
      <c r="U76" s="91"/>
      <c r="V76" s="91"/>
      <c r="W76" s="91"/>
    </row>
    <row r="77" spans="1:23" s="9" customFormat="1" ht="12.75" customHeight="1">
      <c r="A77" s="204"/>
      <c r="B77" s="218"/>
      <c r="C77" s="219"/>
      <c r="D77" s="214"/>
      <c r="E77" s="215"/>
      <c r="F77" s="199"/>
      <c r="G77" s="215"/>
      <c r="H77" s="217"/>
      <c r="I77" s="3" t="s">
        <v>16</v>
      </c>
      <c r="J77" s="2">
        <v>0</v>
      </c>
      <c r="K77" s="2"/>
      <c r="L77" s="2"/>
      <c r="M77" s="3"/>
      <c r="N77" s="3"/>
      <c r="O77" s="4">
        <v>0</v>
      </c>
      <c r="P77" s="83"/>
      <c r="Q77" s="84"/>
      <c r="R77" s="84"/>
      <c r="S77" s="91"/>
      <c r="T77" s="91"/>
      <c r="U77" s="91"/>
      <c r="V77" s="91"/>
      <c r="W77" s="91"/>
    </row>
    <row r="78" spans="1:23" s="9" customFormat="1" ht="15" customHeight="1">
      <c r="A78" s="204"/>
      <c r="B78" s="218"/>
      <c r="C78" s="219"/>
      <c r="D78" s="214"/>
      <c r="E78" s="215"/>
      <c r="F78" s="199"/>
      <c r="G78" s="215"/>
      <c r="H78" s="217"/>
      <c r="I78" s="90" t="s">
        <v>18</v>
      </c>
      <c r="J78" s="3">
        <v>0</v>
      </c>
      <c r="K78" s="3"/>
      <c r="L78" s="3"/>
      <c r="M78" s="3"/>
      <c r="N78" s="3"/>
      <c r="O78" s="88">
        <v>0</v>
      </c>
      <c r="P78" s="83"/>
      <c r="Q78" s="84"/>
      <c r="R78" s="84"/>
      <c r="S78" s="91"/>
      <c r="T78" s="91"/>
      <c r="U78" s="91"/>
      <c r="V78" s="91"/>
      <c r="W78" s="91"/>
    </row>
    <row r="79" spans="1:23" s="8" customFormat="1" ht="15" customHeight="1">
      <c r="A79" s="204">
        <f>A75+1</f>
        <v>16</v>
      </c>
      <c r="B79" s="218" t="s">
        <v>132</v>
      </c>
      <c r="C79" s="219"/>
      <c r="D79" s="214" t="s">
        <v>130</v>
      </c>
      <c r="E79" s="215" t="s">
        <v>131</v>
      </c>
      <c r="F79" s="199" t="s">
        <v>94</v>
      </c>
      <c r="G79" s="215">
        <v>2009</v>
      </c>
      <c r="H79" s="217">
        <v>2011</v>
      </c>
      <c r="I79" s="128" t="s">
        <v>14</v>
      </c>
      <c r="J79" s="10">
        <f aca="true" t="shared" si="18" ref="J79:O79">SUM(J80:J82)</f>
        <v>85000</v>
      </c>
      <c r="K79" s="10">
        <f t="shared" si="18"/>
        <v>70000</v>
      </c>
      <c r="L79" s="10">
        <f t="shared" si="18"/>
        <v>0</v>
      </c>
      <c r="M79" s="10">
        <f t="shared" si="18"/>
        <v>0</v>
      </c>
      <c r="N79" s="10">
        <f t="shared" si="18"/>
        <v>0</v>
      </c>
      <c r="O79" s="11">
        <f t="shared" si="18"/>
        <v>70000</v>
      </c>
      <c r="P79" s="83"/>
      <c r="Q79" s="84"/>
      <c r="R79" s="84"/>
      <c r="S79" s="89"/>
      <c r="T79" s="89"/>
      <c r="U79" s="89"/>
      <c r="V79" s="89"/>
      <c r="W79" s="89"/>
    </row>
    <row r="80" spans="1:23" s="9" customFormat="1" ht="12.75" customHeight="1">
      <c r="A80" s="204"/>
      <c r="B80" s="218"/>
      <c r="C80" s="219"/>
      <c r="D80" s="214"/>
      <c r="E80" s="215"/>
      <c r="F80" s="199"/>
      <c r="G80" s="215"/>
      <c r="H80" s="217"/>
      <c r="I80" s="90" t="s">
        <v>13</v>
      </c>
      <c r="J80" s="2">
        <v>85000</v>
      </c>
      <c r="K80" s="2">
        <v>70000</v>
      </c>
      <c r="L80" s="3"/>
      <c r="M80" s="3"/>
      <c r="N80" s="3"/>
      <c r="O80" s="4">
        <v>70000</v>
      </c>
      <c r="P80" s="83"/>
      <c r="Q80" s="84"/>
      <c r="R80" s="84"/>
      <c r="S80" s="91"/>
      <c r="T80" s="91"/>
      <c r="U80" s="91"/>
      <c r="V80" s="91"/>
      <c r="W80" s="91"/>
    </row>
    <row r="81" spans="1:23" s="9" customFormat="1" ht="12.75" customHeight="1">
      <c r="A81" s="204"/>
      <c r="B81" s="218"/>
      <c r="C81" s="219"/>
      <c r="D81" s="214"/>
      <c r="E81" s="215"/>
      <c r="F81" s="199"/>
      <c r="G81" s="215"/>
      <c r="H81" s="217"/>
      <c r="I81" s="3" t="s">
        <v>16</v>
      </c>
      <c r="J81" s="2">
        <v>0</v>
      </c>
      <c r="K81" s="2"/>
      <c r="L81" s="3"/>
      <c r="M81" s="3"/>
      <c r="N81" s="3"/>
      <c r="O81" s="4">
        <v>0</v>
      </c>
      <c r="P81" s="83"/>
      <c r="Q81" s="84"/>
      <c r="R81" s="84"/>
      <c r="S81" s="91"/>
      <c r="T81" s="91"/>
      <c r="U81" s="91"/>
      <c r="V81" s="91"/>
      <c r="W81" s="91"/>
    </row>
    <row r="82" spans="1:23" s="9" customFormat="1" ht="32.25" customHeight="1">
      <c r="A82" s="204"/>
      <c r="B82" s="218"/>
      <c r="C82" s="219"/>
      <c r="D82" s="214"/>
      <c r="E82" s="215"/>
      <c r="F82" s="199"/>
      <c r="G82" s="215"/>
      <c r="H82" s="217"/>
      <c r="I82" s="90" t="s">
        <v>18</v>
      </c>
      <c r="J82" s="3">
        <v>0</v>
      </c>
      <c r="K82" s="3"/>
      <c r="L82" s="3"/>
      <c r="M82" s="3"/>
      <c r="N82" s="3"/>
      <c r="O82" s="88">
        <v>0</v>
      </c>
      <c r="P82" s="83"/>
      <c r="Q82" s="84"/>
      <c r="R82" s="84"/>
      <c r="S82" s="91"/>
      <c r="T82" s="91"/>
      <c r="U82" s="91"/>
      <c r="V82" s="91"/>
      <c r="W82" s="91"/>
    </row>
    <row r="83" spans="1:23" s="8" customFormat="1" ht="15" customHeight="1">
      <c r="A83" s="204">
        <f>A79+1</f>
        <v>17</v>
      </c>
      <c r="B83" s="218" t="s">
        <v>133</v>
      </c>
      <c r="C83" s="219"/>
      <c r="D83" s="214" t="s">
        <v>130</v>
      </c>
      <c r="E83" s="215" t="s">
        <v>131</v>
      </c>
      <c r="F83" s="199" t="s">
        <v>94</v>
      </c>
      <c r="G83" s="215">
        <v>2009</v>
      </c>
      <c r="H83" s="213">
        <v>2012</v>
      </c>
      <c r="I83" s="128" t="s">
        <v>14</v>
      </c>
      <c r="J83" s="10">
        <f aca="true" t="shared" si="19" ref="J83:O83">SUM(J84:J86)</f>
        <v>293308</v>
      </c>
      <c r="K83" s="10">
        <f t="shared" si="19"/>
        <v>0</v>
      </c>
      <c r="L83" s="10">
        <f t="shared" si="19"/>
        <v>270000</v>
      </c>
      <c r="M83" s="10">
        <f t="shared" si="19"/>
        <v>0</v>
      </c>
      <c r="N83" s="10">
        <f t="shared" si="19"/>
        <v>0</v>
      </c>
      <c r="O83" s="11">
        <f t="shared" si="19"/>
        <v>270000</v>
      </c>
      <c r="P83" s="83"/>
      <c r="Q83" s="84"/>
      <c r="R83" s="84"/>
      <c r="S83" s="89"/>
      <c r="T83" s="89"/>
      <c r="U83" s="89"/>
      <c r="V83" s="89"/>
      <c r="W83" s="89"/>
    </row>
    <row r="84" spans="1:23" s="9" customFormat="1" ht="12.75" customHeight="1">
      <c r="A84" s="204"/>
      <c r="B84" s="218"/>
      <c r="C84" s="219"/>
      <c r="D84" s="214"/>
      <c r="E84" s="215"/>
      <c r="F84" s="199"/>
      <c r="G84" s="215"/>
      <c r="H84" s="213"/>
      <c r="I84" s="90" t="s">
        <v>13</v>
      </c>
      <c r="J84" s="2">
        <v>293308</v>
      </c>
      <c r="K84" s="2"/>
      <c r="L84" s="2">
        <v>270000</v>
      </c>
      <c r="M84" s="3"/>
      <c r="N84" s="3"/>
      <c r="O84" s="4">
        <v>270000</v>
      </c>
      <c r="P84" s="83"/>
      <c r="Q84" s="84"/>
      <c r="R84" s="84"/>
      <c r="S84" s="91"/>
      <c r="T84" s="91"/>
      <c r="U84" s="91"/>
      <c r="V84" s="91"/>
      <c r="W84" s="91"/>
    </row>
    <row r="85" spans="1:23" s="9" customFormat="1" ht="12.75" customHeight="1">
      <c r="A85" s="204"/>
      <c r="B85" s="218"/>
      <c r="C85" s="219"/>
      <c r="D85" s="214"/>
      <c r="E85" s="215"/>
      <c r="F85" s="199"/>
      <c r="G85" s="215"/>
      <c r="H85" s="213"/>
      <c r="I85" s="3" t="s">
        <v>16</v>
      </c>
      <c r="J85" s="2">
        <v>0</v>
      </c>
      <c r="K85" s="2"/>
      <c r="L85" s="2"/>
      <c r="M85" s="3"/>
      <c r="N85" s="3"/>
      <c r="O85" s="4">
        <v>0</v>
      </c>
      <c r="P85" s="83"/>
      <c r="Q85" s="84"/>
      <c r="R85" s="84"/>
      <c r="S85" s="91"/>
      <c r="T85" s="91"/>
      <c r="U85" s="91"/>
      <c r="V85" s="91"/>
      <c r="W85" s="91"/>
    </row>
    <row r="86" spans="1:23" s="9" customFormat="1" ht="15" customHeight="1">
      <c r="A86" s="204"/>
      <c r="B86" s="218"/>
      <c r="C86" s="219"/>
      <c r="D86" s="214"/>
      <c r="E86" s="215"/>
      <c r="F86" s="199"/>
      <c r="G86" s="215"/>
      <c r="H86" s="213"/>
      <c r="I86" s="90" t="s">
        <v>18</v>
      </c>
      <c r="J86" s="3">
        <v>0</v>
      </c>
      <c r="K86" s="3"/>
      <c r="L86" s="3"/>
      <c r="M86" s="3"/>
      <c r="N86" s="3"/>
      <c r="O86" s="88">
        <v>0</v>
      </c>
      <c r="P86" s="83"/>
      <c r="Q86" s="84"/>
      <c r="R86" s="84"/>
      <c r="S86" s="91"/>
      <c r="T86" s="91"/>
      <c r="U86" s="91"/>
      <c r="V86" s="91"/>
      <c r="W86" s="91"/>
    </row>
    <row r="87" spans="1:23" s="8" customFormat="1" ht="15" customHeight="1">
      <c r="A87" s="204">
        <f>A83+1</f>
        <v>18</v>
      </c>
      <c r="B87" s="218" t="s">
        <v>134</v>
      </c>
      <c r="C87" s="219"/>
      <c r="D87" s="214" t="s">
        <v>130</v>
      </c>
      <c r="E87" s="215" t="s">
        <v>131</v>
      </c>
      <c r="F87" s="199" t="s">
        <v>94</v>
      </c>
      <c r="G87" s="215">
        <v>2012</v>
      </c>
      <c r="H87" s="217">
        <v>2013</v>
      </c>
      <c r="I87" s="128" t="s">
        <v>14</v>
      </c>
      <c r="J87" s="10">
        <f aca="true" t="shared" si="20" ref="J87:O87">SUM(J88:J90)</f>
        <v>125000</v>
      </c>
      <c r="K87" s="10">
        <f t="shared" si="20"/>
        <v>0</v>
      </c>
      <c r="L87" s="10">
        <f t="shared" si="20"/>
        <v>25000</v>
      </c>
      <c r="M87" s="10">
        <f t="shared" si="20"/>
        <v>100000</v>
      </c>
      <c r="N87" s="10">
        <f t="shared" si="20"/>
        <v>0</v>
      </c>
      <c r="O87" s="11">
        <f t="shared" si="20"/>
        <v>125000</v>
      </c>
      <c r="P87" s="83"/>
      <c r="Q87" s="84"/>
      <c r="R87" s="84"/>
      <c r="S87" s="89"/>
      <c r="T87" s="89"/>
      <c r="U87" s="89"/>
      <c r="V87" s="89"/>
      <c r="W87" s="89"/>
    </row>
    <row r="88" spans="1:23" s="9" customFormat="1" ht="12.75" customHeight="1">
      <c r="A88" s="204"/>
      <c r="B88" s="218"/>
      <c r="C88" s="219"/>
      <c r="D88" s="214"/>
      <c r="E88" s="215"/>
      <c r="F88" s="199"/>
      <c r="G88" s="215"/>
      <c r="H88" s="217"/>
      <c r="I88" s="90" t="s">
        <v>13</v>
      </c>
      <c r="J88" s="2">
        <v>125000</v>
      </c>
      <c r="K88" s="2"/>
      <c r="L88" s="2">
        <v>25000</v>
      </c>
      <c r="M88" s="2">
        <v>100000</v>
      </c>
      <c r="N88" s="3"/>
      <c r="O88" s="4">
        <v>125000</v>
      </c>
      <c r="P88" s="83"/>
      <c r="Q88" s="84"/>
      <c r="R88" s="84"/>
      <c r="S88" s="91"/>
      <c r="T88" s="91"/>
      <c r="U88" s="91"/>
      <c r="V88" s="91"/>
      <c r="W88" s="91"/>
    </row>
    <row r="89" spans="1:23" s="9" customFormat="1" ht="12.75" customHeight="1">
      <c r="A89" s="204"/>
      <c r="B89" s="218"/>
      <c r="C89" s="219"/>
      <c r="D89" s="214"/>
      <c r="E89" s="215"/>
      <c r="F89" s="199"/>
      <c r="G89" s="215"/>
      <c r="H89" s="217"/>
      <c r="I89" s="3" t="s">
        <v>16</v>
      </c>
      <c r="J89" s="2">
        <v>0</v>
      </c>
      <c r="K89" s="2"/>
      <c r="L89" s="2"/>
      <c r="M89" s="3"/>
      <c r="N89" s="3"/>
      <c r="O89" s="4">
        <v>0</v>
      </c>
      <c r="P89" s="83"/>
      <c r="Q89" s="84"/>
      <c r="R89" s="84"/>
      <c r="S89" s="91"/>
      <c r="T89" s="91"/>
      <c r="U89" s="91"/>
      <c r="V89" s="91"/>
      <c r="W89" s="91"/>
    </row>
    <row r="90" spans="1:23" s="9" customFormat="1" ht="15" customHeight="1">
      <c r="A90" s="204"/>
      <c r="B90" s="218"/>
      <c r="C90" s="219"/>
      <c r="D90" s="214"/>
      <c r="E90" s="215"/>
      <c r="F90" s="199"/>
      <c r="G90" s="215"/>
      <c r="H90" s="217"/>
      <c r="I90" s="90" t="s">
        <v>18</v>
      </c>
      <c r="J90" s="3">
        <v>0</v>
      </c>
      <c r="K90" s="3"/>
      <c r="L90" s="3"/>
      <c r="M90" s="3"/>
      <c r="N90" s="3"/>
      <c r="O90" s="88">
        <v>0</v>
      </c>
      <c r="P90" s="83"/>
      <c r="Q90" s="84"/>
      <c r="R90" s="84"/>
      <c r="S90" s="91"/>
      <c r="T90" s="91"/>
      <c r="U90" s="91"/>
      <c r="V90" s="91"/>
      <c r="W90" s="91"/>
    </row>
    <row r="91" spans="1:23" s="8" customFormat="1" ht="15" customHeight="1">
      <c r="A91" s="204">
        <f>A87+1</f>
        <v>19</v>
      </c>
      <c r="B91" s="218" t="s">
        <v>135</v>
      </c>
      <c r="C91" s="219"/>
      <c r="D91" s="214" t="s">
        <v>136</v>
      </c>
      <c r="E91" s="215" t="s">
        <v>137</v>
      </c>
      <c r="F91" s="199" t="s">
        <v>94</v>
      </c>
      <c r="G91" s="215">
        <v>2010</v>
      </c>
      <c r="H91" s="217">
        <v>2013</v>
      </c>
      <c r="I91" s="128" t="s">
        <v>14</v>
      </c>
      <c r="J91" s="10">
        <f aca="true" t="shared" si="21" ref="J91:O91">SUM(J92:J94)</f>
        <v>2070000</v>
      </c>
      <c r="K91" s="10">
        <f t="shared" si="21"/>
        <v>950000</v>
      </c>
      <c r="L91" s="10">
        <f t="shared" si="21"/>
        <v>500000</v>
      </c>
      <c r="M91" s="10">
        <f t="shared" si="21"/>
        <v>500000</v>
      </c>
      <c r="N91" s="10">
        <f t="shared" si="21"/>
        <v>0</v>
      </c>
      <c r="O91" s="11">
        <f t="shared" si="21"/>
        <v>1950000</v>
      </c>
      <c r="P91" s="83"/>
      <c r="Q91" s="84"/>
      <c r="R91" s="84"/>
      <c r="S91" s="89"/>
      <c r="T91" s="89"/>
      <c r="U91" s="89"/>
      <c r="V91" s="89"/>
      <c r="W91" s="89"/>
    </row>
    <row r="92" spans="1:23" s="9" customFormat="1" ht="12.75" customHeight="1">
      <c r="A92" s="204"/>
      <c r="B92" s="218"/>
      <c r="C92" s="219"/>
      <c r="D92" s="214"/>
      <c r="E92" s="215"/>
      <c r="F92" s="199"/>
      <c r="G92" s="215"/>
      <c r="H92" s="217"/>
      <c r="I92" s="90" t="s">
        <v>13</v>
      </c>
      <c r="J92" s="2">
        <v>2070000</v>
      </c>
      <c r="K92" s="2">
        <v>950000</v>
      </c>
      <c r="L92" s="2">
        <v>500000</v>
      </c>
      <c r="M92" s="2">
        <v>500000</v>
      </c>
      <c r="N92" s="3"/>
      <c r="O92" s="4">
        <v>1950000</v>
      </c>
      <c r="P92" s="83"/>
      <c r="Q92" s="84"/>
      <c r="R92" s="84"/>
      <c r="S92" s="91"/>
      <c r="T92" s="91"/>
      <c r="U92" s="91"/>
      <c r="V92" s="91"/>
      <c r="W92" s="91"/>
    </row>
    <row r="93" spans="1:23" s="9" customFormat="1" ht="12.75" customHeight="1">
      <c r="A93" s="204"/>
      <c r="B93" s="218"/>
      <c r="C93" s="219"/>
      <c r="D93" s="214"/>
      <c r="E93" s="215"/>
      <c r="F93" s="199"/>
      <c r="G93" s="215"/>
      <c r="H93" s="217"/>
      <c r="I93" s="3" t="s">
        <v>16</v>
      </c>
      <c r="J93" s="2">
        <v>0</v>
      </c>
      <c r="K93" s="2"/>
      <c r="L93" s="2"/>
      <c r="M93" s="2"/>
      <c r="N93" s="3"/>
      <c r="O93" s="4">
        <v>0</v>
      </c>
      <c r="P93" s="83"/>
      <c r="Q93" s="84"/>
      <c r="R93" s="84"/>
      <c r="S93" s="91"/>
      <c r="T93" s="91"/>
      <c r="U93" s="91"/>
      <c r="V93" s="91"/>
      <c r="W93" s="91"/>
    </row>
    <row r="94" spans="1:23" s="9" customFormat="1" ht="15" customHeight="1">
      <c r="A94" s="204"/>
      <c r="B94" s="218"/>
      <c r="C94" s="219"/>
      <c r="D94" s="214"/>
      <c r="E94" s="215"/>
      <c r="F94" s="199"/>
      <c r="G94" s="215"/>
      <c r="H94" s="217"/>
      <c r="I94" s="90" t="s">
        <v>18</v>
      </c>
      <c r="J94" s="3">
        <v>0</v>
      </c>
      <c r="K94" s="3"/>
      <c r="L94" s="3"/>
      <c r="M94" s="3"/>
      <c r="N94" s="3"/>
      <c r="O94" s="88">
        <v>0</v>
      </c>
      <c r="P94" s="83"/>
      <c r="Q94" s="84"/>
      <c r="R94" s="84"/>
      <c r="S94" s="91"/>
      <c r="T94" s="91"/>
      <c r="U94" s="91"/>
      <c r="V94" s="91"/>
      <c r="W94" s="91"/>
    </row>
    <row r="95" spans="1:23" s="8" customFormat="1" ht="15" customHeight="1">
      <c r="A95" s="204">
        <f>A91+1</f>
        <v>20</v>
      </c>
      <c r="B95" s="218" t="s">
        <v>138</v>
      </c>
      <c r="C95" s="219"/>
      <c r="D95" s="214" t="s">
        <v>136</v>
      </c>
      <c r="E95" s="215" t="s">
        <v>137</v>
      </c>
      <c r="F95" s="199" t="s">
        <v>94</v>
      </c>
      <c r="G95" s="215">
        <v>2011</v>
      </c>
      <c r="H95" s="217">
        <v>2013</v>
      </c>
      <c r="I95" s="128" t="s">
        <v>14</v>
      </c>
      <c r="J95" s="10">
        <f aca="true" t="shared" si="22" ref="J95:O95">SUM(J96:J98)</f>
        <v>1750000</v>
      </c>
      <c r="K95" s="10">
        <f t="shared" si="22"/>
        <v>50000</v>
      </c>
      <c r="L95" s="10">
        <f t="shared" si="22"/>
        <v>850000</v>
      </c>
      <c r="M95" s="10">
        <f t="shared" si="22"/>
        <v>850000</v>
      </c>
      <c r="N95" s="10">
        <f t="shared" si="22"/>
        <v>0</v>
      </c>
      <c r="O95" s="11">
        <f t="shared" si="22"/>
        <v>1750000</v>
      </c>
      <c r="P95" s="83"/>
      <c r="Q95" s="84"/>
      <c r="R95" s="84"/>
      <c r="S95" s="89"/>
      <c r="T95" s="89"/>
      <c r="U95" s="89"/>
      <c r="V95" s="89"/>
      <c r="W95" s="89"/>
    </row>
    <row r="96" spans="1:23" s="9" customFormat="1" ht="12.75" customHeight="1">
      <c r="A96" s="204"/>
      <c r="B96" s="218"/>
      <c r="C96" s="219"/>
      <c r="D96" s="214"/>
      <c r="E96" s="215"/>
      <c r="F96" s="199"/>
      <c r="G96" s="215"/>
      <c r="H96" s="217"/>
      <c r="I96" s="90" t="s">
        <v>13</v>
      </c>
      <c r="J96" s="2">
        <v>1750000</v>
      </c>
      <c r="K96" s="2">
        <v>50000</v>
      </c>
      <c r="L96" s="2">
        <v>850000</v>
      </c>
      <c r="M96" s="2">
        <v>850000</v>
      </c>
      <c r="N96" s="3"/>
      <c r="O96" s="4">
        <v>1750000</v>
      </c>
      <c r="P96" s="83"/>
      <c r="Q96" s="84"/>
      <c r="R96" s="84"/>
      <c r="S96" s="91"/>
      <c r="T96" s="91"/>
      <c r="U96" s="91"/>
      <c r="V96" s="91"/>
      <c r="W96" s="91"/>
    </row>
    <row r="97" spans="1:23" s="9" customFormat="1" ht="12.75" customHeight="1">
      <c r="A97" s="204"/>
      <c r="B97" s="218"/>
      <c r="C97" s="219"/>
      <c r="D97" s="214"/>
      <c r="E97" s="215"/>
      <c r="F97" s="199"/>
      <c r="G97" s="215"/>
      <c r="H97" s="217"/>
      <c r="I97" s="90" t="s">
        <v>16</v>
      </c>
      <c r="J97" s="2">
        <v>0</v>
      </c>
      <c r="K97" s="2"/>
      <c r="L97" s="2"/>
      <c r="M97" s="2"/>
      <c r="N97" s="3"/>
      <c r="O97" s="4">
        <v>0</v>
      </c>
      <c r="P97" s="83"/>
      <c r="Q97" s="84"/>
      <c r="R97" s="84"/>
      <c r="S97" s="91"/>
      <c r="T97" s="91"/>
      <c r="U97" s="91"/>
      <c r="V97" s="91"/>
      <c r="W97" s="91"/>
    </row>
    <row r="98" spans="1:23" s="9" customFormat="1" ht="15" customHeight="1">
      <c r="A98" s="204"/>
      <c r="B98" s="218"/>
      <c r="C98" s="219"/>
      <c r="D98" s="214"/>
      <c r="E98" s="215"/>
      <c r="F98" s="199"/>
      <c r="G98" s="215"/>
      <c r="H98" s="217"/>
      <c r="I98" s="90" t="s">
        <v>18</v>
      </c>
      <c r="J98" s="3">
        <v>0</v>
      </c>
      <c r="K98" s="3"/>
      <c r="L98" s="3"/>
      <c r="M98" s="3"/>
      <c r="N98" s="3"/>
      <c r="O98" s="88">
        <v>0</v>
      </c>
      <c r="P98" s="83"/>
      <c r="Q98" s="84"/>
      <c r="R98" s="84"/>
      <c r="S98" s="91"/>
      <c r="T98" s="91"/>
      <c r="U98" s="91"/>
      <c r="V98" s="91"/>
      <c r="W98" s="91"/>
    </row>
    <row r="99" spans="1:23" s="8" customFormat="1" ht="15" customHeight="1">
      <c r="A99" s="204">
        <f>A95+1</f>
        <v>21</v>
      </c>
      <c r="B99" s="218" t="s">
        <v>139</v>
      </c>
      <c r="C99" s="219"/>
      <c r="D99" s="214" t="s">
        <v>140</v>
      </c>
      <c r="E99" s="215" t="s">
        <v>137</v>
      </c>
      <c r="F99" s="199" t="s">
        <v>94</v>
      </c>
      <c r="G99" s="215">
        <v>2009</v>
      </c>
      <c r="H99" s="217">
        <v>2011</v>
      </c>
      <c r="I99" s="128" t="s">
        <v>14</v>
      </c>
      <c r="J99" s="10">
        <f aca="true" t="shared" si="23" ref="J99:O99">SUM(J100:J102)</f>
        <v>429402</v>
      </c>
      <c r="K99" s="10">
        <f t="shared" si="23"/>
        <v>400000</v>
      </c>
      <c r="L99" s="10">
        <f t="shared" si="23"/>
        <v>0</v>
      </c>
      <c r="M99" s="10">
        <f t="shared" si="23"/>
        <v>0</v>
      </c>
      <c r="N99" s="10">
        <f t="shared" si="23"/>
        <v>0</v>
      </c>
      <c r="O99" s="11">
        <f t="shared" si="23"/>
        <v>400000</v>
      </c>
      <c r="P99" s="83"/>
      <c r="Q99" s="84"/>
      <c r="R99" s="84"/>
      <c r="S99" s="89"/>
      <c r="T99" s="89"/>
      <c r="U99" s="89"/>
      <c r="V99" s="89"/>
      <c r="W99" s="89"/>
    </row>
    <row r="100" spans="1:23" s="9" customFormat="1" ht="12.75" customHeight="1">
      <c r="A100" s="204"/>
      <c r="B100" s="218"/>
      <c r="C100" s="219"/>
      <c r="D100" s="214"/>
      <c r="E100" s="215"/>
      <c r="F100" s="199"/>
      <c r="G100" s="215"/>
      <c r="H100" s="217"/>
      <c r="I100" s="90" t="s">
        <v>13</v>
      </c>
      <c r="J100" s="2">
        <v>429402</v>
      </c>
      <c r="K100" s="2">
        <v>400000</v>
      </c>
      <c r="L100" s="3"/>
      <c r="M100" s="3"/>
      <c r="N100" s="3"/>
      <c r="O100" s="4">
        <v>400000</v>
      </c>
      <c r="P100" s="83"/>
      <c r="Q100" s="84"/>
      <c r="R100" s="84"/>
      <c r="S100" s="91"/>
      <c r="T100" s="91"/>
      <c r="U100" s="91"/>
      <c r="V100" s="91"/>
      <c r="W100" s="91"/>
    </row>
    <row r="101" spans="1:23" s="9" customFormat="1" ht="12.75" customHeight="1">
      <c r="A101" s="204"/>
      <c r="B101" s="218"/>
      <c r="C101" s="219"/>
      <c r="D101" s="214"/>
      <c r="E101" s="215"/>
      <c r="F101" s="199"/>
      <c r="G101" s="215"/>
      <c r="H101" s="217"/>
      <c r="I101" s="90" t="s">
        <v>16</v>
      </c>
      <c r="J101" s="2">
        <v>0</v>
      </c>
      <c r="K101" s="2"/>
      <c r="L101" s="2"/>
      <c r="M101" s="2"/>
      <c r="N101" s="3"/>
      <c r="O101" s="4">
        <v>0</v>
      </c>
      <c r="P101" s="83"/>
      <c r="Q101" s="84"/>
      <c r="R101" s="84"/>
      <c r="S101" s="91"/>
      <c r="T101" s="91"/>
      <c r="U101" s="91"/>
      <c r="V101" s="91"/>
      <c r="W101" s="91"/>
    </row>
    <row r="102" spans="1:23" s="9" customFormat="1" ht="15" customHeight="1">
      <c r="A102" s="204"/>
      <c r="B102" s="218"/>
      <c r="C102" s="219"/>
      <c r="D102" s="214"/>
      <c r="E102" s="215"/>
      <c r="F102" s="199"/>
      <c r="G102" s="215"/>
      <c r="H102" s="217"/>
      <c r="I102" s="90" t="s">
        <v>18</v>
      </c>
      <c r="J102" s="2">
        <v>0</v>
      </c>
      <c r="K102" s="3"/>
      <c r="L102" s="3"/>
      <c r="M102" s="3"/>
      <c r="N102" s="3"/>
      <c r="O102" s="88">
        <v>0</v>
      </c>
      <c r="P102" s="83"/>
      <c r="Q102" s="84"/>
      <c r="R102" s="84"/>
      <c r="S102" s="91"/>
      <c r="T102" s="91"/>
      <c r="U102" s="91"/>
      <c r="V102" s="91"/>
      <c r="W102" s="91"/>
    </row>
    <row r="103" spans="1:23" s="8" customFormat="1" ht="15" customHeight="1">
      <c r="A103" s="204">
        <f>A99+1</f>
        <v>22</v>
      </c>
      <c r="B103" s="218" t="s">
        <v>141</v>
      </c>
      <c r="C103" s="219"/>
      <c r="D103" s="214" t="s">
        <v>140</v>
      </c>
      <c r="E103" s="215" t="s">
        <v>137</v>
      </c>
      <c r="F103" s="199" t="s">
        <v>94</v>
      </c>
      <c r="G103" s="215">
        <v>2010</v>
      </c>
      <c r="H103" s="217">
        <v>2012</v>
      </c>
      <c r="I103" s="128" t="s">
        <v>14</v>
      </c>
      <c r="J103" s="10">
        <f aca="true" t="shared" si="24" ref="J103:O103">SUM(J104:J106)</f>
        <v>640000</v>
      </c>
      <c r="K103" s="10">
        <f t="shared" si="24"/>
        <v>200000</v>
      </c>
      <c r="L103" s="10">
        <f t="shared" si="24"/>
        <v>400000</v>
      </c>
      <c r="M103" s="10">
        <f t="shared" si="24"/>
        <v>0</v>
      </c>
      <c r="N103" s="10">
        <f t="shared" si="24"/>
        <v>0</v>
      </c>
      <c r="O103" s="11">
        <f t="shared" si="24"/>
        <v>600000</v>
      </c>
      <c r="P103" s="83"/>
      <c r="Q103" s="84"/>
      <c r="R103" s="84"/>
      <c r="S103" s="89"/>
      <c r="T103" s="89"/>
      <c r="U103" s="89"/>
      <c r="V103" s="89"/>
      <c r="W103" s="89"/>
    </row>
    <row r="104" spans="1:23" s="9" customFormat="1" ht="12.75" customHeight="1">
      <c r="A104" s="204"/>
      <c r="B104" s="218"/>
      <c r="C104" s="219"/>
      <c r="D104" s="214"/>
      <c r="E104" s="215"/>
      <c r="F104" s="199"/>
      <c r="G104" s="215"/>
      <c r="H104" s="217"/>
      <c r="I104" s="90" t="s">
        <v>13</v>
      </c>
      <c r="J104" s="2">
        <v>640000</v>
      </c>
      <c r="K104" s="2">
        <v>200000</v>
      </c>
      <c r="L104" s="2">
        <v>400000</v>
      </c>
      <c r="M104" s="3"/>
      <c r="N104" s="3"/>
      <c r="O104" s="4">
        <v>600000</v>
      </c>
      <c r="P104" s="83"/>
      <c r="Q104" s="84"/>
      <c r="R104" s="84"/>
      <c r="S104" s="91"/>
      <c r="T104" s="91"/>
      <c r="U104" s="91"/>
      <c r="V104" s="91"/>
      <c r="W104" s="91"/>
    </row>
    <row r="105" spans="1:23" s="9" customFormat="1" ht="12.75" customHeight="1">
      <c r="A105" s="204"/>
      <c r="B105" s="218"/>
      <c r="C105" s="219"/>
      <c r="D105" s="214"/>
      <c r="E105" s="215"/>
      <c r="F105" s="199"/>
      <c r="G105" s="215"/>
      <c r="H105" s="217"/>
      <c r="I105" s="3" t="s">
        <v>16</v>
      </c>
      <c r="J105" s="2">
        <v>0</v>
      </c>
      <c r="K105" s="2"/>
      <c r="L105" s="2"/>
      <c r="M105" s="3"/>
      <c r="N105" s="3"/>
      <c r="O105" s="4">
        <v>0</v>
      </c>
      <c r="P105" s="83"/>
      <c r="Q105" s="84"/>
      <c r="R105" s="84"/>
      <c r="S105" s="91"/>
      <c r="T105" s="91"/>
      <c r="U105" s="91"/>
      <c r="V105" s="91"/>
      <c r="W105" s="91"/>
    </row>
    <row r="106" spans="1:23" s="9" customFormat="1" ht="15" customHeight="1">
      <c r="A106" s="204"/>
      <c r="B106" s="218"/>
      <c r="C106" s="219"/>
      <c r="D106" s="214"/>
      <c r="E106" s="215"/>
      <c r="F106" s="199"/>
      <c r="G106" s="215"/>
      <c r="H106" s="217"/>
      <c r="I106" s="90" t="s">
        <v>18</v>
      </c>
      <c r="J106" s="3">
        <v>0</v>
      </c>
      <c r="K106" s="3"/>
      <c r="L106" s="3"/>
      <c r="M106" s="3"/>
      <c r="N106" s="3"/>
      <c r="O106" s="88">
        <v>0</v>
      </c>
      <c r="P106" s="83"/>
      <c r="Q106" s="84"/>
      <c r="R106" s="84"/>
      <c r="S106" s="91"/>
      <c r="T106" s="91"/>
      <c r="U106" s="91"/>
      <c r="V106" s="91"/>
      <c r="W106" s="91"/>
    </row>
    <row r="107" spans="1:23" s="8" customFormat="1" ht="15" customHeight="1">
      <c r="A107" s="204">
        <f>A103+1</f>
        <v>23</v>
      </c>
      <c r="B107" s="218" t="s">
        <v>142</v>
      </c>
      <c r="C107" s="219"/>
      <c r="D107" s="214" t="s">
        <v>143</v>
      </c>
      <c r="E107" s="215" t="s">
        <v>137</v>
      </c>
      <c r="F107" s="199" t="s">
        <v>94</v>
      </c>
      <c r="G107" s="215">
        <v>2009</v>
      </c>
      <c r="H107" s="217">
        <v>2012</v>
      </c>
      <c r="I107" s="128" t="s">
        <v>14</v>
      </c>
      <c r="J107" s="10">
        <f aca="true" t="shared" si="25" ref="J107:O107">SUM(J108:J110)</f>
        <v>114396</v>
      </c>
      <c r="K107" s="10">
        <f t="shared" si="25"/>
        <v>0</v>
      </c>
      <c r="L107" s="10">
        <f t="shared" si="25"/>
        <v>100000</v>
      </c>
      <c r="M107" s="10">
        <f t="shared" si="25"/>
        <v>0</v>
      </c>
      <c r="N107" s="10">
        <f t="shared" si="25"/>
        <v>0</v>
      </c>
      <c r="O107" s="11">
        <f t="shared" si="25"/>
        <v>100000</v>
      </c>
      <c r="P107" s="83"/>
      <c r="Q107" s="84"/>
      <c r="R107" s="84"/>
      <c r="S107" s="89"/>
      <c r="T107" s="89"/>
      <c r="U107" s="89"/>
      <c r="V107" s="89"/>
      <c r="W107" s="89"/>
    </row>
    <row r="108" spans="1:23" s="9" customFormat="1" ht="12.75" customHeight="1">
      <c r="A108" s="204"/>
      <c r="B108" s="218"/>
      <c r="C108" s="219"/>
      <c r="D108" s="214"/>
      <c r="E108" s="215"/>
      <c r="F108" s="199"/>
      <c r="G108" s="215"/>
      <c r="H108" s="217"/>
      <c r="I108" s="90" t="s">
        <v>13</v>
      </c>
      <c r="J108" s="2">
        <v>114396</v>
      </c>
      <c r="K108" s="2"/>
      <c r="L108" s="2">
        <v>100000</v>
      </c>
      <c r="M108" s="3"/>
      <c r="N108" s="3"/>
      <c r="O108" s="4">
        <v>100000</v>
      </c>
      <c r="P108" s="83"/>
      <c r="Q108" s="84"/>
      <c r="R108" s="84"/>
      <c r="S108" s="91"/>
      <c r="T108" s="91"/>
      <c r="U108" s="91"/>
      <c r="V108" s="91"/>
      <c r="W108" s="91"/>
    </row>
    <row r="109" spans="1:23" s="9" customFormat="1" ht="12.75" customHeight="1">
      <c r="A109" s="204"/>
      <c r="B109" s="218"/>
      <c r="C109" s="219"/>
      <c r="D109" s="214"/>
      <c r="E109" s="215"/>
      <c r="F109" s="199"/>
      <c r="G109" s="215"/>
      <c r="H109" s="217"/>
      <c r="I109" s="3" t="s">
        <v>16</v>
      </c>
      <c r="J109" s="2">
        <v>0</v>
      </c>
      <c r="K109" s="2"/>
      <c r="L109" s="2"/>
      <c r="M109" s="3"/>
      <c r="N109" s="3"/>
      <c r="O109" s="4">
        <v>0</v>
      </c>
      <c r="P109" s="83"/>
      <c r="Q109" s="84"/>
      <c r="R109" s="84"/>
      <c r="S109" s="91"/>
      <c r="T109" s="91"/>
      <c r="U109" s="91"/>
      <c r="V109" s="91"/>
      <c r="W109" s="91"/>
    </row>
    <row r="110" spans="1:23" s="9" customFormat="1" ht="14.25" customHeight="1">
      <c r="A110" s="204"/>
      <c r="B110" s="218"/>
      <c r="C110" s="219"/>
      <c r="D110" s="214"/>
      <c r="E110" s="215"/>
      <c r="F110" s="199"/>
      <c r="G110" s="215"/>
      <c r="H110" s="217"/>
      <c r="I110" s="90" t="s">
        <v>18</v>
      </c>
      <c r="J110" s="3">
        <v>0</v>
      </c>
      <c r="K110" s="3"/>
      <c r="L110" s="3"/>
      <c r="M110" s="3"/>
      <c r="N110" s="3"/>
      <c r="O110" s="88">
        <v>0</v>
      </c>
      <c r="P110" s="83"/>
      <c r="Q110" s="84"/>
      <c r="R110" s="84"/>
      <c r="S110" s="91"/>
      <c r="T110" s="91"/>
      <c r="U110" s="91"/>
      <c r="V110" s="91"/>
      <c r="W110" s="91"/>
    </row>
    <row r="111" spans="1:23" s="8" customFormat="1" ht="15" customHeight="1">
      <c r="A111" s="204">
        <f>A107+1</f>
        <v>24</v>
      </c>
      <c r="B111" s="218" t="s">
        <v>144</v>
      </c>
      <c r="C111" s="219"/>
      <c r="D111" s="214" t="s">
        <v>140</v>
      </c>
      <c r="E111" s="215" t="s">
        <v>137</v>
      </c>
      <c r="F111" s="199" t="s">
        <v>94</v>
      </c>
      <c r="G111" s="215">
        <v>2010</v>
      </c>
      <c r="H111" s="217">
        <v>2012</v>
      </c>
      <c r="I111" s="128" t="s">
        <v>14</v>
      </c>
      <c r="J111" s="10">
        <f aca="true" t="shared" si="26" ref="J111:O111">SUM(J112:J114)</f>
        <v>800000</v>
      </c>
      <c r="K111" s="10">
        <f t="shared" si="26"/>
        <v>200000</v>
      </c>
      <c r="L111" s="10">
        <f t="shared" si="26"/>
        <v>500000</v>
      </c>
      <c r="M111" s="10">
        <f t="shared" si="26"/>
        <v>0</v>
      </c>
      <c r="N111" s="10">
        <f t="shared" si="26"/>
        <v>0</v>
      </c>
      <c r="O111" s="11">
        <f t="shared" si="26"/>
        <v>700000</v>
      </c>
      <c r="P111" s="83"/>
      <c r="Q111" s="84"/>
      <c r="R111" s="84"/>
      <c r="S111" s="89"/>
      <c r="T111" s="89"/>
      <c r="U111" s="89"/>
      <c r="V111" s="89"/>
      <c r="W111" s="89"/>
    </row>
    <row r="112" spans="1:23" s="9" customFormat="1" ht="12.75" customHeight="1">
      <c r="A112" s="204"/>
      <c r="B112" s="218"/>
      <c r="C112" s="219"/>
      <c r="D112" s="214"/>
      <c r="E112" s="215"/>
      <c r="F112" s="199"/>
      <c r="G112" s="215"/>
      <c r="H112" s="217"/>
      <c r="I112" s="90" t="s">
        <v>13</v>
      </c>
      <c r="J112" s="2">
        <v>800000</v>
      </c>
      <c r="K112" s="2">
        <v>200000</v>
      </c>
      <c r="L112" s="2">
        <v>500000</v>
      </c>
      <c r="M112" s="3"/>
      <c r="N112" s="3"/>
      <c r="O112" s="4">
        <v>700000</v>
      </c>
      <c r="P112" s="83"/>
      <c r="Q112" s="84"/>
      <c r="R112" s="84"/>
      <c r="S112" s="91"/>
      <c r="T112" s="91"/>
      <c r="U112" s="91"/>
      <c r="V112" s="91"/>
      <c r="W112" s="91"/>
    </row>
    <row r="113" spans="1:23" s="9" customFormat="1" ht="12.75" customHeight="1">
      <c r="A113" s="204"/>
      <c r="B113" s="218"/>
      <c r="C113" s="219"/>
      <c r="D113" s="214"/>
      <c r="E113" s="215"/>
      <c r="F113" s="199"/>
      <c r="G113" s="215"/>
      <c r="H113" s="217"/>
      <c r="I113" s="3" t="s">
        <v>16</v>
      </c>
      <c r="J113" s="2">
        <v>0</v>
      </c>
      <c r="K113" s="2"/>
      <c r="L113" s="2"/>
      <c r="M113" s="3"/>
      <c r="N113" s="3"/>
      <c r="O113" s="4">
        <v>0</v>
      </c>
      <c r="P113" s="83"/>
      <c r="Q113" s="84"/>
      <c r="R113" s="84"/>
      <c r="S113" s="91"/>
      <c r="T113" s="91"/>
      <c r="U113" s="91"/>
      <c r="V113" s="91"/>
      <c r="W113" s="91"/>
    </row>
    <row r="114" spans="1:23" s="9" customFormat="1" ht="15" customHeight="1">
      <c r="A114" s="204"/>
      <c r="B114" s="218"/>
      <c r="C114" s="219"/>
      <c r="D114" s="214"/>
      <c r="E114" s="215"/>
      <c r="F114" s="199"/>
      <c r="G114" s="215"/>
      <c r="H114" s="217"/>
      <c r="I114" s="90" t="s">
        <v>18</v>
      </c>
      <c r="J114" s="3">
        <v>0</v>
      </c>
      <c r="K114" s="3"/>
      <c r="L114" s="3"/>
      <c r="M114" s="3"/>
      <c r="N114" s="3"/>
      <c r="O114" s="88">
        <v>0</v>
      </c>
      <c r="P114" s="83"/>
      <c r="Q114" s="84"/>
      <c r="R114" s="84"/>
      <c r="S114" s="91"/>
      <c r="T114" s="91"/>
      <c r="U114" s="91"/>
      <c r="V114" s="91"/>
      <c r="W114" s="91"/>
    </row>
    <row r="115" spans="1:23" s="8" customFormat="1" ht="15" customHeight="1">
      <c r="A115" s="204">
        <f>A111+1</f>
        <v>25</v>
      </c>
      <c r="B115" s="218" t="s">
        <v>145</v>
      </c>
      <c r="C115" s="219"/>
      <c r="D115" s="214" t="s">
        <v>146</v>
      </c>
      <c r="E115" s="215" t="s">
        <v>147</v>
      </c>
      <c r="F115" s="199" t="s">
        <v>94</v>
      </c>
      <c r="G115" s="215">
        <v>2008</v>
      </c>
      <c r="H115" s="217">
        <v>2013</v>
      </c>
      <c r="I115" s="128" t="s">
        <v>14</v>
      </c>
      <c r="J115" s="10">
        <f aca="true" t="shared" si="27" ref="J115:O115">SUM(J116:J118)</f>
        <v>2398382</v>
      </c>
      <c r="K115" s="10">
        <f t="shared" si="27"/>
        <v>0</v>
      </c>
      <c r="L115" s="10">
        <f t="shared" si="27"/>
        <v>1000000</v>
      </c>
      <c r="M115" s="10">
        <f t="shared" si="27"/>
        <v>500000</v>
      </c>
      <c r="N115" s="10">
        <f t="shared" si="27"/>
        <v>0</v>
      </c>
      <c r="O115" s="11">
        <f t="shared" si="27"/>
        <v>1500000</v>
      </c>
      <c r="P115" s="83"/>
      <c r="Q115" s="84"/>
      <c r="R115" s="84"/>
      <c r="S115" s="89"/>
      <c r="T115" s="89"/>
      <c r="U115" s="89"/>
      <c r="V115" s="89"/>
      <c r="W115" s="89"/>
    </row>
    <row r="116" spans="1:23" s="9" customFormat="1" ht="12.75" customHeight="1">
      <c r="A116" s="204"/>
      <c r="B116" s="218"/>
      <c r="C116" s="219"/>
      <c r="D116" s="214"/>
      <c r="E116" s="215"/>
      <c r="F116" s="199"/>
      <c r="G116" s="215"/>
      <c r="H116" s="217"/>
      <c r="I116" s="90" t="s">
        <v>13</v>
      </c>
      <c r="J116" s="2">
        <v>2398382</v>
      </c>
      <c r="K116" s="2"/>
      <c r="L116" s="2">
        <v>1000000</v>
      </c>
      <c r="M116" s="2">
        <v>500000</v>
      </c>
      <c r="N116" s="3"/>
      <c r="O116" s="4">
        <v>1500000</v>
      </c>
      <c r="P116" s="83"/>
      <c r="Q116" s="84"/>
      <c r="R116" s="84"/>
      <c r="S116" s="91"/>
      <c r="T116" s="91"/>
      <c r="U116" s="91"/>
      <c r="V116" s="91"/>
      <c r="W116" s="91"/>
    </row>
    <row r="117" spans="1:23" s="9" customFormat="1" ht="12.75" customHeight="1">
      <c r="A117" s="204"/>
      <c r="B117" s="218"/>
      <c r="C117" s="219"/>
      <c r="D117" s="214"/>
      <c r="E117" s="215"/>
      <c r="F117" s="199"/>
      <c r="G117" s="215"/>
      <c r="H117" s="217"/>
      <c r="I117" s="3" t="s">
        <v>16</v>
      </c>
      <c r="J117" s="2">
        <v>0</v>
      </c>
      <c r="K117" s="2"/>
      <c r="L117" s="2"/>
      <c r="M117" s="2"/>
      <c r="N117" s="3"/>
      <c r="O117" s="4">
        <v>0</v>
      </c>
      <c r="P117" s="83"/>
      <c r="Q117" s="84"/>
      <c r="R117" s="84"/>
      <c r="S117" s="91"/>
      <c r="T117" s="91"/>
      <c r="U117" s="91"/>
      <c r="V117" s="91"/>
      <c r="W117" s="91"/>
    </row>
    <row r="118" spans="1:23" s="9" customFormat="1" ht="15" customHeight="1">
      <c r="A118" s="204"/>
      <c r="B118" s="218"/>
      <c r="C118" s="219"/>
      <c r="D118" s="214"/>
      <c r="E118" s="215"/>
      <c r="F118" s="199"/>
      <c r="G118" s="215"/>
      <c r="H118" s="217"/>
      <c r="I118" s="90" t="s">
        <v>18</v>
      </c>
      <c r="J118" s="3">
        <v>0</v>
      </c>
      <c r="K118" s="3"/>
      <c r="L118" s="3"/>
      <c r="M118" s="3"/>
      <c r="N118" s="3"/>
      <c r="O118" s="88">
        <v>0</v>
      </c>
      <c r="P118" s="83"/>
      <c r="Q118" s="84"/>
      <c r="R118" s="84"/>
      <c r="S118" s="91"/>
      <c r="T118" s="91"/>
      <c r="U118" s="91"/>
      <c r="V118" s="91"/>
      <c r="W118" s="91"/>
    </row>
    <row r="119" spans="1:23" s="8" customFormat="1" ht="15" customHeight="1">
      <c r="A119" s="204">
        <f>A115+1</f>
        <v>26</v>
      </c>
      <c r="B119" s="218" t="s">
        <v>148</v>
      </c>
      <c r="C119" s="219"/>
      <c r="D119" s="214" t="s">
        <v>149</v>
      </c>
      <c r="E119" s="215" t="s">
        <v>147</v>
      </c>
      <c r="F119" s="199" t="s">
        <v>94</v>
      </c>
      <c r="G119" s="215">
        <v>2012</v>
      </c>
      <c r="H119" s="217">
        <v>2013</v>
      </c>
      <c r="I119" s="128" t="s">
        <v>14</v>
      </c>
      <c r="J119" s="10">
        <f aca="true" t="shared" si="28" ref="J119:O119">SUM(J120:J122)</f>
        <v>1415000</v>
      </c>
      <c r="K119" s="10">
        <f t="shared" si="28"/>
        <v>0</v>
      </c>
      <c r="L119" s="10">
        <f t="shared" si="28"/>
        <v>65000</v>
      </c>
      <c r="M119" s="10">
        <f t="shared" si="28"/>
        <v>1350000</v>
      </c>
      <c r="N119" s="10">
        <f t="shared" si="28"/>
        <v>0</v>
      </c>
      <c r="O119" s="11">
        <f t="shared" si="28"/>
        <v>1415000</v>
      </c>
      <c r="P119" s="83"/>
      <c r="Q119" s="84"/>
      <c r="R119" s="84"/>
      <c r="S119" s="89"/>
      <c r="T119" s="89"/>
      <c r="U119" s="89"/>
      <c r="V119" s="89"/>
      <c r="W119" s="89"/>
    </row>
    <row r="120" spans="1:23" s="9" customFormat="1" ht="12.75" customHeight="1">
      <c r="A120" s="204"/>
      <c r="B120" s="218"/>
      <c r="C120" s="219"/>
      <c r="D120" s="214"/>
      <c r="E120" s="215"/>
      <c r="F120" s="199"/>
      <c r="G120" s="215"/>
      <c r="H120" s="217"/>
      <c r="I120" s="90" t="s">
        <v>13</v>
      </c>
      <c r="J120" s="2">
        <v>1415000</v>
      </c>
      <c r="K120" s="2"/>
      <c r="L120" s="2">
        <v>65000</v>
      </c>
      <c r="M120" s="2">
        <v>1350000</v>
      </c>
      <c r="N120" s="3"/>
      <c r="O120" s="4">
        <v>1415000</v>
      </c>
      <c r="P120" s="83"/>
      <c r="Q120" s="84"/>
      <c r="R120" s="84"/>
      <c r="S120" s="91"/>
      <c r="T120" s="91"/>
      <c r="U120" s="91"/>
      <c r="V120" s="91"/>
      <c r="W120" s="91"/>
    </row>
    <row r="121" spans="1:23" s="9" customFormat="1" ht="12.75" customHeight="1">
      <c r="A121" s="204"/>
      <c r="B121" s="218"/>
      <c r="C121" s="219"/>
      <c r="D121" s="214"/>
      <c r="E121" s="215"/>
      <c r="F121" s="199"/>
      <c r="G121" s="215"/>
      <c r="H121" s="217"/>
      <c r="I121" s="3" t="s">
        <v>16</v>
      </c>
      <c r="J121" s="2">
        <v>0</v>
      </c>
      <c r="K121" s="2"/>
      <c r="L121" s="2"/>
      <c r="M121" s="2"/>
      <c r="N121" s="3"/>
      <c r="O121" s="4">
        <v>0</v>
      </c>
      <c r="P121" s="83"/>
      <c r="Q121" s="84"/>
      <c r="R121" s="84"/>
      <c r="S121" s="91"/>
      <c r="T121" s="91"/>
      <c r="U121" s="91"/>
      <c r="V121" s="91"/>
      <c r="W121" s="91"/>
    </row>
    <row r="122" spans="1:23" s="9" customFormat="1" ht="15" customHeight="1">
      <c r="A122" s="204"/>
      <c r="B122" s="218"/>
      <c r="C122" s="219"/>
      <c r="D122" s="214"/>
      <c r="E122" s="215"/>
      <c r="F122" s="199"/>
      <c r="G122" s="215"/>
      <c r="H122" s="217"/>
      <c r="I122" s="90" t="s">
        <v>18</v>
      </c>
      <c r="J122" s="3">
        <v>0</v>
      </c>
      <c r="K122" s="3"/>
      <c r="L122" s="3"/>
      <c r="M122" s="3"/>
      <c r="N122" s="3"/>
      <c r="O122" s="88">
        <v>0</v>
      </c>
      <c r="P122" s="83"/>
      <c r="Q122" s="84"/>
      <c r="R122" s="84"/>
      <c r="S122" s="91"/>
      <c r="T122" s="91"/>
      <c r="U122" s="91"/>
      <c r="V122" s="91"/>
      <c r="W122" s="91"/>
    </row>
    <row r="123" spans="1:23" s="8" customFormat="1" ht="15" customHeight="1">
      <c r="A123" s="204">
        <f>A119+1</f>
        <v>27</v>
      </c>
      <c r="B123" s="218" t="s">
        <v>150</v>
      </c>
      <c r="C123" s="219"/>
      <c r="D123" s="214" t="s">
        <v>149</v>
      </c>
      <c r="E123" s="215" t="s">
        <v>147</v>
      </c>
      <c r="F123" s="199" t="s">
        <v>94</v>
      </c>
      <c r="G123" s="215">
        <v>2009</v>
      </c>
      <c r="H123" s="217">
        <v>2012</v>
      </c>
      <c r="I123" s="128" t="s">
        <v>14</v>
      </c>
      <c r="J123" s="10">
        <f aca="true" t="shared" si="29" ref="J123:O123">SUM(J124:J126)</f>
        <v>548000</v>
      </c>
      <c r="K123" s="10">
        <f t="shared" si="29"/>
        <v>40000</v>
      </c>
      <c r="L123" s="10">
        <f t="shared" si="29"/>
        <v>500000</v>
      </c>
      <c r="M123" s="10">
        <f t="shared" si="29"/>
        <v>0</v>
      </c>
      <c r="N123" s="10">
        <f t="shared" si="29"/>
        <v>0</v>
      </c>
      <c r="O123" s="11">
        <f t="shared" si="29"/>
        <v>540000</v>
      </c>
      <c r="P123" s="83"/>
      <c r="Q123" s="84"/>
      <c r="R123" s="84"/>
      <c r="S123" s="89"/>
      <c r="T123" s="89"/>
      <c r="U123" s="89"/>
      <c r="V123" s="89"/>
      <c r="W123" s="89"/>
    </row>
    <row r="124" spans="1:23" s="9" customFormat="1" ht="12.75" customHeight="1">
      <c r="A124" s="204"/>
      <c r="B124" s="218"/>
      <c r="C124" s="219"/>
      <c r="D124" s="214"/>
      <c r="E124" s="215"/>
      <c r="F124" s="199"/>
      <c r="G124" s="215"/>
      <c r="H124" s="217"/>
      <c r="I124" s="90" t="s">
        <v>13</v>
      </c>
      <c r="J124" s="2">
        <v>548000</v>
      </c>
      <c r="K124" s="2">
        <v>40000</v>
      </c>
      <c r="L124" s="2">
        <v>500000</v>
      </c>
      <c r="M124" s="3"/>
      <c r="N124" s="3"/>
      <c r="O124" s="4">
        <v>540000</v>
      </c>
      <c r="P124" s="83"/>
      <c r="Q124" s="84"/>
      <c r="R124" s="84"/>
      <c r="S124" s="91"/>
      <c r="T124" s="91"/>
      <c r="U124" s="91"/>
      <c r="V124" s="91"/>
      <c r="W124" s="91"/>
    </row>
    <row r="125" spans="1:23" s="9" customFormat="1" ht="12.75" customHeight="1">
      <c r="A125" s="204"/>
      <c r="B125" s="218"/>
      <c r="C125" s="219"/>
      <c r="D125" s="214"/>
      <c r="E125" s="215"/>
      <c r="F125" s="199"/>
      <c r="G125" s="215"/>
      <c r="H125" s="217"/>
      <c r="I125" s="3" t="s">
        <v>16</v>
      </c>
      <c r="J125" s="2">
        <v>0</v>
      </c>
      <c r="K125" s="2"/>
      <c r="L125" s="2"/>
      <c r="M125" s="3"/>
      <c r="N125" s="3"/>
      <c r="O125" s="4">
        <v>0</v>
      </c>
      <c r="P125" s="83"/>
      <c r="Q125" s="84"/>
      <c r="R125" s="84"/>
      <c r="S125" s="91"/>
      <c r="T125" s="91"/>
      <c r="U125" s="91"/>
      <c r="V125" s="91"/>
      <c r="W125" s="91"/>
    </row>
    <row r="126" spans="1:23" s="9" customFormat="1" ht="15" customHeight="1">
      <c r="A126" s="204"/>
      <c r="B126" s="218"/>
      <c r="C126" s="219"/>
      <c r="D126" s="214"/>
      <c r="E126" s="215"/>
      <c r="F126" s="199"/>
      <c r="G126" s="215"/>
      <c r="H126" s="217"/>
      <c r="I126" s="90" t="s">
        <v>18</v>
      </c>
      <c r="J126" s="3">
        <v>0</v>
      </c>
      <c r="K126" s="3"/>
      <c r="L126" s="2"/>
      <c r="M126" s="3"/>
      <c r="N126" s="3"/>
      <c r="O126" s="88">
        <v>0</v>
      </c>
      <c r="P126" s="83"/>
      <c r="Q126" s="84"/>
      <c r="R126" s="84"/>
      <c r="S126" s="91"/>
      <c r="T126" s="91"/>
      <c r="U126" s="91"/>
      <c r="V126" s="91"/>
      <c r="W126" s="91"/>
    </row>
    <row r="127" spans="1:23" s="8" customFormat="1" ht="15" customHeight="1">
      <c r="A127" s="204">
        <f>A123+1</f>
        <v>28</v>
      </c>
      <c r="B127" s="218" t="s">
        <v>151</v>
      </c>
      <c r="C127" s="219"/>
      <c r="D127" s="214" t="s">
        <v>149</v>
      </c>
      <c r="E127" s="215" t="s">
        <v>147</v>
      </c>
      <c r="F127" s="199" t="s">
        <v>94</v>
      </c>
      <c r="G127" s="215">
        <v>2012</v>
      </c>
      <c r="H127" s="213">
        <v>2013</v>
      </c>
      <c r="I127" s="128" t="s">
        <v>14</v>
      </c>
      <c r="J127" s="10">
        <f aca="true" t="shared" si="30" ref="J127:O127">SUM(J128:J130)</f>
        <v>540000</v>
      </c>
      <c r="K127" s="10">
        <f t="shared" si="30"/>
        <v>0</v>
      </c>
      <c r="L127" s="10">
        <f t="shared" si="30"/>
        <v>40000</v>
      </c>
      <c r="M127" s="10">
        <f t="shared" si="30"/>
        <v>500000</v>
      </c>
      <c r="N127" s="10">
        <f t="shared" si="30"/>
        <v>0</v>
      </c>
      <c r="O127" s="11">
        <f t="shared" si="30"/>
        <v>540000</v>
      </c>
      <c r="P127" s="83"/>
      <c r="Q127" s="84"/>
      <c r="R127" s="84"/>
      <c r="S127" s="89"/>
      <c r="T127" s="89"/>
      <c r="U127" s="89"/>
      <c r="V127" s="89"/>
      <c r="W127" s="89"/>
    </row>
    <row r="128" spans="1:23" s="9" customFormat="1" ht="12.75" customHeight="1">
      <c r="A128" s="204"/>
      <c r="B128" s="218"/>
      <c r="C128" s="219"/>
      <c r="D128" s="214"/>
      <c r="E128" s="215"/>
      <c r="F128" s="199"/>
      <c r="G128" s="215"/>
      <c r="H128" s="213"/>
      <c r="I128" s="90" t="s">
        <v>13</v>
      </c>
      <c r="J128" s="2">
        <v>540000</v>
      </c>
      <c r="K128" s="2"/>
      <c r="L128" s="2">
        <v>40000</v>
      </c>
      <c r="M128" s="2">
        <v>500000</v>
      </c>
      <c r="N128" s="3"/>
      <c r="O128" s="4">
        <v>540000</v>
      </c>
      <c r="P128" s="83"/>
      <c r="Q128" s="84"/>
      <c r="R128" s="84"/>
      <c r="S128" s="91"/>
      <c r="T128" s="91"/>
      <c r="U128" s="91"/>
      <c r="V128" s="91"/>
      <c r="W128" s="91"/>
    </row>
    <row r="129" spans="1:23" s="9" customFormat="1" ht="12.75" customHeight="1">
      <c r="A129" s="204"/>
      <c r="B129" s="218"/>
      <c r="C129" s="219"/>
      <c r="D129" s="214"/>
      <c r="E129" s="215"/>
      <c r="F129" s="199"/>
      <c r="G129" s="215"/>
      <c r="H129" s="213"/>
      <c r="I129" s="3" t="s">
        <v>16</v>
      </c>
      <c r="J129" s="2">
        <v>0</v>
      </c>
      <c r="K129" s="2"/>
      <c r="L129" s="2"/>
      <c r="M129" s="2"/>
      <c r="N129" s="3"/>
      <c r="O129" s="4">
        <v>0</v>
      </c>
      <c r="P129" s="83"/>
      <c r="Q129" s="84"/>
      <c r="R129" s="84"/>
      <c r="S129" s="91"/>
      <c r="T129" s="91"/>
      <c r="U129" s="91"/>
      <c r="V129" s="91"/>
      <c r="W129" s="91"/>
    </row>
    <row r="130" spans="1:23" s="9" customFormat="1" ht="15" customHeight="1">
      <c r="A130" s="204"/>
      <c r="B130" s="218"/>
      <c r="C130" s="219"/>
      <c r="D130" s="214"/>
      <c r="E130" s="215"/>
      <c r="F130" s="199"/>
      <c r="G130" s="215"/>
      <c r="H130" s="213"/>
      <c r="I130" s="90" t="s">
        <v>18</v>
      </c>
      <c r="J130" s="3">
        <v>0</v>
      </c>
      <c r="K130" s="3"/>
      <c r="L130" s="3"/>
      <c r="M130" s="3"/>
      <c r="N130" s="3"/>
      <c r="O130" s="88">
        <v>0</v>
      </c>
      <c r="P130" s="83"/>
      <c r="Q130" s="84"/>
      <c r="R130" s="84"/>
      <c r="S130" s="91"/>
      <c r="T130" s="91"/>
      <c r="U130" s="91"/>
      <c r="V130" s="91"/>
      <c r="W130" s="91"/>
    </row>
    <row r="131" spans="1:23" s="8" customFormat="1" ht="15" customHeight="1">
      <c r="A131" s="204">
        <f>A127+1</f>
        <v>29</v>
      </c>
      <c r="B131" s="218" t="s">
        <v>152</v>
      </c>
      <c r="C131" s="219"/>
      <c r="D131" s="214" t="s">
        <v>149</v>
      </c>
      <c r="E131" s="215" t="s">
        <v>147</v>
      </c>
      <c r="F131" s="199" t="s">
        <v>94</v>
      </c>
      <c r="G131" s="215">
        <v>2010</v>
      </c>
      <c r="H131" s="217">
        <v>2011</v>
      </c>
      <c r="I131" s="128" t="s">
        <v>14</v>
      </c>
      <c r="J131" s="10">
        <f aca="true" t="shared" si="31" ref="J131:O131">SUM(J132:J134)</f>
        <v>15000</v>
      </c>
      <c r="K131" s="10">
        <f t="shared" si="31"/>
        <v>10000</v>
      </c>
      <c r="L131" s="10">
        <f t="shared" si="31"/>
        <v>0</v>
      </c>
      <c r="M131" s="10">
        <f t="shared" si="31"/>
        <v>0</v>
      </c>
      <c r="N131" s="10">
        <f t="shared" si="31"/>
        <v>0</v>
      </c>
      <c r="O131" s="11">
        <f t="shared" si="31"/>
        <v>10000</v>
      </c>
      <c r="P131" s="83"/>
      <c r="Q131" s="84"/>
      <c r="R131" s="84"/>
      <c r="S131" s="89"/>
      <c r="T131" s="89"/>
      <c r="U131" s="89"/>
      <c r="V131" s="89"/>
      <c r="W131" s="89"/>
    </row>
    <row r="132" spans="1:23" s="9" customFormat="1" ht="12.75" customHeight="1">
      <c r="A132" s="204"/>
      <c r="B132" s="218"/>
      <c r="C132" s="219"/>
      <c r="D132" s="214"/>
      <c r="E132" s="215"/>
      <c r="F132" s="199"/>
      <c r="G132" s="215"/>
      <c r="H132" s="217"/>
      <c r="I132" s="90" t="s">
        <v>13</v>
      </c>
      <c r="J132" s="2">
        <v>15000</v>
      </c>
      <c r="K132" s="2">
        <v>10000</v>
      </c>
      <c r="L132" s="3"/>
      <c r="M132" s="3"/>
      <c r="N132" s="3"/>
      <c r="O132" s="4">
        <v>10000</v>
      </c>
      <c r="P132" s="83"/>
      <c r="Q132" s="84"/>
      <c r="R132" s="84"/>
      <c r="S132" s="91"/>
      <c r="T132" s="91"/>
      <c r="U132" s="91"/>
      <c r="V132" s="91"/>
      <c r="W132" s="91"/>
    </row>
    <row r="133" spans="1:23" s="9" customFormat="1" ht="12.75" customHeight="1">
      <c r="A133" s="204"/>
      <c r="B133" s="218"/>
      <c r="C133" s="219"/>
      <c r="D133" s="214"/>
      <c r="E133" s="215"/>
      <c r="F133" s="199"/>
      <c r="G133" s="215"/>
      <c r="H133" s="217"/>
      <c r="I133" s="3" t="s">
        <v>16</v>
      </c>
      <c r="J133" s="2">
        <v>0</v>
      </c>
      <c r="K133" s="2"/>
      <c r="L133" s="3"/>
      <c r="M133" s="3"/>
      <c r="N133" s="3"/>
      <c r="O133" s="4">
        <v>0</v>
      </c>
      <c r="P133" s="83"/>
      <c r="Q133" s="84"/>
      <c r="R133" s="84"/>
      <c r="S133" s="91"/>
      <c r="T133" s="91"/>
      <c r="U133" s="91"/>
      <c r="V133" s="91"/>
      <c r="W133" s="91"/>
    </row>
    <row r="134" spans="1:23" s="9" customFormat="1" ht="15" customHeight="1">
      <c r="A134" s="204"/>
      <c r="B134" s="218"/>
      <c r="C134" s="219"/>
      <c r="D134" s="214"/>
      <c r="E134" s="215"/>
      <c r="F134" s="199"/>
      <c r="G134" s="215"/>
      <c r="H134" s="217"/>
      <c r="I134" s="90" t="s">
        <v>18</v>
      </c>
      <c r="J134" s="3">
        <v>0</v>
      </c>
      <c r="K134" s="3"/>
      <c r="L134" s="3"/>
      <c r="M134" s="3"/>
      <c r="N134" s="3"/>
      <c r="O134" s="88">
        <v>0</v>
      </c>
      <c r="P134" s="83"/>
      <c r="Q134" s="84"/>
      <c r="R134" s="84"/>
      <c r="S134" s="91"/>
      <c r="T134" s="91"/>
      <c r="U134" s="91"/>
      <c r="V134" s="91"/>
      <c r="W134" s="91"/>
    </row>
    <row r="135" spans="1:23" s="8" customFormat="1" ht="15" customHeight="1">
      <c r="A135" s="204">
        <f>A131+1</f>
        <v>30</v>
      </c>
      <c r="B135" s="218" t="s">
        <v>153</v>
      </c>
      <c r="C135" s="219"/>
      <c r="D135" s="214" t="s">
        <v>154</v>
      </c>
      <c r="E135" s="215" t="s">
        <v>147</v>
      </c>
      <c r="F135" s="199" t="s">
        <v>94</v>
      </c>
      <c r="G135" s="215">
        <v>2009</v>
      </c>
      <c r="H135" s="217">
        <v>2012</v>
      </c>
      <c r="I135" s="128" t="s">
        <v>14</v>
      </c>
      <c r="J135" s="10">
        <f aca="true" t="shared" si="32" ref="J135:O135">SUM(J136:J138)</f>
        <v>330844</v>
      </c>
      <c r="K135" s="10">
        <f t="shared" si="32"/>
        <v>0</v>
      </c>
      <c r="L135" s="10">
        <f t="shared" si="32"/>
        <v>300000</v>
      </c>
      <c r="M135" s="10">
        <f t="shared" si="32"/>
        <v>0</v>
      </c>
      <c r="N135" s="10">
        <f t="shared" si="32"/>
        <v>0</v>
      </c>
      <c r="O135" s="11">
        <f t="shared" si="32"/>
        <v>300000</v>
      </c>
      <c r="P135" s="83"/>
      <c r="Q135" s="84"/>
      <c r="R135" s="84"/>
      <c r="S135" s="89"/>
      <c r="T135" s="89"/>
      <c r="U135" s="89"/>
      <c r="V135" s="89"/>
      <c r="W135" s="89"/>
    </row>
    <row r="136" spans="1:23" s="9" customFormat="1" ht="12.75" customHeight="1">
      <c r="A136" s="204"/>
      <c r="B136" s="218"/>
      <c r="C136" s="219"/>
      <c r="D136" s="214"/>
      <c r="E136" s="215"/>
      <c r="F136" s="199"/>
      <c r="G136" s="215"/>
      <c r="H136" s="217"/>
      <c r="I136" s="90" t="s">
        <v>13</v>
      </c>
      <c r="J136" s="2">
        <v>330844</v>
      </c>
      <c r="K136" s="2"/>
      <c r="L136" s="2">
        <v>300000</v>
      </c>
      <c r="M136" s="3"/>
      <c r="N136" s="3"/>
      <c r="O136" s="4">
        <v>300000</v>
      </c>
      <c r="P136" s="83"/>
      <c r="Q136" s="84"/>
      <c r="R136" s="84"/>
      <c r="S136" s="91"/>
      <c r="T136" s="91"/>
      <c r="U136" s="91"/>
      <c r="V136" s="91"/>
      <c r="W136" s="91"/>
    </row>
    <row r="137" spans="1:23" s="9" customFormat="1" ht="12.75" customHeight="1">
      <c r="A137" s="204"/>
      <c r="B137" s="218"/>
      <c r="C137" s="219"/>
      <c r="D137" s="214"/>
      <c r="E137" s="215"/>
      <c r="F137" s="199"/>
      <c r="G137" s="215"/>
      <c r="H137" s="217"/>
      <c r="I137" s="90" t="s">
        <v>16</v>
      </c>
      <c r="J137" s="2">
        <v>0</v>
      </c>
      <c r="K137" s="2"/>
      <c r="L137" s="2"/>
      <c r="M137" s="3"/>
      <c r="N137" s="3"/>
      <c r="O137" s="4">
        <v>0</v>
      </c>
      <c r="P137" s="83"/>
      <c r="Q137" s="84"/>
      <c r="R137" s="84"/>
      <c r="S137" s="91"/>
      <c r="T137" s="91"/>
      <c r="U137" s="91"/>
      <c r="V137" s="91"/>
      <c r="W137" s="91"/>
    </row>
    <row r="138" spans="1:23" s="9" customFormat="1" ht="15" customHeight="1">
      <c r="A138" s="204"/>
      <c r="B138" s="218"/>
      <c r="C138" s="219"/>
      <c r="D138" s="214"/>
      <c r="E138" s="215"/>
      <c r="F138" s="199"/>
      <c r="G138" s="215"/>
      <c r="H138" s="217"/>
      <c r="I138" s="90" t="s">
        <v>18</v>
      </c>
      <c r="J138" s="3">
        <v>0</v>
      </c>
      <c r="K138" s="3"/>
      <c r="L138" s="3"/>
      <c r="M138" s="3"/>
      <c r="N138" s="3"/>
      <c r="O138" s="88">
        <v>0</v>
      </c>
      <c r="P138" s="83"/>
      <c r="Q138" s="84"/>
      <c r="R138" s="84"/>
      <c r="S138" s="91"/>
      <c r="T138" s="91"/>
      <c r="U138" s="91"/>
      <c r="V138" s="91"/>
      <c r="W138" s="91"/>
    </row>
    <row r="139" spans="1:23" s="95" customFormat="1" ht="15" customHeight="1">
      <c r="A139" s="204">
        <f>A135+1</f>
        <v>31</v>
      </c>
      <c r="B139" s="210" t="s">
        <v>155</v>
      </c>
      <c r="C139" s="211"/>
      <c r="D139" s="197" t="s">
        <v>154</v>
      </c>
      <c r="E139" s="199" t="s">
        <v>147</v>
      </c>
      <c r="F139" s="199" t="s">
        <v>94</v>
      </c>
      <c r="G139" s="199">
        <v>2010</v>
      </c>
      <c r="H139" s="213">
        <v>2011</v>
      </c>
      <c r="I139" s="13" t="s">
        <v>14</v>
      </c>
      <c r="J139" s="10">
        <f aca="true" t="shared" si="33" ref="J139:O139">SUM(J140:J142)</f>
        <v>225003</v>
      </c>
      <c r="K139" s="10">
        <f t="shared" si="33"/>
        <v>3000</v>
      </c>
      <c r="L139" s="10">
        <f t="shared" si="33"/>
        <v>0</v>
      </c>
      <c r="M139" s="10">
        <f t="shared" si="33"/>
        <v>0</v>
      </c>
      <c r="N139" s="10">
        <f t="shared" si="33"/>
        <v>0</v>
      </c>
      <c r="O139" s="11">
        <f t="shared" si="33"/>
        <v>0</v>
      </c>
      <c r="P139" s="92"/>
      <c r="Q139" s="93"/>
      <c r="R139" s="93"/>
      <c r="S139" s="94"/>
      <c r="T139" s="94"/>
      <c r="U139" s="94"/>
      <c r="V139" s="94"/>
      <c r="W139" s="94"/>
    </row>
    <row r="140" spans="1:23" s="97" customFormat="1" ht="12.75" customHeight="1">
      <c r="A140" s="204"/>
      <c r="B140" s="210"/>
      <c r="C140" s="211"/>
      <c r="D140" s="197"/>
      <c r="E140" s="199"/>
      <c r="F140" s="199"/>
      <c r="G140" s="199"/>
      <c r="H140" s="213"/>
      <c r="I140" s="3" t="s">
        <v>13</v>
      </c>
      <c r="J140" s="2">
        <v>225003</v>
      </c>
      <c r="K140" s="2">
        <v>3000</v>
      </c>
      <c r="L140" s="2"/>
      <c r="M140" s="3"/>
      <c r="N140" s="3"/>
      <c r="O140" s="4"/>
      <c r="P140" s="92"/>
      <c r="Q140" s="93"/>
      <c r="R140" s="93"/>
      <c r="S140" s="96"/>
      <c r="T140" s="96"/>
      <c r="U140" s="96"/>
      <c r="V140" s="96"/>
      <c r="W140" s="96"/>
    </row>
    <row r="141" spans="1:23" s="97" customFormat="1" ht="12.75" customHeight="1">
      <c r="A141" s="204"/>
      <c r="B141" s="210"/>
      <c r="C141" s="211"/>
      <c r="D141" s="197"/>
      <c r="E141" s="199"/>
      <c r="F141" s="199"/>
      <c r="G141" s="199"/>
      <c r="H141" s="213"/>
      <c r="I141" s="3" t="s">
        <v>16</v>
      </c>
      <c r="J141" s="2">
        <v>0</v>
      </c>
      <c r="K141" s="2"/>
      <c r="L141" s="2"/>
      <c r="M141" s="3"/>
      <c r="N141" s="3"/>
      <c r="O141" s="4">
        <v>0</v>
      </c>
      <c r="P141" s="92"/>
      <c r="Q141" s="93"/>
      <c r="R141" s="93"/>
      <c r="S141" s="96"/>
      <c r="T141" s="96"/>
      <c r="U141" s="96"/>
      <c r="V141" s="96"/>
      <c r="W141" s="96"/>
    </row>
    <row r="142" spans="1:23" s="97" customFormat="1" ht="15" customHeight="1">
      <c r="A142" s="204"/>
      <c r="B142" s="210"/>
      <c r="C142" s="211"/>
      <c r="D142" s="197"/>
      <c r="E142" s="199"/>
      <c r="F142" s="199"/>
      <c r="G142" s="199"/>
      <c r="H142" s="213"/>
      <c r="I142" s="3" t="s">
        <v>18</v>
      </c>
      <c r="J142" s="3">
        <v>0</v>
      </c>
      <c r="K142" s="3"/>
      <c r="L142" s="3"/>
      <c r="M142" s="3"/>
      <c r="N142" s="3"/>
      <c r="O142" s="88">
        <v>0</v>
      </c>
      <c r="P142" s="92"/>
      <c r="Q142" s="93"/>
      <c r="R142" s="93"/>
      <c r="S142" s="96"/>
      <c r="T142" s="96"/>
      <c r="U142" s="96"/>
      <c r="V142" s="96"/>
      <c r="W142" s="96"/>
    </row>
    <row r="143" spans="1:23" s="8" customFormat="1" ht="15" customHeight="1">
      <c r="A143" s="204">
        <f>A139+1</f>
        <v>32</v>
      </c>
      <c r="B143" s="218" t="s">
        <v>156</v>
      </c>
      <c r="C143" s="219"/>
      <c r="D143" s="214" t="s">
        <v>157</v>
      </c>
      <c r="E143" s="215" t="s">
        <v>158</v>
      </c>
      <c r="F143" s="199" t="s">
        <v>94</v>
      </c>
      <c r="G143" s="215">
        <v>2010</v>
      </c>
      <c r="H143" s="217">
        <v>2011</v>
      </c>
      <c r="I143" s="128" t="s">
        <v>14</v>
      </c>
      <c r="J143" s="10">
        <f aca="true" t="shared" si="34" ref="J143:O143">SUM(J144:J146)</f>
        <v>1240000</v>
      </c>
      <c r="K143" s="10">
        <f t="shared" si="34"/>
        <v>1200000</v>
      </c>
      <c r="L143" s="10">
        <f t="shared" si="34"/>
        <v>0</v>
      </c>
      <c r="M143" s="10">
        <f t="shared" si="34"/>
        <v>0</v>
      </c>
      <c r="N143" s="10">
        <f t="shared" si="34"/>
        <v>0</v>
      </c>
      <c r="O143" s="11">
        <f t="shared" si="34"/>
        <v>1200000</v>
      </c>
      <c r="P143" s="83"/>
      <c r="Q143" s="84"/>
      <c r="R143" s="84"/>
      <c r="S143" s="89"/>
      <c r="T143" s="89"/>
      <c r="U143" s="89"/>
      <c r="V143" s="89"/>
      <c r="W143" s="89"/>
    </row>
    <row r="144" spans="1:23" s="9" customFormat="1" ht="12.75" customHeight="1">
      <c r="A144" s="204"/>
      <c r="B144" s="218"/>
      <c r="C144" s="219"/>
      <c r="D144" s="214"/>
      <c r="E144" s="215"/>
      <c r="F144" s="199"/>
      <c r="G144" s="215"/>
      <c r="H144" s="217"/>
      <c r="I144" s="90" t="s">
        <v>13</v>
      </c>
      <c r="J144" s="2">
        <f>574000+333000</f>
        <v>907000</v>
      </c>
      <c r="K144" s="2">
        <f>534000+333000</f>
        <v>867000</v>
      </c>
      <c r="L144" s="3"/>
      <c r="M144" s="3"/>
      <c r="N144" s="3"/>
      <c r="O144" s="4">
        <f>534000+333000</f>
        <v>867000</v>
      </c>
      <c r="P144" s="83"/>
      <c r="Q144" s="84"/>
      <c r="R144" s="84"/>
      <c r="S144" s="91"/>
      <c r="T144" s="91"/>
      <c r="U144" s="91"/>
      <c r="V144" s="91"/>
      <c r="W144" s="91"/>
    </row>
    <row r="145" spans="1:25" ht="12.75" customHeight="1">
      <c r="A145" s="204"/>
      <c r="B145" s="218"/>
      <c r="C145" s="219"/>
      <c r="D145" s="214"/>
      <c r="E145" s="215"/>
      <c r="F145" s="199"/>
      <c r="G145" s="215"/>
      <c r="H145" s="217"/>
      <c r="I145" s="3" t="s">
        <v>16</v>
      </c>
      <c r="J145" s="2">
        <v>0</v>
      </c>
      <c r="K145" s="2"/>
      <c r="L145" s="3"/>
      <c r="M145" s="3"/>
      <c r="N145" s="3"/>
      <c r="O145" s="4">
        <v>0</v>
      </c>
      <c r="P145" s="83"/>
      <c r="Q145" s="84"/>
      <c r="R145" s="84"/>
      <c r="X145" s="9"/>
      <c r="Y145" s="9"/>
    </row>
    <row r="146" spans="1:25" ht="36.75" customHeight="1">
      <c r="A146" s="204"/>
      <c r="B146" s="218"/>
      <c r="C146" s="219"/>
      <c r="D146" s="214"/>
      <c r="E146" s="215"/>
      <c r="F146" s="199"/>
      <c r="G146" s="215"/>
      <c r="H146" s="217"/>
      <c r="I146" s="90" t="s">
        <v>18</v>
      </c>
      <c r="J146" s="2">
        <f>666000-333000</f>
        <v>333000</v>
      </c>
      <c r="K146" s="2">
        <f>666000-333000</f>
        <v>333000</v>
      </c>
      <c r="L146" s="3"/>
      <c r="M146" s="3"/>
      <c r="N146" s="3"/>
      <c r="O146" s="4">
        <f>666000-333000</f>
        <v>333000</v>
      </c>
      <c r="P146" s="83"/>
      <c r="Q146" s="84"/>
      <c r="R146" s="84"/>
      <c r="X146" s="9"/>
      <c r="Y146" s="9"/>
    </row>
    <row r="147" spans="1:23" s="8" customFormat="1" ht="15" customHeight="1">
      <c r="A147" s="204">
        <f>A143+1</f>
        <v>33</v>
      </c>
      <c r="B147" s="218" t="s">
        <v>159</v>
      </c>
      <c r="C147" s="219"/>
      <c r="D147" s="214" t="s">
        <v>157</v>
      </c>
      <c r="E147" s="215" t="s">
        <v>158</v>
      </c>
      <c r="F147" s="199" t="s">
        <v>94</v>
      </c>
      <c r="G147" s="215">
        <v>2012</v>
      </c>
      <c r="H147" s="217">
        <v>2013</v>
      </c>
      <c r="I147" s="128" t="s">
        <v>14</v>
      </c>
      <c r="J147" s="98">
        <f aca="true" t="shared" si="35" ref="J147:O147">SUM(J148:J150)</f>
        <v>1570000</v>
      </c>
      <c r="K147" s="98">
        <f t="shared" si="35"/>
        <v>0</v>
      </c>
      <c r="L147" s="98">
        <f t="shared" si="35"/>
        <v>70000</v>
      </c>
      <c r="M147" s="98">
        <f t="shared" si="35"/>
        <v>1500000</v>
      </c>
      <c r="N147" s="98">
        <f t="shared" si="35"/>
        <v>0</v>
      </c>
      <c r="O147" s="99">
        <f t="shared" si="35"/>
        <v>1570000</v>
      </c>
      <c r="P147" s="83"/>
      <c r="Q147" s="84"/>
      <c r="R147" s="84"/>
      <c r="S147" s="89"/>
      <c r="T147" s="89"/>
      <c r="U147" s="89"/>
      <c r="V147" s="89"/>
      <c r="W147" s="89"/>
    </row>
    <row r="148" spans="1:25" ht="12.75" customHeight="1">
      <c r="A148" s="204"/>
      <c r="B148" s="218"/>
      <c r="C148" s="219"/>
      <c r="D148" s="214"/>
      <c r="E148" s="215"/>
      <c r="F148" s="199"/>
      <c r="G148" s="215"/>
      <c r="H148" s="217"/>
      <c r="I148" s="90" t="s">
        <v>13</v>
      </c>
      <c r="J148" s="100">
        <v>1570000</v>
      </c>
      <c r="K148" s="100"/>
      <c r="L148" s="100">
        <v>70000</v>
      </c>
      <c r="M148" s="100">
        <v>1500000</v>
      </c>
      <c r="N148" s="90"/>
      <c r="O148" s="101">
        <v>1570000</v>
      </c>
      <c r="P148" s="83"/>
      <c r="Q148" s="84"/>
      <c r="R148" s="84"/>
      <c r="X148" s="9"/>
      <c r="Y148" s="9"/>
    </row>
    <row r="149" spans="1:25" ht="12.75" customHeight="1">
      <c r="A149" s="204"/>
      <c r="B149" s="218"/>
      <c r="C149" s="219"/>
      <c r="D149" s="214"/>
      <c r="E149" s="215"/>
      <c r="F149" s="199"/>
      <c r="G149" s="215"/>
      <c r="H149" s="217"/>
      <c r="I149" s="3" t="s">
        <v>16</v>
      </c>
      <c r="J149" s="100">
        <v>0</v>
      </c>
      <c r="K149" s="100"/>
      <c r="L149" s="100"/>
      <c r="M149" s="100"/>
      <c r="N149" s="90"/>
      <c r="O149" s="101">
        <v>0</v>
      </c>
      <c r="P149" s="83"/>
      <c r="Q149" s="84"/>
      <c r="R149" s="84"/>
      <c r="X149" s="9"/>
      <c r="Y149" s="9"/>
    </row>
    <row r="150" spans="1:25" ht="15" customHeight="1" thickBot="1">
      <c r="A150" s="204"/>
      <c r="B150" s="220"/>
      <c r="C150" s="221"/>
      <c r="D150" s="222"/>
      <c r="E150" s="223"/>
      <c r="F150" s="224"/>
      <c r="G150" s="223"/>
      <c r="H150" s="225"/>
      <c r="I150" s="102" t="s">
        <v>18</v>
      </c>
      <c r="J150" s="102">
        <v>0</v>
      </c>
      <c r="K150" s="102"/>
      <c r="L150" s="102"/>
      <c r="M150" s="102"/>
      <c r="N150" s="102"/>
      <c r="O150" s="103">
        <v>0</v>
      </c>
      <c r="P150" s="83"/>
      <c r="Q150" s="84"/>
      <c r="R150" s="84"/>
      <c r="X150" s="9"/>
      <c r="Y150" s="9"/>
    </row>
    <row r="151" spans="1:25" ht="70.5" customHeight="1">
      <c r="A151" s="191" t="s">
        <v>0</v>
      </c>
      <c r="B151" s="187" t="s">
        <v>1</v>
      </c>
      <c r="C151" s="187"/>
      <c r="D151" s="187" t="s">
        <v>2</v>
      </c>
      <c r="E151" s="226" t="s">
        <v>19</v>
      </c>
      <c r="F151" s="187" t="s">
        <v>3</v>
      </c>
      <c r="G151" s="187" t="s">
        <v>4</v>
      </c>
      <c r="H151" s="187" t="s">
        <v>5</v>
      </c>
      <c r="I151" s="187"/>
      <c r="J151" s="187" t="s">
        <v>6</v>
      </c>
      <c r="K151" s="187" t="s">
        <v>7</v>
      </c>
      <c r="L151" s="193" t="s">
        <v>8</v>
      </c>
      <c r="M151" s="194"/>
      <c r="N151" s="195"/>
      <c r="O151" s="228" t="s">
        <v>9</v>
      </c>
      <c r="P151" s="129"/>
      <c r="Q151" s="91"/>
      <c r="R151" s="130"/>
      <c r="S151" s="130"/>
      <c r="X151" s="9"/>
      <c r="Y151" s="9"/>
    </row>
    <row r="152" spans="1:25" ht="39" customHeight="1">
      <c r="A152" s="192"/>
      <c r="B152" s="188"/>
      <c r="C152" s="188"/>
      <c r="D152" s="188"/>
      <c r="E152" s="227"/>
      <c r="F152" s="188"/>
      <c r="G152" s="188"/>
      <c r="H152" s="116" t="s">
        <v>10</v>
      </c>
      <c r="I152" s="116" t="s">
        <v>11</v>
      </c>
      <c r="J152" s="188"/>
      <c r="K152" s="188"/>
      <c r="L152" s="123">
        <v>2011</v>
      </c>
      <c r="M152" s="123">
        <v>2012</v>
      </c>
      <c r="N152" s="123">
        <v>2013</v>
      </c>
      <c r="O152" s="229"/>
      <c r="P152" s="131"/>
      <c r="Q152" s="91"/>
      <c r="R152" s="130"/>
      <c r="S152" s="130"/>
      <c r="X152" s="9"/>
      <c r="Y152" s="9"/>
    </row>
    <row r="153" spans="1:22" s="5" customFormat="1" ht="13.5" thickBot="1">
      <c r="A153" s="132">
        <v>1</v>
      </c>
      <c r="B153" s="230">
        <v>2</v>
      </c>
      <c r="C153" s="230"/>
      <c r="D153" s="133">
        <v>3</v>
      </c>
      <c r="E153" s="133">
        <v>4</v>
      </c>
      <c r="F153" s="133">
        <v>5</v>
      </c>
      <c r="G153" s="133">
        <v>6</v>
      </c>
      <c r="H153" s="133">
        <v>7</v>
      </c>
      <c r="I153" s="133">
        <v>8</v>
      </c>
      <c r="J153" s="133">
        <v>9</v>
      </c>
      <c r="K153" s="134">
        <v>10</v>
      </c>
      <c r="L153" s="134">
        <v>11</v>
      </c>
      <c r="M153" s="134">
        <v>12</v>
      </c>
      <c r="N153" s="134">
        <v>13</v>
      </c>
      <c r="O153" s="135">
        <v>16</v>
      </c>
      <c r="P153" s="87"/>
      <c r="Q153" s="87"/>
      <c r="R153" s="87"/>
      <c r="S153" s="87"/>
      <c r="T153" s="87"/>
      <c r="U153" s="87"/>
      <c r="V153" s="87"/>
    </row>
    <row r="154" spans="1:23" s="1" customFormat="1" ht="16.5" customHeight="1">
      <c r="A154" s="139" t="s">
        <v>192</v>
      </c>
      <c r="B154" s="140"/>
      <c r="C154" s="140"/>
      <c r="D154" s="140"/>
      <c r="E154" s="140"/>
      <c r="F154" s="140"/>
      <c r="G154" s="140"/>
      <c r="H154" s="140"/>
      <c r="I154" s="140"/>
      <c r="J154" s="18" t="s">
        <v>12</v>
      </c>
      <c r="K154" s="6">
        <f>SUM(K155:K157)</f>
        <v>53246515</v>
      </c>
      <c r="L154" s="6">
        <f>SUM(L155:L157)</f>
        <v>17640107</v>
      </c>
      <c r="M154" s="6">
        <f>SUM(M155:M157)</f>
        <v>22916902</v>
      </c>
      <c r="N154" s="6">
        <f>SUM(N155:N157)</f>
        <v>11960000</v>
      </c>
      <c r="O154" s="7">
        <f>SUM(O155:O157)</f>
        <v>49088362</v>
      </c>
      <c r="P154" s="83"/>
      <c r="Q154" s="83"/>
      <c r="R154" s="83"/>
      <c r="S154" s="104"/>
      <c r="T154" s="104"/>
      <c r="U154" s="104"/>
      <c r="V154" s="104"/>
      <c r="W154" s="104"/>
    </row>
    <row r="155" spans="1:23" s="1" customFormat="1" ht="16.5" customHeight="1">
      <c r="A155" s="139"/>
      <c r="B155" s="140"/>
      <c r="C155" s="140"/>
      <c r="D155" s="140"/>
      <c r="E155" s="140"/>
      <c r="F155" s="140"/>
      <c r="G155" s="140"/>
      <c r="H155" s="140"/>
      <c r="I155" s="140"/>
      <c r="J155" s="13" t="s">
        <v>13</v>
      </c>
      <c r="K155" s="6">
        <f>K159+K163+K167+K171+K175+K179+K183+K187+K191+K195+K199+K203</f>
        <v>17498019</v>
      </c>
      <c r="L155" s="6">
        <f>L159+L163+L167+L171+L175+L179+L183+L187+L191+L195+L199+L203</f>
        <v>7041286</v>
      </c>
      <c r="M155" s="6">
        <f>M159+M163+M167+M171+M175+M179+M183+M187+M191+M195+M199+M203</f>
        <v>6926377</v>
      </c>
      <c r="N155" s="6">
        <f>N159+N163+N167+N171+N175+N179+N183+N187+N191+N195+N199+N203</f>
        <v>2973500</v>
      </c>
      <c r="O155" s="7">
        <f>O159+O163+O167+O171+O175+O179+O183+O187+O191+O195+O199+O203</f>
        <v>14967919</v>
      </c>
      <c r="P155" s="83"/>
      <c r="Q155" s="83"/>
      <c r="R155" s="83"/>
      <c r="S155" s="105"/>
      <c r="T155" s="105"/>
      <c r="U155" s="105"/>
      <c r="V155" s="105"/>
      <c r="W155" s="85"/>
    </row>
    <row r="156" spans="1:23" s="1" customFormat="1" ht="16.5" customHeight="1">
      <c r="A156" s="139"/>
      <c r="B156" s="140"/>
      <c r="C156" s="140"/>
      <c r="D156" s="140"/>
      <c r="E156" s="140"/>
      <c r="F156" s="140"/>
      <c r="G156" s="140"/>
      <c r="H156" s="140"/>
      <c r="I156" s="140"/>
      <c r="J156" s="13" t="s">
        <v>16</v>
      </c>
      <c r="K156" s="6">
        <f aca="true" t="shared" si="36" ref="K156:O157">K160+K164+K168+K172+K176+K180+K184+K188+K192+K196+K200+K204</f>
        <v>34189326</v>
      </c>
      <c r="L156" s="6">
        <f>L160+L164+L168+L172+L176+L180+L184+L188+L192+L196+L200+L204</f>
        <v>9927391</v>
      </c>
      <c r="M156" s="6">
        <f t="shared" si="36"/>
        <v>15161955</v>
      </c>
      <c r="N156" s="6">
        <f t="shared" si="36"/>
        <v>8986500</v>
      </c>
      <c r="O156" s="7">
        <f t="shared" si="36"/>
        <v>32620443</v>
      </c>
      <c r="P156" s="83"/>
      <c r="Q156" s="83"/>
      <c r="R156" s="83"/>
      <c r="S156" s="105"/>
      <c r="T156" s="105"/>
      <c r="U156" s="105"/>
      <c r="V156" s="105"/>
      <c r="W156" s="85"/>
    </row>
    <row r="157" spans="1:23" s="1" customFormat="1" ht="16.5" customHeight="1" thickBot="1">
      <c r="A157" s="141"/>
      <c r="B157" s="142"/>
      <c r="C157" s="142"/>
      <c r="D157" s="142"/>
      <c r="E157" s="142"/>
      <c r="F157" s="142"/>
      <c r="G157" s="142"/>
      <c r="H157" s="142"/>
      <c r="I157" s="142"/>
      <c r="J157" s="15" t="s">
        <v>17</v>
      </c>
      <c r="K157" s="16">
        <f t="shared" si="36"/>
        <v>1559170</v>
      </c>
      <c r="L157" s="16">
        <f t="shared" si="36"/>
        <v>671430</v>
      </c>
      <c r="M157" s="16">
        <f t="shared" si="36"/>
        <v>828570</v>
      </c>
      <c r="N157" s="16">
        <f t="shared" si="36"/>
        <v>0</v>
      </c>
      <c r="O157" s="17">
        <f t="shared" si="36"/>
        <v>1500000</v>
      </c>
      <c r="P157" s="83"/>
      <c r="Q157" s="83"/>
      <c r="R157" s="83"/>
      <c r="S157" s="105"/>
      <c r="T157" s="105"/>
      <c r="U157" s="105"/>
      <c r="V157" s="105"/>
      <c r="W157" s="85"/>
    </row>
    <row r="158" spans="1:23" s="8" customFormat="1" ht="16.5" customHeight="1">
      <c r="A158" s="204">
        <v>1</v>
      </c>
      <c r="B158" s="218" t="s">
        <v>160</v>
      </c>
      <c r="C158" s="219"/>
      <c r="D158" s="214" t="s">
        <v>161</v>
      </c>
      <c r="E158" s="199" t="s">
        <v>162</v>
      </c>
      <c r="F158" s="232" t="s">
        <v>97</v>
      </c>
      <c r="G158" s="233" t="s">
        <v>98</v>
      </c>
      <c r="H158" s="232">
        <v>2009</v>
      </c>
      <c r="I158" s="236">
        <v>2012</v>
      </c>
      <c r="J158" s="128" t="s">
        <v>14</v>
      </c>
      <c r="K158" s="106">
        <f>SUM(K159:K161)</f>
        <v>3466085</v>
      </c>
      <c r="L158" s="106">
        <f>SUM(L159:L161)</f>
        <v>1695834</v>
      </c>
      <c r="M158" s="106">
        <f>SUM(M159:M161)</f>
        <v>1628731</v>
      </c>
      <c r="N158" s="106">
        <f>SUM(N159:N161)</f>
        <v>0</v>
      </c>
      <c r="O158" s="107">
        <f>SUM(O159:O161)</f>
        <v>3324565</v>
      </c>
      <c r="P158" s="83"/>
      <c r="Q158" s="83"/>
      <c r="R158" s="83"/>
      <c r="S158" s="89"/>
      <c r="T158" s="89"/>
      <c r="U158" s="89"/>
      <c r="V158" s="89"/>
      <c r="W158" s="89"/>
    </row>
    <row r="159" spans="1:25" ht="16.5" customHeight="1">
      <c r="A159" s="204"/>
      <c r="B159" s="218"/>
      <c r="C159" s="219"/>
      <c r="D159" s="214"/>
      <c r="E159" s="199"/>
      <c r="F159" s="232"/>
      <c r="G159" s="234"/>
      <c r="H159" s="232"/>
      <c r="I159" s="236"/>
      <c r="J159" s="90" t="s">
        <v>13</v>
      </c>
      <c r="K159" s="100">
        <v>1779339</v>
      </c>
      <c r="L159" s="100">
        <v>872917</v>
      </c>
      <c r="M159" s="100">
        <v>835662</v>
      </c>
      <c r="N159" s="100"/>
      <c r="O159" s="101">
        <v>1708579</v>
      </c>
      <c r="P159" s="83"/>
      <c r="Q159" s="83"/>
      <c r="R159" s="83"/>
      <c r="X159" s="9"/>
      <c r="Y159" s="9"/>
    </row>
    <row r="160" spans="1:25" ht="16.5" customHeight="1">
      <c r="A160" s="204"/>
      <c r="B160" s="218"/>
      <c r="C160" s="219"/>
      <c r="D160" s="214"/>
      <c r="E160" s="199"/>
      <c r="F160" s="232"/>
      <c r="G160" s="234"/>
      <c r="H160" s="232"/>
      <c r="I160" s="236"/>
      <c r="J160" s="90" t="s">
        <v>16</v>
      </c>
      <c r="K160" s="100">
        <v>1686746</v>
      </c>
      <c r="L160" s="100">
        <v>822917</v>
      </c>
      <c r="M160" s="100">
        <v>793069</v>
      </c>
      <c r="N160" s="100"/>
      <c r="O160" s="101">
        <v>1615986</v>
      </c>
      <c r="P160" s="83"/>
      <c r="Q160" s="83"/>
      <c r="R160" s="83"/>
      <c r="X160" s="9"/>
      <c r="Y160" s="9"/>
    </row>
    <row r="161" spans="1:23" s="9" customFormat="1" ht="16.5" customHeight="1">
      <c r="A161" s="204"/>
      <c r="B161" s="218"/>
      <c r="C161" s="231"/>
      <c r="D161" s="214"/>
      <c r="E161" s="199"/>
      <c r="F161" s="232"/>
      <c r="G161" s="235"/>
      <c r="H161" s="232"/>
      <c r="I161" s="236"/>
      <c r="J161" s="90" t="s">
        <v>18</v>
      </c>
      <c r="K161" s="90">
        <v>0</v>
      </c>
      <c r="L161" s="90"/>
      <c r="M161" s="90"/>
      <c r="N161" s="90"/>
      <c r="O161" s="108">
        <v>0</v>
      </c>
      <c r="P161" s="83"/>
      <c r="Q161" s="83"/>
      <c r="R161" s="83"/>
      <c r="S161" s="91"/>
      <c r="T161" s="91"/>
      <c r="U161" s="91"/>
      <c r="V161" s="91"/>
      <c r="W161" s="91"/>
    </row>
    <row r="162" spans="1:23" s="8" customFormat="1" ht="16.5" customHeight="1">
      <c r="A162" s="204">
        <f>A158+1</f>
        <v>2</v>
      </c>
      <c r="B162" s="218" t="s">
        <v>163</v>
      </c>
      <c r="C162" s="219"/>
      <c r="D162" s="214" t="s">
        <v>164</v>
      </c>
      <c r="E162" s="199" t="s">
        <v>20</v>
      </c>
      <c r="F162" s="232" t="s">
        <v>165</v>
      </c>
      <c r="G162" s="233" t="s">
        <v>94</v>
      </c>
      <c r="H162" s="232">
        <v>2010</v>
      </c>
      <c r="I162" s="236">
        <v>2013</v>
      </c>
      <c r="J162" s="128" t="s">
        <v>14</v>
      </c>
      <c r="K162" s="106">
        <f>SUM(K163:K165)</f>
        <v>9056389</v>
      </c>
      <c r="L162" s="106">
        <f>SUM(L163:L165)</f>
        <v>250000</v>
      </c>
      <c r="M162" s="106">
        <f>SUM(M163:M165)</f>
        <v>4010000</v>
      </c>
      <c r="N162" s="106">
        <f>SUM(N163:N165)</f>
        <v>4710000</v>
      </c>
      <c r="O162" s="107">
        <f>SUM(O163:O165)</f>
        <v>8970000</v>
      </c>
      <c r="P162" s="83"/>
      <c r="Q162" s="83"/>
      <c r="R162" s="83"/>
      <c r="S162" s="89"/>
      <c r="T162" s="89"/>
      <c r="U162" s="89"/>
      <c r="V162" s="89"/>
      <c r="W162" s="89"/>
    </row>
    <row r="163" spans="1:23" s="9" customFormat="1" ht="16.5" customHeight="1">
      <c r="A163" s="204"/>
      <c r="B163" s="218"/>
      <c r="C163" s="219"/>
      <c r="D163" s="214"/>
      <c r="E163" s="199"/>
      <c r="F163" s="232"/>
      <c r="G163" s="234"/>
      <c r="H163" s="232"/>
      <c r="I163" s="236"/>
      <c r="J163" s="90" t="s">
        <v>13</v>
      </c>
      <c r="K163" s="100">
        <v>1474389</v>
      </c>
      <c r="L163" s="100">
        <v>54500</v>
      </c>
      <c r="M163" s="100">
        <v>610000</v>
      </c>
      <c r="N163" s="100">
        <v>723500</v>
      </c>
      <c r="O163" s="101">
        <v>1388000</v>
      </c>
      <c r="P163" s="83"/>
      <c r="Q163" s="83"/>
      <c r="R163" s="83"/>
      <c r="S163" s="91"/>
      <c r="T163" s="91"/>
      <c r="U163" s="91"/>
      <c r="V163" s="91"/>
      <c r="W163" s="91"/>
    </row>
    <row r="164" spans="1:23" s="9" customFormat="1" ht="16.5" customHeight="1">
      <c r="A164" s="204"/>
      <c r="B164" s="218"/>
      <c r="C164" s="219"/>
      <c r="D164" s="214"/>
      <c r="E164" s="199"/>
      <c r="F164" s="232"/>
      <c r="G164" s="234"/>
      <c r="H164" s="232"/>
      <c r="I164" s="236"/>
      <c r="J164" s="90" t="s">
        <v>16</v>
      </c>
      <c r="K164" s="100">
        <v>7582000</v>
      </c>
      <c r="L164" s="100">
        <v>195500</v>
      </c>
      <c r="M164" s="100">
        <v>3400000</v>
      </c>
      <c r="N164" s="100">
        <v>3986500</v>
      </c>
      <c r="O164" s="101">
        <v>7582000</v>
      </c>
      <c r="P164" s="83"/>
      <c r="Q164" s="83"/>
      <c r="R164" s="83"/>
      <c r="S164" s="91"/>
      <c r="T164" s="91"/>
      <c r="U164" s="91"/>
      <c r="V164" s="91"/>
      <c r="W164" s="91"/>
    </row>
    <row r="165" spans="1:23" s="9" customFormat="1" ht="16.5" customHeight="1">
      <c r="A165" s="204"/>
      <c r="B165" s="218"/>
      <c r="C165" s="231"/>
      <c r="D165" s="214"/>
      <c r="E165" s="199"/>
      <c r="F165" s="232"/>
      <c r="G165" s="235"/>
      <c r="H165" s="232"/>
      <c r="I165" s="236"/>
      <c r="J165" s="90" t="s">
        <v>18</v>
      </c>
      <c r="K165" s="90"/>
      <c r="L165" s="90"/>
      <c r="M165" s="90"/>
      <c r="N165" s="90"/>
      <c r="O165" s="108">
        <v>0</v>
      </c>
      <c r="P165" s="83"/>
      <c r="Q165" s="83"/>
      <c r="R165" s="83"/>
      <c r="S165" s="91"/>
      <c r="T165" s="91"/>
      <c r="U165" s="91"/>
      <c r="V165" s="91"/>
      <c r="W165" s="91"/>
    </row>
    <row r="166" spans="1:23" s="8" customFormat="1" ht="16.5" customHeight="1">
      <c r="A166" s="204">
        <f>A162+1</f>
        <v>3</v>
      </c>
      <c r="B166" s="218" t="s">
        <v>166</v>
      </c>
      <c r="C166" s="219"/>
      <c r="D166" s="214" t="s">
        <v>167</v>
      </c>
      <c r="E166" s="237" t="s">
        <v>162</v>
      </c>
      <c r="F166" s="232" t="s">
        <v>165</v>
      </c>
      <c r="G166" s="233" t="s">
        <v>94</v>
      </c>
      <c r="H166" s="232">
        <v>2011</v>
      </c>
      <c r="I166" s="236">
        <v>2012</v>
      </c>
      <c r="J166" s="128" t="s">
        <v>14</v>
      </c>
      <c r="K166" s="98">
        <f>SUM(K167:K169)</f>
        <v>2750000</v>
      </c>
      <c r="L166" s="98">
        <f>SUM(L167:L169)</f>
        <v>350000</v>
      </c>
      <c r="M166" s="98">
        <f>SUM(M167:M169)</f>
        <v>2400000</v>
      </c>
      <c r="N166" s="98">
        <f>SUM(N167:N169)</f>
        <v>0</v>
      </c>
      <c r="O166" s="99">
        <f>SUM(O167:O169)</f>
        <v>2750000</v>
      </c>
      <c r="P166" s="83"/>
      <c r="Q166" s="83"/>
      <c r="R166" s="83"/>
      <c r="S166" s="89"/>
      <c r="T166" s="89"/>
      <c r="U166" s="89"/>
      <c r="V166" s="89"/>
      <c r="W166" s="89"/>
    </row>
    <row r="167" spans="1:23" s="9" customFormat="1" ht="16.5" customHeight="1">
      <c r="A167" s="204"/>
      <c r="B167" s="218"/>
      <c r="C167" s="219"/>
      <c r="D167" s="214"/>
      <c r="E167" s="237"/>
      <c r="F167" s="232"/>
      <c r="G167" s="234"/>
      <c r="H167" s="232"/>
      <c r="I167" s="236"/>
      <c r="J167" s="90" t="s">
        <v>13</v>
      </c>
      <c r="K167" s="100">
        <v>1400000</v>
      </c>
      <c r="L167" s="100">
        <v>200000</v>
      </c>
      <c r="M167" s="100">
        <v>1200000</v>
      </c>
      <c r="N167" s="90"/>
      <c r="O167" s="101">
        <v>1400000</v>
      </c>
      <c r="P167" s="83"/>
      <c r="Q167" s="83"/>
      <c r="R167" s="83"/>
      <c r="S167" s="91"/>
      <c r="T167" s="91"/>
      <c r="U167" s="91"/>
      <c r="V167" s="91"/>
      <c r="W167" s="91"/>
    </row>
    <row r="168" spans="1:23" s="9" customFormat="1" ht="16.5" customHeight="1">
      <c r="A168" s="204"/>
      <c r="B168" s="218"/>
      <c r="C168" s="219"/>
      <c r="D168" s="214"/>
      <c r="E168" s="237"/>
      <c r="F168" s="232"/>
      <c r="G168" s="234"/>
      <c r="H168" s="232"/>
      <c r="I168" s="236"/>
      <c r="J168" s="90" t="s">
        <v>16</v>
      </c>
      <c r="K168" s="100">
        <v>1350000</v>
      </c>
      <c r="L168" s="100">
        <v>150000</v>
      </c>
      <c r="M168" s="100">
        <v>1200000</v>
      </c>
      <c r="N168" s="90"/>
      <c r="O168" s="101">
        <v>1350000</v>
      </c>
      <c r="P168" s="83"/>
      <c r="Q168" s="83"/>
      <c r="R168" s="83"/>
      <c r="S168" s="91"/>
      <c r="T168" s="91"/>
      <c r="U168" s="91"/>
      <c r="V168" s="91"/>
      <c r="W168" s="91"/>
    </row>
    <row r="169" spans="1:23" s="9" customFormat="1" ht="16.5" customHeight="1">
      <c r="A169" s="204"/>
      <c r="B169" s="218"/>
      <c r="C169" s="219"/>
      <c r="D169" s="214"/>
      <c r="E169" s="198"/>
      <c r="F169" s="232"/>
      <c r="G169" s="235"/>
      <c r="H169" s="232"/>
      <c r="I169" s="236"/>
      <c r="J169" s="90" t="s">
        <v>18</v>
      </c>
      <c r="K169" s="90"/>
      <c r="L169" s="90"/>
      <c r="M169" s="90"/>
      <c r="N169" s="90"/>
      <c r="O169" s="108">
        <v>0</v>
      </c>
      <c r="P169" s="83"/>
      <c r="Q169" s="83"/>
      <c r="R169" s="83"/>
      <c r="S169" s="91"/>
      <c r="T169" s="91"/>
      <c r="U169" s="91"/>
      <c r="V169" s="91"/>
      <c r="W169" s="91"/>
    </row>
    <row r="170" spans="1:23" s="1" customFormat="1" ht="31.5" customHeight="1">
      <c r="A170" s="204">
        <v>4</v>
      </c>
      <c r="B170" s="210" t="s">
        <v>168</v>
      </c>
      <c r="C170" s="211"/>
      <c r="D170" s="197" t="s">
        <v>169</v>
      </c>
      <c r="E170" s="237" t="s">
        <v>162</v>
      </c>
      <c r="F170" s="201" t="s">
        <v>165</v>
      </c>
      <c r="G170" s="238" t="s">
        <v>170</v>
      </c>
      <c r="H170" s="201">
        <v>2011</v>
      </c>
      <c r="I170" s="203">
        <v>2012</v>
      </c>
      <c r="J170" s="13" t="s">
        <v>14</v>
      </c>
      <c r="K170" s="10">
        <f>SUM(K171:K173)</f>
        <v>1464000</v>
      </c>
      <c r="L170" s="10">
        <f>SUM(L171:L173)</f>
        <v>675000</v>
      </c>
      <c r="M170" s="10">
        <f>SUM(M171:M173)</f>
        <v>789000</v>
      </c>
      <c r="N170" s="10">
        <f>SUM(N171:N173)</f>
        <v>0</v>
      </c>
      <c r="O170" s="11">
        <f>SUM(O171:O173)</f>
        <v>1464000</v>
      </c>
      <c r="P170" s="83"/>
      <c r="Q170" s="83"/>
      <c r="R170" s="83"/>
      <c r="S170" s="85"/>
      <c r="T170" s="85"/>
      <c r="U170" s="85"/>
      <c r="V170" s="85"/>
      <c r="W170" s="85"/>
    </row>
    <row r="171" spans="1:23" s="5" customFormat="1" ht="31.5" customHeight="1">
      <c r="A171" s="204"/>
      <c r="B171" s="210"/>
      <c r="C171" s="211"/>
      <c r="D171" s="197"/>
      <c r="E171" s="237"/>
      <c r="F171" s="201"/>
      <c r="G171" s="237"/>
      <c r="H171" s="201"/>
      <c r="I171" s="203"/>
      <c r="J171" s="3" t="s">
        <v>13</v>
      </c>
      <c r="K171" s="2">
        <v>915840</v>
      </c>
      <c r="L171" s="2">
        <v>427920</v>
      </c>
      <c r="M171" s="2">
        <v>487920</v>
      </c>
      <c r="N171" s="2"/>
      <c r="O171" s="4">
        <v>915840</v>
      </c>
      <c r="P171" s="83"/>
      <c r="Q171" s="83"/>
      <c r="R171" s="83"/>
      <c r="S171" s="87"/>
      <c r="T171" s="87"/>
      <c r="U171" s="87"/>
      <c r="V171" s="87"/>
      <c r="W171" s="87"/>
    </row>
    <row r="172" spans="1:23" s="5" customFormat="1" ht="31.5" customHeight="1">
      <c r="A172" s="204"/>
      <c r="B172" s="210"/>
      <c r="C172" s="211"/>
      <c r="D172" s="197"/>
      <c r="E172" s="237"/>
      <c r="F172" s="201"/>
      <c r="G172" s="237"/>
      <c r="H172" s="201"/>
      <c r="I172" s="203"/>
      <c r="J172" s="3" t="s">
        <v>16</v>
      </c>
      <c r="K172" s="2">
        <v>548160</v>
      </c>
      <c r="L172" s="2">
        <v>247080</v>
      </c>
      <c r="M172" s="2">
        <v>301080</v>
      </c>
      <c r="N172" s="2"/>
      <c r="O172" s="4">
        <v>548160</v>
      </c>
      <c r="P172" s="83"/>
      <c r="Q172" s="83"/>
      <c r="R172" s="83"/>
      <c r="S172" s="87"/>
      <c r="T172" s="87"/>
      <c r="U172" s="87"/>
      <c r="V172" s="87"/>
      <c r="W172" s="87"/>
    </row>
    <row r="173" spans="1:23" s="5" customFormat="1" ht="31.5" customHeight="1">
      <c r="A173" s="204"/>
      <c r="B173" s="210"/>
      <c r="C173" s="211"/>
      <c r="D173" s="197"/>
      <c r="E173" s="198"/>
      <c r="F173" s="201"/>
      <c r="G173" s="198"/>
      <c r="H173" s="201"/>
      <c r="I173" s="203"/>
      <c r="J173" s="3" t="s">
        <v>18</v>
      </c>
      <c r="K173" s="3"/>
      <c r="L173" s="3"/>
      <c r="M173" s="3"/>
      <c r="N173" s="3"/>
      <c r="O173" s="88">
        <v>0</v>
      </c>
      <c r="P173" s="83"/>
      <c r="Q173" s="83"/>
      <c r="R173" s="83"/>
      <c r="S173" s="87"/>
      <c r="T173" s="87"/>
      <c r="U173" s="87"/>
      <c r="V173" s="87"/>
      <c r="W173" s="87"/>
    </row>
    <row r="174" spans="1:23" s="1" customFormat="1" ht="16.5" customHeight="1">
      <c r="A174" s="204">
        <f>A170+1</f>
        <v>5</v>
      </c>
      <c r="B174" s="210" t="s">
        <v>171</v>
      </c>
      <c r="C174" s="211"/>
      <c r="D174" s="197" t="s">
        <v>172</v>
      </c>
      <c r="E174" s="237" t="s">
        <v>162</v>
      </c>
      <c r="F174" s="201" t="s">
        <v>173</v>
      </c>
      <c r="G174" s="238" t="s">
        <v>174</v>
      </c>
      <c r="H174" s="201">
        <v>2011</v>
      </c>
      <c r="I174" s="203">
        <v>2013</v>
      </c>
      <c r="J174" s="13" t="s">
        <v>14</v>
      </c>
      <c r="K174" s="10">
        <f>SUM(K175:K177)</f>
        <v>2935000</v>
      </c>
      <c r="L174" s="10">
        <f>SUM(L175:L177)</f>
        <v>435000</v>
      </c>
      <c r="M174" s="10">
        <f>SUM(M175:M177)</f>
        <v>1250000</v>
      </c>
      <c r="N174" s="10">
        <f>SUM(N175:N177)</f>
        <v>1250000</v>
      </c>
      <c r="O174" s="11">
        <f>SUM(O175:O177)</f>
        <v>2935000</v>
      </c>
      <c r="P174" s="83"/>
      <c r="Q174" s="83"/>
      <c r="R174" s="83"/>
      <c r="S174" s="85"/>
      <c r="T174" s="85"/>
      <c r="U174" s="85"/>
      <c r="V174" s="85"/>
      <c r="W174" s="85"/>
    </row>
    <row r="175" spans="1:23" s="5" customFormat="1" ht="16.5" customHeight="1">
      <c r="A175" s="204"/>
      <c r="B175" s="210"/>
      <c r="C175" s="211"/>
      <c r="D175" s="197"/>
      <c r="E175" s="237"/>
      <c r="F175" s="201"/>
      <c r="G175" s="237"/>
      <c r="H175" s="201"/>
      <c r="I175" s="203"/>
      <c r="J175" s="3" t="s">
        <v>13</v>
      </c>
      <c r="K175" s="2">
        <v>1803000</v>
      </c>
      <c r="L175" s="2">
        <v>303000</v>
      </c>
      <c r="M175" s="2">
        <v>750000</v>
      </c>
      <c r="N175" s="2">
        <v>750000</v>
      </c>
      <c r="O175" s="4">
        <v>1803000</v>
      </c>
      <c r="P175" s="83"/>
      <c r="Q175" s="83"/>
      <c r="R175" s="83"/>
      <c r="S175" s="87"/>
      <c r="T175" s="87"/>
      <c r="U175" s="87"/>
      <c r="V175" s="87"/>
      <c r="W175" s="87"/>
    </row>
    <row r="176" spans="1:23" s="5" customFormat="1" ht="16.5" customHeight="1">
      <c r="A176" s="204"/>
      <c r="B176" s="210"/>
      <c r="C176" s="211"/>
      <c r="D176" s="197"/>
      <c r="E176" s="237"/>
      <c r="F176" s="201"/>
      <c r="G176" s="237"/>
      <c r="H176" s="201"/>
      <c r="I176" s="203"/>
      <c r="J176" s="3" t="s">
        <v>16</v>
      </c>
      <c r="K176" s="2">
        <v>1132000</v>
      </c>
      <c r="L176" s="2">
        <v>132000</v>
      </c>
      <c r="M176" s="2">
        <v>500000</v>
      </c>
      <c r="N176" s="2">
        <v>500000</v>
      </c>
      <c r="O176" s="4">
        <v>1132000</v>
      </c>
      <c r="P176" s="83"/>
      <c r="Q176" s="83"/>
      <c r="R176" s="83"/>
      <c r="S176" s="87"/>
      <c r="T176" s="87"/>
      <c r="U176" s="87"/>
      <c r="V176" s="87"/>
      <c r="W176" s="87"/>
    </row>
    <row r="177" spans="1:23" s="5" customFormat="1" ht="16.5" customHeight="1">
      <c r="A177" s="204"/>
      <c r="B177" s="210"/>
      <c r="C177" s="211"/>
      <c r="D177" s="197"/>
      <c r="E177" s="198"/>
      <c r="F177" s="201"/>
      <c r="G177" s="198"/>
      <c r="H177" s="201"/>
      <c r="I177" s="203"/>
      <c r="J177" s="3" t="s">
        <v>18</v>
      </c>
      <c r="K177" s="3"/>
      <c r="L177" s="3"/>
      <c r="M177" s="3"/>
      <c r="N177" s="3"/>
      <c r="O177" s="88">
        <v>0</v>
      </c>
      <c r="P177" s="83"/>
      <c r="Q177" s="83"/>
      <c r="R177" s="83"/>
      <c r="S177" s="87"/>
      <c r="T177" s="87"/>
      <c r="U177" s="87"/>
      <c r="V177" s="87"/>
      <c r="W177" s="87"/>
    </row>
    <row r="178" spans="1:23" s="5" customFormat="1" ht="16.5" customHeight="1">
      <c r="A178" s="204">
        <f>A174+1</f>
        <v>6</v>
      </c>
      <c r="B178" s="210" t="s">
        <v>175</v>
      </c>
      <c r="C178" s="211"/>
      <c r="D178" s="197" t="s">
        <v>176</v>
      </c>
      <c r="E178" s="199" t="s">
        <v>162</v>
      </c>
      <c r="F178" s="201" t="s">
        <v>15</v>
      </c>
      <c r="G178" s="199" t="s">
        <v>177</v>
      </c>
      <c r="H178" s="201">
        <v>2011</v>
      </c>
      <c r="I178" s="203">
        <v>2012</v>
      </c>
      <c r="J178" s="13" t="s">
        <v>14</v>
      </c>
      <c r="K178" s="10">
        <f>SUM(K179:K181)</f>
        <v>3000000</v>
      </c>
      <c r="L178" s="10">
        <f>SUM(L179:L181)</f>
        <v>1500000</v>
      </c>
      <c r="M178" s="10">
        <f>SUM(M179:M181)</f>
        <v>1500000</v>
      </c>
      <c r="N178" s="10">
        <f>SUM(N179:N181)</f>
        <v>0</v>
      </c>
      <c r="O178" s="11">
        <f>SUM(O179:O181)</f>
        <v>3000000</v>
      </c>
      <c r="P178" s="83"/>
      <c r="Q178" s="83"/>
      <c r="R178" s="83"/>
      <c r="S178" s="87"/>
      <c r="T178" s="87"/>
      <c r="U178" s="87"/>
      <c r="V178" s="87"/>
      <c r="W178" s="87"/>
    </row>
    <row r="179" spans="1:23" s="5" customFormat="1" ht="16.5" customHeight="1">
      <c r="A179" s="204"/>
      <c r="B179" s="210"/>
      <c r="C179" s="211"/>
      <c r="D179" s="197"/>
      <c r="E179" s="199"/>
      <c r="F179" s="201"/>
      <c r="G179" s="199"/>
      <c r="H179" s="201"/>
      <c r="I179" s="203"/>
      <c r="J179" s="3" t="s">
        <v>13</v>
      </c>
      <c r="K179" s="2">
        <v>450000</v>
      </c>
      <c r="L179" s="2">
        <v>225000</v>
      </c>
      <c r="M179" s="2">
        <v>225000</v>
      </c>
      <c r="N179" s="2"/>
      <c r="O179" s="4">
        <v>450000</v>
      </c>
      <c r="P179" s="83"/>
      <c r="Q179" s="83"/>
      <c r="R179" s="83"/>
      <c r="S179" s="87"/>
      <c r="T179" s="87"/>
      <c r="U179" s="87"/>
      <c r="V179" s="87"/>
      <c r="W179" s="87"/>
    </row>
    <row r="180" spans="1:23" s="5" customFormat="1" ht="16.5" customHeight="1">
      <c r="A180" s="204"/>
      <c r="B180" s="210"/>
      <c r="C180" s="211"/>
      <c r="D180" s="197"/>
      <c r="E180" s="199"/>
      <c r="F180" s="201"/>
      <c r="G180" s="199"/>
      <c r="H180" s="201"/>
      <c r="I180" s="203"/>
      <c r="J180" s="3" t="s">
        <v>16</v>
      </c>
      <c r="K180" s="2">
        <v>2550000</v>
      </c>
      <c r="L180" s="2">
        <v>1275000</v>
      </c>
      <c r="M180" s="2">
        <v>1275000</v>
      </c>
      <c r="N180" s="2"/>
      <c r="O180" s="4">
        <v>2550000</v>
      </c>
      <c r="P180" s="83"/>
      <c r="Q180" s="83"/>
      <c r="R180" s="83"/>
      <c r="S180" s="87"/>
      <c r="T180" s="87"/>
      <c r="U180" s="87"/>
      <c r="V180" s="87"/>
      <c r="W180" s="87"/>
    </row>
    <row r="181" spans="1:23" s="5" customFormat="1" ht="16.5" customHeight="1">
      <c r="A181" s="204"/>
      <c r="B181" s="210"/>
      <c r="C181" s="212"/>
      <c r="D181" s="197"/>
      <c r="E181" s="199"/>
      <c r="F181" s="201"/>
      <c r="G181" s="199"/>
      <c r="H181" s="201"/>
      <c r="I181" s="203"/>
      <c r="J181" s="3" t="s">
        <v>18</v>
      </c>
      <c r="K181" s="2"/>
      <c r="L181" s="2"/>
      <c r="M181" s="2"/>
      <c r="N181" s="2"/>
      <c r="O181" s="4">
        <v>0</v>
      </c>
      <c r="P181" s="83"/>
      <c r="Q181" s="83"/>
      <c r="R181" s="83"/>
      <c r="S181" s="87"/>
      <c r="T181" s="87"/>
      <c r="U181" s="87"/>
      <c r="V181" s="87"/>
      <c r="W181" s="87"/>
    </row>
    <row r="182" spans="1:23" s="5" customFormat="1" ht="16.5" customHeight="1">
      <c r="A182" s="204">
        <f>A178+1</f>
        <v>7</v>
      </c>
      <c r="B182" s="210" t="s">
        <v>178</v>
      </c>
      <c r="C182" s="211"/>
      <c r="D182" s="197" t="s">
        <v>179</v>
      </c>
      <c r="E182" s="199" t="s">
        <v>162</v>
      </c>
      <c r="F182" s="201" t="s">
        <v>15</v>
      </c>
      <c r="G182" s="199" t="s">
        <v>177</v>
      </c>
      <c r="H182" s="201">
        <v>2011</v>
      </c>
      <c r="I182" s="203">
        <v>2012</v>
      </c>
      <c r="J182" s="13" t="s">
        <v>14</v>
      </c>
      <c r="K182" s="10">
        <f>SUM(K183:K185)</f>
        <v>600000</v>
      </c>
      <c r="L182" s="10">
        <f>SUM(L183:L185)</f>
        <v>300000</v>
      </c>
      <c r="M182" s="10">
        <f>SUM(M183:M185)</f>
        <v>300000</v>
      </c>
      <c r="N182" s="10">
        <f>SUM(N183:N185)</f>
        <v>0</v>
      </c>
      <c r="O182" s="11">
        <f>SUM(O183:O185)</f>
        <v>600000</v>
      </c>
      <c r="P182" s="83"/>
      <c r="Q182" s="83"/>
      <c r="R182" s="83"/>
      <c r="S182" s="87"/>
      <c r="T182" s="87"/>
      <c r="U182" s="87"/>
      <c r="V182" s="87"/>
      <c r="W182" s="87"/>
    </row>
    <row r="183" spans="1:23" s="5" customFormat="1" ht="16.5" customHeight="1">
      <c r="A183" s="204"/>
      <c r="B183" s="210"/>
      <c r="C183" s="211"/>
      <c r="D183" s="197"/>
      <c r="E183" s="199"/>
      <c r="F183" s="201"/>
      <c r="G183" s="199"/>
      <c r="H183" s="201"/>
      <c r="I183" s="203"/>
      <c r="J183" s="3" t="s">
        <v>13</v>
      </c>
      <c r="K183" s="2">
        <v>90000</v>
      </c>
      <c r="L183" s="2">
        <v>45000</v>
      </c>
      <c r="M183" s="2">
        <v>45000</v>
      </c>
      <c r="N183" s="2"/>
      <c r="O183" s="4">
        <v>90000</v>
      </c>
      <c r="P183" s="83"/>
      <c r="Q183" s="83"/>
      <c r="R183" s="83"/>
      <c r="S183" s="87"/>
      <c r="T183" s="87"/>
      <c r="U183" s="87"/>
      <c r="V183" s="87"/>
      <c r="W183" s="87"/>
    </row>
    <row r="184" spans="1:23" s="5" customFormat="1" ht="16.5" customHeight="1">
      <c r="A184" s="204"/>
      <c r="B184" s="210"/>
      <c r="C184" s="211"/>
      <c r="D184" s="197"/>
      <c r="E184" s="199"/>
      <c r="F184" s="201"/>
      <c r="G184" s="199"/>
      <c r="H184" s="201"/>
      <c r="I184" s="203"/>
      <c r="J184" s="3" t="s">
        <v>16</v>
      </c>
      <c r="K184" s="2">
        <v>510000</v>
      </c>
      <c r="L184" s="2">
        <v>255000</v>
      </c>
      <c r="M184" s="2">
        <v>255000</v>
      </c>
      <c r="N184" s="2"/>
      <c r="O184" s="4">
        <v>510000</v>
      </c>
      <c r="P184" s="83"/>
      <c r="Q184" s="83"/>
      <c r="R184" s="83"/>
      <c r="S184" s="87"/>
      <c r="T184" s="87"/>
      <c r="U184" s="87"/>
      <c r="V184" s="87"/>
      <c r="W184" s="87"/>
    </row>
    <row r="185" spans="1:23" s="5" customFormat="1" ht="16.5" customHeight="1">
      <c r="A185" s="204"/>
      <c r="B185" s="210"/>
      <c r="C185" s="211"/>
      <c r="D185" s="197"/>
      <c r="E185" s="199"/>
      <c r="F185" s="201"/>
      <c r="G185" s="199"/>
      <c r="H185" s="201"/>
      <c r="I185" s="203"/>
      <c r="J185" s="3" t="s">
        <v>18</v>
      </c>
      <c r="K185" s="3"/>
      <c r="L185" s="2"/>
      <c r="M185" s="2"/>
      <c r="N185" s="2"/>
      <c r="O185" s="4">
        <v>0</v>
      </c>
      <c r="P185" s="83"/>
      <c r="Q185" s="83"/>
      <c r="R185" s="83"/>
      <c r="S185" s="87"/>
      <c r="T185" s="87"/>
      <c r="U185" s="87"/>
      <c r="V185" s="87"/>
      <c r="W185" s="87"/>
    </row>
    <row r="186" spans="1:23" s="1" customFormat="1" ht="16.5" customHeight="1">
      <c r="A186" s="204">
        <f>A182+1</f>
        <v>8</v>
      </c>
      <c r="B186" s="210" t="s">
        <v>180</v>
      </c>
      <c r="C186" s="211"/>
      <c r="D186" s="197" t="s">
        <v>181</v>
      </c>
      <c r="E186" s="238" t="s">
        <v>182</v>
      </c>
      <c r="F186" s="201" t="s">
        <v>122</v>
      </c>
      <c r="G186" s="238" t="s">
        <v>94</v>
      </c>
      <c r="H186" s="201">
        <v>2010</v>
      </c>
      <c r="I186" s="203">
        <v>2011</v>
      </c>
      <c r="J186" s="13" t="s">
        <v>14</v>
      </c>
      <c r="K186" s="10">
        <f>SUM(K187:K189)</f>
        <v>3719891</v>
      </c>
      <c r="L186" s="10">
        <f>SUM(L187:L189)</f>
        <v>3504204</v>
      </c>
      <c r="M186" s="10">
        <f>SUM(M187:M189)</f>
        <v>0</v>
      </c>
      <c r="N186" s="10">
        <f>SUM(N187:N189)</f>
        <v>0</v>
      </c>
      <c r="O186" s="11">
        <f>SUM(O187:O189)</f>
        <v>375557</v>
      </c>
      <c r="P186" s="83"/>
      <c r="Q186" s="83"/>
      <c r="R186" s="83"/>
      <c r="S186" s="85"/>
      <c r="T186" s="85"/>
      <c r="U186" s="85"/>
      <c r="V186" s="85"/>
      <c r="W186" s="85"/>
    </row>
    <row r="187" spans="1:23" s="5" customFormat="1" ht="16.5" customHeight="1">
      <c r="A187" s="204"/>
      <c r="B187" s="210"/>
      <c r="C187" s="211"/>
      <c r="D187" s="197"/>
      <c r="E187" s="237"/>
      <c r="F187" s="201"/>
      <c r="G187" s="237"/>
      <c r="H187" s="201"/>
      <c r="I187" s="203"/>
      <c r="J187" s="3" t="s">
        <v>13</v>
      </c>
      <c r="K187" s="2">
        <v>2264488</v>
      </c>
      <c r="L187" s="2">
        <v>2048801</v>
      </c>
      <c r="M187" s="3"/>
      <c r="N187" s="3"/>
      <c r="O187" s="4">
        <v>375557</v>
      </c>
      <c r="P187" s="83"/>
      <c r="Q187" s="83"/>
      <c r="R187" s="83"/>
      <c r="S187" s="87"/>
      <c r="T187" s="87"/>
      <c r="U187" s="87"/>
      <c r="V187" s="87"/>
      <c r="W187" s="87"/>
    </row>
    <row r="188" spans="1:23" s="5" customFormat="1" ht="16.5" customHeight="1">
      <c r="A188" s="204"/>
      <c r="B188" s="210"/>
      <c r="C188" s="211"/>
      <c r="D188" s="197"/>
      <c r="E188" s="237"/>
      <c r="F188" s="201"/>
      <c r="G188" s="237"/>
      <c r="H188" s="201"/>
      <c r="I188" s="203"/>
      <c r="J188" s="3" t="s">
        <v>16</v>
      </c>
      <c r="K188" s="2">
        <v>1455403</v>
      </c>
      <c r="L188" s="2">
        <v>1455403</v>
      </c>
      <c r="M188" s="2"/>
      <c r="N188" s="3"/>
      <c r="O188" s="88">
        <v>0</v>
      </c>
      <c r="P188" s="83"/>
      <c r="Q188" s="83"/>
      <c r="R188" s="83"/>
      <c r="S188" s="87"/>
      <c r="T188" s="87"/>
      <c r="U188" s="87"/>
      <c r="V188" s="87"/>
      <c r="W188" s="87"/>
    </row>
    <row r="189" spans="1:23" s="5" customFormat="1" ht="32.25" customHeight="1">
      <c r="A189" s="204"/>
      <c r="B189" s="210"/>
      <c r="C189" s="211"/>
      <c r="D189" s="197"/>
      <c r="E189" s="198"/>
      <c r="F189" s="201"/>
      <c r="G189" s="198"/>
      <c r="H189" s="201"/>
      <c r="I189" s="203"/>
      <c r="J189" s="3" t="s">
        <v>18</v>
      </c>
      <c r="K189" s="3">
        <v>0</v>
      </c>
      <c r="L189" s="3"/>
      <c r="M189" s="3"/>
      <c r="N189" s="3"/>
      <c r="O189" s="88">
        <v>0</v>
      </c>
      <c r="P189" s="83"/>
      <c r="Q189" s="83"/>
      <c r="R189" s="83"/>
      <c r="S189" s="87"/>
      <c r="T189" s="87"/>
      <c r="U189" s="87"/>
      <c r="V189" s="87"/>
      <c r="W189" s="87"/>
    </row>
    <row r="190" spans="1:23" s="1" customFormat="1" ht="15" customHeight="1">
      <c r="A190" s="204">
        <f>A186+1</f>
        <v>9</v>
      </c>
      <c r="B190" s="210" t="s">
        <v>183</v>
      </c>
      <c r="C190" s="211"/>
      <c r="D190" s="197" t="s">
        <v>181</v>
      </c>
      <c r="E190" s="238" t="s">
        <v>182</v>
      </c>
      <c r="F190" s="201" t="s">
        <v>122</v>
      </c>
      <c r="G190" s="238" t="s">
        <v>94</v>
      </c>
      <c r="H190" s="201">
        <v>2010</v>
      </c>
      <c r="I190" s="203">
        <v>2013</v>
      </c>
      <c r="J190" s="13" t="s">
        <v>14</v>
      </c>
      <c r="K190" s="10">
        <f>SUM(K191:K193)</f>
        <v>12167000</v>
      </c>
      <c r="L190" s="10">
        <f>SUM(L191:L193)</f>
        <v>1167000</v>
      </c>
      <c r="M190" s="10">
        <f>SUM(M191:M193)</f>
        <v>5000000</v>
      </c>
      <c r="N190" s="10">
        <f>SUM(N191:N193)</f>
        <v>6000000</v>
      </c>
      <c r="O190" s="11">
        <f>SUM(O191:O193)</f>
        <v>11867000</v>
      </c>
      <c r="P190" s="83"/>
      <c r="Q190" s="83"/>
      <c r="R190" s="83"/>
      <c r="S190" s="85"/>
      <c r="T190" s="85"/>
      <c r="U190" s="85"/>
      <c r="V190" s="85"/>
      <c r="W190" s="85"/>
    </row>
    <row r="191" spans="1:23" s="5" customFormat="1" ht="12.75" customHeight="1">
      <c r="A191" s="204"/>
      <c r="B191" s="210"/>
      <c r="C191" s="211"/>
      <c r="D191" s="197"/>
      <c r="E191" s="237"/>
      <c r="F191" s="201"/>
      <c r="G191" s="237"/>
      <c r="H191" s="201"/>
      <c r="I191" s="203"/>
      <c r="J191" s="3" t="s">
        <v>13</v>
      </c>
      <c r="K191" s="2">
        <f>4250000-333000</f>
        <v>3917000</v>
      </c>
      <c r="L191" s="2">
        <f>1500000-333000</f>
        <v>1167000</v>
      </c>
      <c r="M191" s="2">
        <v>1250000</v>
      </c>
      <c r="N191" s="2">
        <v>1500000</v>
      </c>
      <c r="O191" s="4">
        <f>3950000-333000</f>
        <v>3617000</v>
      </c>
      <c r="P191" s="83"/>
      <c r="Q191" s="83"/>
      <c r="R191" s="83"/>
      <c r="S191" s="87"/>
      <c r="T191" s="87"/>
      <c r="U191" s="87"/>
      <c r="V191" s="87"/>
      <c r="W191" s="87"/>
    </row>
    <row r="192" spans="1:23" s="5" customFormat="1" ht="12.75" customHeight="1">
      <c r="A192" s="204"/>
      <c r="B192" s="210"/>
      <c r="C192" s="211"/>
      <c r="D192" s="197"/>
      <c r="E192" s="237"/>
      <c r="F192" s="201"/>
      <c r="G192" s="237"/>
      <c r="H192" s="201"/>
      <c r="I192" s="203"/>
      <c r="J192" s="3" t="s">
        <v>16</v>
      </c>
      <c r="K192" s="2">
        <v>8250000</v>
      </c>
      <c r="L192" s="2"/>
      <c r="M192" s="2">
        <v>3750000</v>
      </c>
      <c r="N192" s="2">
        <v>4500000</v>
      </c>
      <c r="O192" s="4">
        <v>8250000</v>
      </c>
      <c r="P192" s="83"/>
      <c r="Q192" s="83"/>
      <c r="R192" s="83"/>
      <c r="S192" s="87"/>
      <c r="T192" s="87"/>
      <c r="U192" s="87"/>
      <c r="V192" s="87"/>
      <c r="W192" s="87"/>
    </row>
    <row r="193" spans="1:23" s="5" customFormat="1" ht="33" customHeight="1">
      <c r="A193" s="204"/>
      <c r="B193" s="210"/>
      <c r="C193" s="211"/>
      <c r="D193" s="197"/>
      <c r="E193" s="198"/>
      <c r="F193" s="201"/>
      <c r="G193" s="198"/>
      <c r="H193" s="201"/>
      <c r="I193" s="203"/>
      <c r="J193" s="3" t="s">
        <v>18</v>
      </c>
      <c r="K193" s="3"/>
      <c r="L193" s="3"/>
      <c r="M193" s="3"/>
      <c r="N193" s="3"/>
      <c r="O193" s="88">
        <v>0</v>
      </c>
      <c r="P193" s="83"/>
      <c r="Q193" s="83"/>
      <c r="R193" s="83"/>
      <c r="S193" s="87"/>
      <c r="T193" s="87"/>
      <c r="U193" s="87"/>
      <c r="V193" s="87"/>
      <c r="W193" s="87"/>
    </row>
    <row r="194" spans="1:23" s="1" customFormat="1" ht="15" customHeight="1">
      <c r="A194" s="204">
        <f>A190+1</f>
        <v>10</v>
      </c>
      <c r="B194" s="210" t="s">
        <v>184</v>
      </c>
      <c r="C194" s="211"/>
      <c r="D194" s="197" t="s">
        <v>185</v>
      </c>
      <c r="E194" s="238" t="s">
        <v>186</v>
      </c>
      <c r="F194" s="201" t="s">
        <v>187</v>
      </c>
      <c r="G194" s="238" t="s">
        <v>94</v>
      </c>
      <c r="H194" s="201">
        <v>2011</v>
      </c>
      <c r="I194" s="203">
        <v>2012</v>
      </c>
      <c r="J194" s="13" t="s">
        <v>14</v>
      </c>
      <c r="K194" s="10">
        <f>SUM(K195:K197)</f>
        <v>5563490</v>
      </c>
      <c r="L194" s="10">
        <f>SUM(L195:L197)</f>
        <v>2886609</v>
      </c>
      <c r="M194" s="10">
        <f>SUM(M195:M197)</f>
        <v>2676881</v>
      </c>
      <c r="N194" s="10">
        <f>SUM(N195:N197)</f>
        <v>0</v>
      </c>
      <c r="O194" s="11">
        <f>SUM(O195:O197)</f>
        <v>5563490</v>
      </c>
      <c r="P194" s="83"/>
      <c r="Q194" s="83"/>
      <c r="R194" s="83"/>
      <c r="S194" s="85"/>
      <c r="T194" s="85"/>
      <c r="U194" s="85"/>
      <c r="V194" s="85"/>
      <c r="W194" s="85"/>
    </row>
    <row r="195" spans="1:23" s="5" customFormat="1" ht="12.75" customHeight="1">
      <c r="A195" s="204"/>
      <c r="B195" s="210"/>
      <c r="C195" s="211"/>
      <c r="D195" s="197"/>
      <c r="E195" s="237"/>
      <c r="F195" s="201"/>
      <c r="G195" s="237"/>
      <c r="H195" s="201"/>
      <c r="I195" s="203"/>
      <c r="J195" s="3" t="s">
        <v>13</v>
      </c>
      <c r="K195" s="2">
        <v>1390873</v>
      </c>
      <c r="L195" s="2">
        <v>716848</v>
      </c>
      <c r="M195" s="2">
        <v>674025</v>
      </c>
      <c r="N195" s="3"/>
      <c r="O195" s="4">
        <v>1390873</v>
      </c>
      <c r="P195" s="83"/>
      <c r="Q195" s="83"/>
      <c r="R195" s="83"/>
      <c r="S195" s="87"/>
      <c r="T195" s="87"/>
      <c r="U195" s="87"/>
      <c r="V195" s="87"/>
      <c r="W195" s="87"/>
    </row>
    <row r="196" spans="1:23" s="5" customFormat="1" ht="12.75" customHeight="1">
      <c r="A196" s="204"/>
      <c r="B196" s="210"/>
      <c r="C196" s="211"/>
      <c r="D196" s="197"/>
      <c r="E196" s="237"/>
      <c r="F196" s="201"/>
      <c r="G196" s="237"/>
      <c r="H196" s="201"/>
      <c r="I196" s="203"/>
      <c r="J196" s="3" t="s">
        <v>16</v>
      </c>
      <c r="K196" s="2">
        <v>4172617</v>
      </c>
      <c r="L196" s="2">
        <v>2169761</v>
      </c>
      <c r="M196" s="2">
        <v>2002856</v>
      </c>
      <c r="N196" s="3"/>
      <c r="O196" s="4">
        <v>4172617</v>
      </c>
      <c r="P196" s="83"/>
      <c r="Q196" s="83"/>
      <c r="R196" s="83"/>
      <c r="S196" s="87"/>
      <c r="T196" s="87"/>
      <c r="U196" s="87"/>
      <c r="V196" s="87"/>
      <c r="W196" s="87"/>
    </row>
    <row r="197" spans="1:23" s="5" customFormat="1" ht="51.75" customHeight="1">
      <c r="A197" s="204"/>
      <c r="B197" s="210"/>
      <c r="C197" s="211"/>
      <c r="D197" s="197"/>
      <c r="E197" s="198"/>
      <c r="F197" s="201"/>
      <c r="G197" s="198"/>
      <c r="H197" s="201"/>
      <c r="I197" s="203"/>
      <c r="J197" s="3" t="s">
        <v>18</v>
      </c>
      <c r="K197" s="3"/>
      <c r="L197" s="3"/>
      <c r="M197" s="3"/>
      <c r="N197" s="3"/>
      <c r="O197" s="88">
        <v>0</v>
      </c>
      <c r="P197" s="83"/>
      <c r="Q197" s="83"/>
      <c r="R197" s="83"/>
      <c r="S197" s="87"/>
      <c r="T197" s="87"/>
      <c r="U197" s="87"/>
      <c r="V197" s="87"/>
      <c r="W197" s="87"/>
    </row>
    <row r="198" spans="1:23" s="1" customFormat="1" ht="21.75" customHeight="1">
      <c r="A198" s="204">
        <f>A194+1</f>
        <v>11</v>
      </c>
      <c r="B198" s="210" t="s">
        <v>188</v>
      </c>
      <c r="C198" s="211"/>
      <c r="D198" s="197" t="s">
        <v>189</v>
      </c>
      <c r="E198" s="238" t="s">
        <v>182</v>
      </c>
      <c r="F198" s="201" t="s">
        <v>137</v>
      </c>
      <c r="G198" s="238" t="s">
        <v>94</v>
      </c>
      <c r="H198" s="201">
        <v>2010</v>
      </c>
      <c r="I198" s="203">
        <v>2012</v>
      </c>
      <c r="J198" s="13" t="s">
        <v>14</v>
      </c>
      <c r="K198" s="10">
        <f>SUM(K199:K201)</f>
        <v>7464900</v>
      </c>
      <c r="L198" s="10">
        <f>SUM(L199:L201)</f>
        <v>3856460</v>
      </c>
      <c r="M198" s="10">
        <f>SUM(M199:M201)</f>
        <v>3362290</v>
      </c>
      <c r="N198" s="10">
        <f>SUM(N199:N201)</f>
        <v>0</v>
      </c>
      <c r="O198" s="11">
        <f>SUM(O199:O201)</f>
        <v>7218750</v>
      </c>
      <c r="P198" s="83"/>
      <c r="Q198" s="83"/>
      <c r="R198" s="83"/>
      <c r="S198" s="85"/>
      <c r="T198" s="85"/>
      <c r="U198" s="85"/>
      <c r="V198" s="85"/>
      <c r="W198" s="85"/>
    </row>
    <row r="199" spans="1:23" s="5" customFormat="1" ht="21.75" customHeight="1">
      <c r="A199" s="204"/>
      <c r="B199" s="210"/>
      <c r="C199" s="211"/>
      <c r="D199" s="197"/>
      <c r="E199" s="237"/>
      <c r="F199" s="201"/>
      <c r="G199" s="237"/>
      <c r="H199" s="201"/>
      <c r="I199" s="203"/>
      <c r="J199" s="3" t="s">
        <v>13</v>
      </c>
      <c r="K199" s="2">
        <v>1453330</v>
      </c>
      <c r="L199" s="2">
        <v>460300</v>
      </c>
      <c r="M199" s="2">
        <v>848770</v>
      </c>
      <c r="N199" s="3"/>
      <c r="O199" s="4">
        <v>1309070</v>
      </c>
      <c r="P199" s="83"/>
      <c r="Q199" s="83"/>
      <c r="R199" s="83"/>
      <c r="S199" s="87"/>
      <c r="T199" s="87"/>
      <c r="U199" s="87"/>
      <c r="V199" s="87"/>
      <c r="W199" s="87"/>
    </row>
    <row r="200" spans="1:23" s="5" customFormat="1" ht="21.75" customHeight="1">
      <c r="A200" s="204"/>
      <c r="B200" s="210"/>
      <c r="C200" s="211"/>
      <c r="D200" s="197"/>
      <c r="E200" s="237"/>
      <c r="F200" s="201"/>
      <c r="G200" s="237"/>
      <c r="H200" s="201"/>
      <c r="I200" s="203"/>
      <c r="J200" s="3" t="s">
        <v>16</v>
      </c>
      <c r="K200" s="2">
        <v>4452400</v>
      </c>
      <c r="L200" s="2">
        <v>2724730</v>
      </c>
      <c r="M200" s="2">
        <v>1684950</v>
      </c>
      <c r="N200" s="3"/>
      <c r="O200" s="4">
        <v>4409680</v>
      </c>
      <c r="P200" s="83"/>
      <c r="Q200" s="83"/>
      <c r="R200" s="83"/>
      <c r="S200" s="87"/>
      <c r="T200" s="87"/>
      <c r="U200" s="87"/>
      <c r="V200" s="87"/>
      <c r="W200" s="87"/>
    </row>
    <row r="201" spans="1:23" s="5" customFormat="1" ht="21.75" customHeight="1">
      <c r="A201" s="204"/>
      <c r="B201" s="210"/>
      <c r="C201" s="211"/>
      <c r="D201" s="197"/>
      <c r="E201" s="198"/>
      <c r="F201" s="201"/>
      <c r="G201" s="198"/>
      <c r="H201" s="201"/>
      <c r="I201" s="203"/>
      <c r="J201" s="3" t="s">
        <v>18</v>
      </c>
      <c r="K201" s="2">
        <v>1559170</v>
      </c>
      <c r="L201" s="2">
        <v>671430</v>
      </c>
      <c r="M201" s="2">
        <v>828570</v>
      </c>
      <c r="N201" s="3"/>
      <c r="O201" s="4">
        <v>1500000</v>
      </c>
      <c r="P201" s="83"/>
      <c r="Q201" s="83"/>
      <c r="R201" s="83"/>
      <c r="S201" s="87"/>
      <c r="T201" s="87"/>
      <c r="U201" s="87"/>
      <c r="V201" s="87"/>
      <c r="W201" s="87"/>
    </row>
    <row r="202" spans="1:23" s="8" customFormat="1" ht="15" customHeight="1">
      <c r="A202" s="204">
        <f>A198+1</f>
        <v>12</v>
      </c>
      <c r="B202" s="244" t="s">
        <v>190</v>
      </c>
      <c r="C202" s="245"/>
      <c r="D202" s="248" t="s">
        <v>149</v>
      </c>
      <c r="E202" s="233" t="s">
        <v>182</v>
      </c>
      <c r="F202" s="239" t="s">
        <v>147</v>
      </c>
      <c r="G202" s="234" t="s">
        <v>94</v>
      </c>
      <c r="H202" s="239">
        <v>2006</v>
      </c>
      <c r="I202" s="241">
        <v>2011</v>
      </c>
      <c r="J202" s="136" t="s">
        <v>14</v>
      </c>
      <c r="K202" s="106">
        <f>SUM(K203:K205)</f>
        <v>1059760</v>
      </c>
      <c r="L202" s="106">
        <f>SUM(L203:L205)</f>
        <v>1020000</v>
      </c>
      <c r="M202" s="106">
        <f>SUM(M203:M205)</f>
        <v>0</v>
      </c>
      <c r="N202" s="106">
        <f>SUM(N203:N205)</f>
        <v>0</v>
      </c>
      <c r="O202" s="107">
        <f>SUM(O203:O205)</f>
        <v>1020000</v>
      </c>
      <c r="P202" s="83"/>
      <c r="Q202" s="83"/>
      <c r="R202" s="83"/>
      <c r="S202" s="89"/>
      <c r="T202" s="89"/>
      <c r="U202" s="89"/>
      <c r="V202" s="89"/>
      <c r="W202" s="89"/>
    </row>
    <row r="203" spans="1:25" ht="12.75" customHeight="1">
      <c r="A203" s="204"/>
      <c r="B203" s="244"/>
      <c r="C203" s="245"/>
      <c r="D203" s="248"/>
      <c r="E203" s="234"/>
      <c r="F203" s="232"/>
      <c r="G203" s="234"/>
      <c r="H203" s="232"/>
      <c r="I203" s="236"/>
      <c r="J203" s="90" t="s">
        <v>13</v>
      </c>
      <c r="K203" s="100">
        <v>559760</v>
      </c>
      <c r="L203" s="100">
        <v>520000</v>
      </c>
      <c r="M203" s="90"/>
      <c r="N203" s="90"/>
      <c r="O203" s="101">
        <v>520000</v>
      </c>
      <c r="P203" s="83"/>
      <c r="Q203" s="83"/>
      <c r="R203" s="83"/>
      <c r="X203" s="9"/>
      <c r="Y203" s="9"/>
    </row>
    <row r="204" spans="1:25" ht="12.75" customHeight="1">
      <c r="A204" s="204"/>
      <c r="B204" s="244"/>
      <c r="C204" s="245"/>
      <c r="D204" s="248"/>
      <c r="E204" s="234"/>
      <c r="F204" s="232"/>
      <c r="G204" s="234"/>
      <c r="H204" s="232"/>
      <c r="I204" s="236"/>
      <c r="J204" s="90" t="s">
        <v>16</v>
      </c>
      <c r="K204" s="100">
        <v>500000</v>
      </c>
      <c r="L204" s="100">
        <v>500000</v>
      </c>
      <c r="M204" s="90"/>
      <c r="N204" s="90"/>
      <c r="O204" s="101">
        <v>500000</v>
      </c>
      <c r="P204" s="83"/>
      <c r="Q204" s="83"/>
      <c r="R204" s="83"/>
      <c r="X204" s="9"/>
      <c r="Y204" s="9"/>
    </row>
    <row r="205" spans="1:25" ht="15" customHeight="1" thickBot="1">
      <c r="A205" s="243"/>
      <c r="B205" s="246"/>
      <c r="C205" s="247"/>
      <c r="D205" s="249"/>
      <c r="E205" s="250"/>
      <c r="F205" s="240"/>
      <c r="G205" s="250"/>
      <c r="H205" s="240"/>
      <c r="I205" s="242"/>
      <c r="J205" s="102" t="s">
        <v>18</v>
      </c>
      <c r="K205" s="102"/>
      <c r="L205" s="102"/>
      <c r="M205" s="102"/>
      <c r="N205" s="102"/>
      <c r="O205" s="103">
        <v>0</v>
      </c>
      <c r="P205" s="83"/>
      <c r="Q205" s="83"/>
      <c r="R205" s="83"/>
      <c r="X205" s="9"/>
      <c r="Y205" s="9"/>
    </row>
    <row r="206" ht="12.75" customHeight="1"/>
    <row r="207" ht="12.75" customHeight="1">
      <c r="L207" s="76"/>
    </row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</sheetData>
  <sheetProtection/>
  <mergeCells count="363">
    <mergeCell ref="H202:H205"/>
    <mergeCell ref="I202:I205"/>
    <mergeCell ref="A202:A205"/>
    <mergeCell ref="B202:C205"/>
    <mergeCell ref="D202:D205"/>
    <mergeCell ref="E202:E205"/>
    <mergeCell ref="F202:F205"/>
    <mergeCell ref="G202:G205"/>
    <mergeCell ref="H194:H197"/>
    <mergeCell ref="I194:I197"/>
    <mergeCell ref="A198:A201"/>
    <mergeCell ref="B198:C201"/>
    <mergeCell ref="D198:D201"/>
    <mergeCell ref="E198:E201"/>
    <mergeCell ref="F198:F201"/>
    <mergeCell ref="G198:G201"/>
    <mergeCell ref="H198:H201"/>
    <mergeCell ref="I198:I201"/>
    <mergeCell ref="A194:A197"/>
    <mergeCell ref="B194:C197"/>
    <mergeCell ref="D194:D197"/>
    <mergeCell ref="E194:E197"/>
    <mergeCell ref="F194:F197"/>
    <mergeCell ref="G194:G197"/>
    <mergeCell ref="H186:H189"/>
    <mergeCell ref="I186:I189"/>
    <mergeCell ref="A190:A193"/>
    <mergeCell ref="B190:C193"/>
    <mergeCell ref="D190:D193"/>
    <mergeCell ref="E190:E193"/>
    <mergeCell ref="F190:F193"/>
    <mergeCell ref="G190:G193"/>
    <mergeCell ref="H190:H193"/>
    <mergeCell ref="I190:I193"/>
    <mergeCell ref="A186:A189"/>
    <mergeCell ref="B186:C189"/>
    <mergeCell ref="D186:D189"/>
    <mergeCell ref="E186:E189"/>
    <mergeCell ref="F186:F189"/>
    <mergeCell ref="G186:G189"/>
    <mergeCell ref="H178:H181"/>
    <mergeCell ref="I178:I181"/>
    <mergeCell ref="A182:A185"/>
    <mergeCell ref="B182:C185"/>
    <mergeCell ref="D182:D185"/>
    <mergeCell ref="E182:E185"/>
    <mergeCell ref="F182:F185"/>
    <mergeCell ref="G182:G185"/>
    <mergeCell ref="H182:H185"/>
    <mergeCell ref="I182:I185"/>
    <mergeCell ref="A178:A181"/>
    <mergeCell ref="B178:C181"/>
    <mergeCell ref="D178:D181"/>
    <mergeCell ref="E178:E181"/>
    <mergeCell ref="F178:F181"/>
    <mergeCell ref="G178:G181"/>
    <mergeCell ref="H170:H173"/>
    <mergeCell ref="I170:I173"/>
    <mergeCell ref="A174:A177"/>
    <mergeCell ref="B174:C177"/>
    <mergeCell ref="D174:D177"/>
    <mergeCell ref="E174:E177"/>
    <mergeCell ref="F174:F177"/>
    <mergeCell ref="G174:G177"/>
    <mergeCell ref="H174:H177"/>
    <mergeCell ref="I174:I177"/>
    <mergeCell ref="A170:A173"/>
    <mergeCell ref="B170:C173"/>
    <mergeCell ref="D170:D173"/>
    <mergeCell ref="E170:E173"/>
    <mergeCell ref="F170:F173"/>
    <mergeCell ref="G170:G173"/>
    <mergeCell ref="H162:H165"/>
    <mergeCell ref="I162:I165"/>
    <mergeCell ref="A166:A169"/>
    <mergeCell ref="B166:C169"/>
    <mergeCell ref="D166:D169"/>
    <mergeCell ref="E166:E169"/>
    <mergeCell ref="F166:F169"/>
    <mergeCell ref="G166:G169"/>
    <mergeCell ref="H166:H169"/>
    <mergeCell ref="I166:I169"/>
    <mergeCell ref="A162:A165"/>
    <mergeCell ref="B162:C165"/>
    <mergeCell ref="D162:D165"/>
    <mergeCell ref="E162:E165"/>
    <mergeCell ref="F162:F165"/>
    <mergeCell ref="G162:G165"/>
    <mergeCell ref="A154:I157"/>
    <mergeCell ref="A158:A161"/>
    <mergeCell ref="B158:C161"/>
    <mergeCell ref="D158:D161"/>
    <mergeCell ref="E158:E161"/>
    <mergeCell ref="F158:F161"/>
    <mergeCell ref="G158:G161"/>
    <mergeCell ref="H158:H161"/>
    <mergeCell ref="I158:I161"/>
    <mergeCell ref="O151:O152"/>
    <mergeCell ref="B153:C153"/>
    <mergeCell ref="F151:F152"/>
    <mergeCell ref="G151:G152"/>
    <mergeCell ref="H151:I151"/>
    <mergeCell ref="J151:J152"/>
    <mergeCell ref="A151:A152"/>
    <mergeCell ref="B151:C152"/>
    <mergeCell ref="D151:D152"/>
    <mergeCell ref="E151:E152"/>
    <mergeCell ref="K151:K152"/>
    <mergeCell ref="L151:N151"/>
    <mergeCell ref="H143:H146"/>
    <mergeCell ref="A147:A150"/>
    <mergeCell ref="B147:C150"/>
    <mergeCell ref="D147:D150"/>
    <mergeCell ref="E147:E150"/>
    <mergeCell ref="F147:F150"/>
    <mergeCell ref="G147:G150"/>
    <mergeCell ref="H147:H150"/>
    <mergeCell ref="A143:A146"/>
    <mergeCell ref="B143:C146"/>
    <mergeCell ref="D143:D146"/>
    <mergeCell ref="E143:E146"/>
    <mergeCell ref="F143:F146"/>
    <mergeCell ref="G143:G146"/>
    <mergeCell ref="B139:C142"/>
    <mergeCell ref="D139:D142"/>
    <mergeCell ref="E139:E142"/>
    <mergeCell ref="F139:F142"/>
    <mergeCell ref="G139:G142"/>
    <mergeCell ref="H139:H142"/>
    <mergeCell ref="A135:A138"/>
    <mergeCell ref="B135:C138"/>
    <mergeCell ref="D135:D138"/>
    <mergeCell ref="E135:E138"/>
    <mergeCell ref="F135:F138"/>
    <mergeCell ref="G135:G138"/>
    <mergeCell ref="H135:H138"/>
    <mergeCell ref="A139:A142"/>
    <mergeCell ref="H127:H130"/>
    <mergeCell ref="A131:A134"/>
    <mergeCell ref="B131:C134"/>
    <mergeCell ref="D131:D134"/>
    <mergeCell ref="E131:E134"/>
    <mergeCell ref="F131:F134"/>
    <mergeCell ref="G131:G134"/>
    <mergeCell ref="H131:H134"/>
    <mergeCell ref="A127:A130"/>
    <mergeCell ref="B127:C130"/>
    <mergeCell ref="D127:D130"/>
    <mergeCell ref="E127:E130"/>
    <mergeCell ref="F127:F130"/>
    <mergeCell ref="G127:G130"/>
    <mergeCell ref="B123:C126"/>
    <mergeCell ref="D123:D126"/>
    <mergeCell ref="E123:E126"/>
    <mergeCell ref="F123:F126"/>
    <mergeCell ref="G123:G126"/>
    <mergeCell ref="H123:H126"/>
    <mergeCell ref="A119:A122"/>
    <mergeCell ref="B119:C122"/>
    <mergeCell ref="D119:D122"/>
    <mergeCell ref="E119:E122"/>
    <mergeCell ref="F119:F122"/>
    <mergeCell ref="G119:G122"/>
    <mergeCell ref="H119:H122"/>
    <mergeCell ref="A123:A126"/>
    <mergeCell ref="H111:H114"/>
    <mergeCell ref="A115:A118"/>
    <mergeCell ref="B115:C118"/>
    <mergeCell ref="D115:D118"/>
    <mergeCell ref="E115:E118"/>
    <mergeCell ref="F115:F118"/>
    <mergeCell ref="G115:G118"/>
    <mergeCell ref="H115:H118"/>
    <mergeCell ref="A111:A114"/>
    <mergeCell ref="B111:C114"/>
    <mergeCell ref="D111:D114"/>
    <mergeCell ref="E111:E114"/>
    <mergeCell ref="F111:F114"/>
    <mergeCell ref="G111:G114"/>
    <mergeCell ref="B107:C110"/>
    <mergeCell ref="D107:D110"/>
    <mergeCell ref="E107:E110"/>
    <mergeCell ref="F107:F110"/>
    <mergeCell ref="G107:G110"/>
    <mergeCell ref="H107:H110"/>
    <mergeCell ref="A103:A106"/>
    <mergeCell ref="B103:C106"/>
    <mergeCell ref="D103:D106"/>
    <mergeCell ref="E103:E106"/>
    <mergeCell ref="F103:F106"/>
    <mergeCell ref="G103:G106"/>
    <mergeCell ref="H103:H106"/>
    <mergeCell ref="A107:A110"/>
    <mergeCell ref="H95:H98"/>
    <mergeCell ref="A99:A102"/>
    <mergeCell ref="B99:C102"/>
    <mergeCell ref="D99:D102"/>
    <mergeCell ref="E99:E102"/>
    <mergeCell ref="F99:F102"/>
    <mergeCell ref="G99:G102"/>
    <mergeCell ref="H99:H102"/>
    <mergeCell ref="A95:A98"/>
    <mergeCell ref="B95:C98"/>
    <mergeCell ref="D95:D98"/>
    <mergeCell ref="E95:E98"/>
    <mergeCell ref="F95:F98"/>
    <mergeCell ref="G95:G98"/>
    <mergeCell ref="B91:C94"/>
    <mergeCell ref="D91:D94"/>
    <mergeCell ref="E91:E94"/>
    <mergeCell ref="F91:F94"/>
    <mergeCell ref="G91:G94"/>
    <mergeCell ref="H91:H94"/>
    <mergeCell ref="A87:A90"/>
    <mergeCell ref="B87:C90"/>
    <mergeCell ref="D87:D90"/>
    <mergeCell ref="E87:E90"/>
    <mergeCell ref="F87:F90"/>
    <mergeCell ref="G87:G90"/>
    <mergeCell ref="H87:H90"/>
    <mergeCell ref="A91:A94"/>
    <mergeCell ref="H79:H82"/>
    <mergeCell ref="A83:A86"/>
    <mergeCell ref="B83:C86"/>
    <mergeCell ref="D83:D86"/>
    <mergeCell ref="E83:E86"/>
    <mergeCell ref="F83:F86"/>
    <mergeCell ref="G83:G86"/>
    <mergeCell ref="H83:H86"/>
    <mergeCell ref="A79:A82"/>
    <mergeCell ref="B79:C82"/>
    <mergeCell ref="D79:D82"/>
    <mergeCell ref="E79:E82"/>
    <mergeCell ref="F79:F82"/>
    <mergeCell ref="G79:G82"/>
    <mergeCell ref="B75:C78"/>
    <mergeCell ref="D75:D78"/>
    <mergeCell ref="E75:E78"/>
    <mergeCell ref="F75:F78"/>
    <mergeCell ref="G75:G78"/>
    <mergeCell ref="H75:H78"/>
    <mergeCell ref="A71:A74"/>
    <mergeCell ref="B71:C74"/>
    <mergeCell ref="D71:D74"/>
    <mergeCell ref="E71:E74"/>
    <mergeCell ref="F71:F74"/>
    <mergeCell ref="G71:G74"/>
    <mergeCell ref="H71:H74"/>
    <mergeCell ref="A75:A78"/>
    <mergeCell ref="H63:H66"/>
    <mergeCell ref="A67:A70"/>
    <mergeCell ref="B67:C70"/>
    <mergeCell ref="D67:D70"/>
    <mergeCell ref="E67:E70"/>
    <mergeCell ref="F67:F70"/>
    <mergeCell ref="G67:G70"/>
    <mergeCell ref="H67:H70"/>
    <mergeCell ref="A63:A66"/>
    <mergeCell ref="B63:C66"/>
    <mergeCell ref="D63:D66"/>
    <mergeCell ref="E63:E66"/>
    <mergeCell ref="F63:F66"/>
    <mergeCell ref="G63:G66"/>
    <mergeCell ref="B59:C62"/>
    <mergeCell ref="D59:D62"/>
    <mergeCell ref="E59:E62"/>
    <mergeCell ref="F59:F62"/>
    <mergeCell ref="G59:G62"/>
    <mergeCell ref="H59:H62"/>
    <mergeCell ref="A55:A58"/>
    <mergeCell ref="B55:C58"/>
    <mergeCell ref="D55:D58"/>
    <mergeCell ref="E55:E58"/>
    <mergeCell ref="F55:F58"/>
    <mergeCell ref="G55:G58"/>
    <mergeCell ref="H55:H58"/>
    <mergeCell ref="A59:A62"/>
    <mergeCell ref="H47:H50"/>
    <mergeCell ref="A51:A54"/>
    <mergeCell ref="B51:C54"/>
    <mergeCell ref="D51:D54"/>
    <mergeCell ref="E51:E54"/>
    <mergeCell ref="F51:F54"/>
    <mergeCell ref="G51:G54"/>
    <mergeCell ref="H51:H54"/>
    <mergeCell ref="A47:A50"/>
    <mergeCell ref="B47:C50"/>
    <mergeCell ref="H39:H42"/>
    <mergeCell ref="A43:A46"/>
    <mergeCell ref="D47:D50"/>
    <mergeCell ref="E47:E50"/>
    <mergeCell ref="F47:F50"/>
    <mergeCell ref="G47:G50"/>
    <mergeCell ref="B43:C46"/>
    <mergeCell ref="D43:D46"/>
    <mergeCell ref="E43:E46"/>
    <mergeCell ref="F43:F46"/>
    <mergeCell ref="A31:A34"/>
    <mergeCell ref="B31:C34"/>
    <mergeCell ref="G43:G46"/>
    <mergeCell ref="H43:H46"/>
    <mergeCell ref="A39:A42"/>
    <mergeCell ref="B39:C42"/>
    <mergeCell ref="D39:D42"/>
    <mergeCell ref="E39:E42"/>
    <mergeCell ref="F39:F42"/>
    <mergeCell ref="G39:G42"/>
    <mergeCell ref="E27:E30"/>
    <mergeCell ref="F27:F30"/>
    <mergeCell ref="H31:H34"/>
    <mergeCell ref="A35:A38"/>
    <mergeCell ref="B35:C38"/>
    <mergeCell ref="D35:D38"/>
    <mergeCell ref="E35:E38"/>
    <mergeCell ref="F35:F38"/>
    <mergeCell ref="G35:G38"/>
    <mergeCell ref="H35:H38"/>
    <mergeCell ref="F23:F26"/>
    <mergeCell ref="G23:G26"/>
    <mergeCell ref="H23:H26"/>
    <mergeCell ref="A27:A30"/>
    <mergeCell ref="D31:D34"/>
    <mergeCell ref="E31:E34"/>
    <mergeCell ref="F31:F34"/>
    <mergeCell ref="G31:G34"/>
    <mergeCell ref="B27:C30"/>
    <mergeCell ref="D27:D30"/>
    <mergeCell ref="G19:G22"/>
    <mergeCell ref="H19:H22"/>
    <mergeCell ref="A15:A18"/>
    <mergeCell ref="B15:C18"/>
    <mergeCell ref="G27:G30"/>
    <mergeCell ref="H27:H30"/>
    <mergeCell ref="A23:A26"/>
    <mergeCell ref="B23:C26"/>
    <mergeCell ref="D23:D26"/>
    <mergeCell ref="E23:E26"/>
    <mergeCell ref="D15:D18"/>
    <mergeCell ref="E15:E18"/>
    <mergeCell ref="F15:F18"/>
    <mergeCell ref="G15:G18"/>
    <mergeCell ref="H15:H18"/>
    <mergeCell ref="A19:A22"/>
    <mergeCell ref="B19:C22"/>
    <mergeCell ref="D19:D22"/>
    <mergeCell ref="E19:E22"/>
    <mergeCell ref="F19:F22"/>
    <mergeCell ref="N1:O1"/>
    <mergeCell ref="P1:Q1"/>
    <mergeCell ref="A2:O2"/>
    <mergeCell ref="A4:A5"/>
    <mergeCell ref="B4:C5"/>
    <mergeCell ref="D4:D5"/>
    <mergeCell ref="J4:J5"/>
    <mergeCell ref="K4:N4"/>
    <mergeCell ref="E4:E5"/>
    <mergeCell ref="F4:F5"/>
    <mergeCell ref="O4:O5"/>
    <mergeCell ref="B6:C6"/>
    <mergeCell ref="A7:H10"/>
    <mergeCell ref="A11:H14"/>
    <mergeCell ref="G4:H4"/>
    <mergeCell ref="I4:I5"/>
  </mergeCells>
  <printOptions horizontalCentered="1"/>
  <pageMargins left="0.7086614173228347" right="0.6692913385826772" top="0.3937007874015748" bottom="0.5511811023622047" header="0.2362204724409449" footer="0.5118110236220472"/>
  <pageSetup horizontalDpi="600" verticalDpi="600" orientation="landscape" paperSize="9" scale="46" r:id="rId3"/>
  <rowBreaks count="3" manualBreakCount="3">
    <brk id="58" max="14" man="1"/>
    <brk id="130" max="14" man="1"/>
    <brk id="1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68"/>
  <sheetViews>
    <sheetView showGridLines="0" tabSelected="1" view="pageBreakPreview" zoomScale="75" zoomScaleSheetLayoutView="75" zoomScalePageLayoutView="0" workbookViewId="0" topLeftCell="A31">
      <selection activeCell="Q1" sqref="Q1"/>
    </sheetView>
  </sheetViews>
  <sheetFormatPr defaultColWidth="9.140625" defaultRowHeight="12.75"/>
  <cols>
    <col min="1" max="1" width="4.57421875" style="9" customWidth="1"/>
    <col min="2" max="2" width="3.57421875" style="9" customWidth="1"/>
    <col min="3" max="3" width="29.57421875" style="9" customWidth="1"/>
    <col min="4" max="4" width="24.140625" style="9" customWidth="1"/>
    <col min="5" max="5" width="20.7109375" style="9" customWidth="1"/>
    <col min="6" max="6" width="12.28125" style="9" customWidth="1"/>
    <col min="7" max="7" width="19.140625" style="9" customWidth="1"/>
    <col min="8" max="8" width="12.140625" style="9" customWidth="1"/>
    <col min="9" max="9" width="11.57421875" style="9" customWidth="1"/>
    <col min="10" max="10" width="18.140625" style="9" customWidth="1"/>
    <col min="11" max="15" width="13.140625" style="9" customWidth="1"/>
    <col min="16" max="16" width="16.140625" style="9" customWidth="1"/>
    <col min="17" max="17" width="15.421875" style="9" customWidth="1"/>
    <col min="18" max="20" width="11.00390625" style="9" bestFit="1" customWidth="1"/>
    <col min="21" max="16384" width="9.140625" style="9" customWidth="1"/>
  </cols>
  <sheetData>
    <row r="1" spans="15:17" ht="51.75" customHeight="1">
      <c r="O1" s="166" t="s">
        <v>196</v>
      </c>
      <c r="P1" s="166"/>
      <c r="Q1" s="22" t="s">
        <v>27</v>
      </c>
    </row>
    <row r="2" spans="16:17" ht="38.25" customHeight="1">
      <c r="P2" s="166"/>
      <c r="Q2" s="189"/>
    </row>
    <row r="3" spans="1:17" ht="24.75" customHeight="1">
      <c r="A3" s="180" t="s">
        <v>22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70"/>
    </row>
    <row r="4" spans="1:17" ht="18">
      <c r="A4" s="292" t="s">
        <v>28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71"/>
    </row>
    <row r="5" spans="1:16" ht="18.75" thickBot="1">
      <c r="A5" s="24"/>
      <c r="B5" s="24"/>
      <c r="C5" s="24"/>
      <c r="D5" s="24"/>
      <c r="E5" s="24"/>
      <c r="F5" s="24"/>
      <c r="G5" s="24"/>
      <c r="H5" s="24"/>
      <c r="I5" s="23"/>
      <c r="J5" s="23"/>
      <c r="K5" s="25"/>
      <c r="L5" s="25"/>
      <c r="M5" s="23"/>
      <c r="N5" s="23"/>
      <c r="O5" s="23"/>
      <c r="P5" s="26" t="s">
        <v>21</v>
      </c>
    </row>
    <row r="6" spans="1:17" ht="70.5" customHeight="1">
      <c r="A6" s="293" t="s">
        <v>0</v>
      </c>
      <c r="B6" s="173" t="s">
        <v>1</v>
      </c>
      <c r="C6" s="173"/>
      <c r="D6" s="173" t="s">
        <v>2</v>
      </c>
      <c r="E6" s="187" t="s">
        <v>19</v>
      </c>
      <c r="F6" s="173" t="s">
        <v>3</v>
      </c>
      <c r="G6" s="173" t="s">
        <v>4</v>
      </c>
      <c r="H6" s="173" t="s">
        <v>5</v>
      </c>
      <c r="I6" s="175"/>
      <c r="J6" s="173" t="s">
        <v>6</v>
      </c>
      <c r="K6" s="173" t="s">
        <v>7</v>
      </c>
      <c r="L6" s="175" t="s">
        <v>8</v>
      </c>
      <c r="M6" s="176"/>
      <c r="N6" s="176"/>
      <c r="O6" s="177"/>
      <c r="P6" s="178" t="s">
        <v>9</v>
      </c>
      <c r="Q6" s="39"/>
    </row>
    <row r="7" spans="1:16" ht="46.5" customHeight="1">
      <c r="A7" s="294"/>
      <c r="B7" s="174"/>
      <c r="C7" s="174"/>
      <c r="D7" s="174"/>
      <c r="E7" s="188"/>
      <c r="F7" s="174"/>
      <c r="G7" s="174"/>
      <c r="H7" s="27" t="s">
        <v>10</v>
      </c>
      <c r="I7" s="28" t="s">
        <v>11</v>
      </c>
      <c r="J7" s="174"/>
      <c r="K7" s="174"/>
      <c r="L7" s="29">
        <v>2011</v>
      </c>
      <c r="M7" s="29">
        <v>2012</v>
      </c>
      <c r="N7" s="29">
        <v>2013</v>
      </c>
      <c r="O7" s="29">
        <v>2014</v>
      </c>
      <c r="P7" s="179"/>
    </row>
    <row r="8" spans="1:16" s="30" customFormat="1" ht="12.75" thickBot="1">
      <c r="A8" s="40">
        <v>1</v>
      </c>
      <c r="B8" s="291">
        <v>2</v>
      </c>
      <c r="C8" s="291"/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2">
        <v>8</v>
      </c>
      <c r="J8" s="41">
        <v>9</v>
      </c>
      <c r="K8" s="41">
        <v>10</v>
      </c>
      <c r="L8" s="43">
        <v>11</v>
      </c>
      <c r="M8" s="43">
        <v>12</v>
      </c>
      <c r="N8" s="43">
        <v>13</v>
      </c>
      <c r="O8" s="43">
        <v>14</v>
      </c>
      <c r="P8" s="44">
        <v>15</v>
      </c>
    </row>
    <row r="9" spans="1:20" s="5" customFormat="1" ht="16.5" customHeight="1">
      <c r="A9" s="137" t="s">
        <v>23</v>
      </c>
      <c r="B9" s="138"/>
      <c r="C9" s="138"/>
      <c r="D9" s="138"/>
      <c r="E9" s="138"/>
      <c r="F9" s="138"/>
      <c r="G9" s="138"/>
      <c r="H9" s="138"/>
      <c r="I9" s="138"/>
      <c r="J9" s="12" t="s">
        <v>12</v>
      </c>
      <c r="K9" s="19">
        <f aca="true" t="shared" si="0" ref="K9:P9">SUM(K10:K12)</f>
        <v>6437638</v>
      </c>
      <c r="L9" s="19">
        <f t="shared" si="0"/>
        <v>1638921</v>
      </c>
      <c r="M9" s="19">
        <f t="shared" si="0"/>
        <v>1181402</v>
      </c>
      <c r="N9" s="19">
        <f t="shared" si="0"/>
        <v>1174802</v>
      </c>
      <c r="O9" s="19">
        <f t="shared" si="0"/>
        <v>0</v>
      </c>
      <c r="P9" s="20">
        <f t="shared" si="0"/>
        <v>3995125</v>
      </c>
      <c r="Q9" s="31"/>
      <c r="R9" s="31"/>
      <c r="S9" s="31"/>
      <c r="T9" s="45"/>
    </row>
    <row r="10" spans="1:20" s="5" customFormat="1" ht="16.5" customHeight="1">
      <c r="A10" s="139"/>
      <c r="B10" s="140"/>
      <c r="C10" s="140"/>
      <c r="D10" s="140"/>
      <c r="E10" s="140"/>
      <c r="F10" s="140"/>
      <c r="G10" s="140"/>
      <c r="H10" s="140"/>
      <c r="I10" s="140"/>
      <c r="J10" s="13" t="s">
        <v>13</v>
      </c>
      <c r="K10" s="10">
        <f aca="true" t="shared" si="1" ref="K10:P10">K14+K22+K34+K42+K62</f>
        <v>325200</v>
      </c>
      <c r="L10" s="10">
        <f t="shared" si="1"/>
        <v>112813</v>
      </c>
      <c r="M10" s="10">
        <f t="shared" si="1"/>
        <v>49040</v>
      </c>
      <c r="N10" s="10">
        <f t="shared" si="1"/>
        <v>48050</v>
      </c>
      <c r="O10" s="10">
        <f t="shared" si="1"/>
        <v>0</v>
      </c>
      <c r="P10" s="11">
        <f t="shared" si="1"/>
        <v>209903</v>
      </c>
      <c r="Q10" s="31"/>
      <c r="R10" s="31"/>
      <c r="S10" s="31"/>
      <c r="T10" s="45"/>
    </row>
    <row r="11" spans="1:19" s="5" customFormat="1" ht="16.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3" t="s">
        <v>16</v>
      </c>
      <c r="K11" s="10">
        <f aca="true" t="shared" si="2" ref="K11:P12">K15+K23+K35+K43+K63</f>
        <v>5785319</v>
      </c>
      <c r="L11" s="10">
        <f t="shared" si="2"/>
        <v>1453586</v>
      </c>
      <c r="M11" s="10">
        <f t="shared" si="2"/>
        <v>1069715</v>
      </c>
      <c r="N11" s="10">
        <f t="shared" si="2"/>
        <v>1064105</v>
      </c>
      <c r="O11" s="10">
        <f t="shared" si="2"/>
        <v>0</v>
      </c>
      <c r="P11" s="11">
        <f t="shared" si="2"/>
        <v>3587406</v>
      </c>
      <c r="Q11" s="31"/>
      <c r="R11" s="31"/>
      <c r="S11" s="31"/>
    </row>
    <row r="12" spans="1:19" s="5" customFormat="1" ht="13.5" thickBot="1">
      <c r="A12" s="141"/>
      <c r="B12" s="142"/>
      <c r="C12" s="142"/>
      <c r="D12" s="142"/>
      <c r="E12" s="142"/>
      <c r="F12" s="142"/>
      <c r="G12" s="142"/>
      <c r="H12" s="142"/>
      <c r="I12" s="142"/>
      <c r="J12" s="15" t="s">
        <v>29</v>
      </c>
      <c r="K12" s="10">
        <f t="shared" si="2"/>
        <v>327119</v>
      </c>
      <c r="L12" s="10">
        <f t="shared" si="2"/>
        <v>72522</v>
      </c>
      <c r="M12" s="10">
        <f t="shared" si="2"/>
        <v>62647</v>
      </c>
      <c r="N12" s="10">
        <f t="shared" si="2"/>
        <v>62647</v>
      </c>
      <c r="O12" s="10">
        <f t="shared" si="2"/>
        <v>0</v>
      </c>
      <c r="P12" s="11">
        <f t="shared" si="2"/>
        <v>197816</v>
      </c>
      <c r="Q12" s="31"/>
      <c r="R12" s="31"/>
      <c r="S12" s="31"/>
    </row>
    <row r="13" spans="1:19" s="5" customFormat="1" ht="16.5" customHeight="1">
      <c r="A13" s="137" t="s">
        <v>30</v>
      </c>
      <c r="B13" s="138"/>
      <c r="C13" s="138"/>
      <c r="D13" s="138"/>
      <c r="E13" s="138"/>
      <c r="F13" s="138"/>
      <c r="G13" s="138"/>
      <c r="H13" s="138"/>
      <c r="I13" s="138"/>
      <c r="J13" s="12" t="s">
        <v>12</v>
      </c>
      <c r="K13" s="19">
        <f aca="true" t="shared" si="3" ref="K13:P13">K14+K15+K16</f>
        <v>49751</v>
      </c>
      <c r="L13" s="19">
        <f t="shared" si="3"/>
        <v>49751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20">
        <f t="shared" si="3"/>
        <v>49751</v>
      </c>
      <c r="Q13" s="31"/>
      <c r="R13" s="31"/>
      <c r="S13" s="31"/>
    </row>
    <row r="14" spans="1:19" s="5" customFormat="1" ht="16.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3" t="s">
        <v>13</v>
      </c>
      <c r="K14" s="10">
        <f aca="true" t="shared" si="4" ref="K14:P14">K18</f>
        <v>0</v>
      </c>
      <c r="L14" s="10">
        <f t="shared" si="4"/>
        <v>0</v>
      </c>
      <c r="M14" s="10">
        <f t="shared" si="4"/>
        <v>0</v>
      </c>
      <c r="N14" s="10">
        <f t="shared" si="4"/>
        <v>0</v>
      </c>
      <c r="O14" s="10">
        <f t="shared" si="4"/>
        <v>0</v>
      </c>
      <c r="P14" s="11">
        <f t="shared" si="4"/>
        <v>0</v>
      </c>
      <c r="Q14" s="31"/>
      <c r="R14" s="31"/>
      <c r="S14" s="31"/>
    </row>
    <row r="15" spans="1:19" s="5" customFormat="1" ht="16.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3" t="s">
        <v>16</v>
      </c>
      <c r="K15" s="10">
        <f aca="true" t="shared" si="5" ref="K15:P16">K19</f>
        <v>42288</v>
      </c>
      <c r="L15" s="10">
        <f t="shared" si="5"/>
        <v>42288</v>
      </c>
      <c r="M15" s="10">
        <f t="shared" si="5"/>
        <v>0</v>
      </c>
      <c r="N15" s="10">
        <f t="shared" si="5"/>
        <v>0</v>
      </c>
      <c r="O15" s="10">
        <f t="shared" si="5"/>
        <v>0</v>
      </c>
      <c r="P15" s="11">
        <f t="shared" si="5"/>
        <v>42288</v>
      </c>
      <c r="Q15" s="31"/>
      <c r="R15" s="31"/>
      <c r="S15" s="31"/>
    </row>
    <row r="16" spans="1:19" s="5" customFormat="1" ht="16.5" customHeight="1" thickBot="1">
      <c r="A16" s="141"/>
      <c r="B16" s="142"/>
      <c r="C16" s="142"/>
      <c r="D16" s="142"/>
      <c r="E16" s="142"/>
      <c r="F16" s="142"/>
      <c r="G16" s="142"/>
      <c r="H16" s="142"/>
      <c r="I16" s="142"/>
      <c r="J16" s="15" t="s">
        <v>29</v>
      </c>
      <c r="K16" s="16">
        <f t="shared" si="5"/>
        <v>7463</v>
      </c>
      <c r="L16" s="16">
        <f t="shared" si="5"/>
        <v>7463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7">
        <f t="shared" si="5"/>
        <v>7463</v>
      </c>
      <c r="Q16" s="31"/>
      <c r="R16" s="31"/>
      <c r="S16" s="31"/>
    </row>
    <row r="17" spans="1:19" s="5" customFormat="1" ht="19.5" customHeight="1">
      <c r="A17" s="207">
        <v>1</v>
      </c>
      <c r="B17" s="196" t="s">
        <v>31</v>
      </c>
      <c r="C17" s="196"/>
      <c r="D17" s="196" t="s">
        <v>32</v>
      </c>
      <c r="E17" s="237" t="s">
        <v>33</v>
      </c>
      <c r="F17" s="198" t="s">
        <v>34</v>
      </c>
      <c r="G17" s="198" t="s">
        <v>35</v>
      </c>
      <c r="H17" s="200">
        <v>2011</v>
      </c>
      <c r="I17" s="202">
        <v>2011</v>
      </c>
      <c r="J17" s="18" t="s">
        <v>12</v>
      </c>
      <c r="K17" s="6">
        <f aca="true" t="shared" si="6" ref="K17:P17">SUM(K18:K20)</f>
        <v>49751</v>
      </c>
      <c r="L17" s="6">
        <f t="shared" si="6"/>
        <v>49751</v>
      </c>
      <c r="M17" s="6">
        <f t="shared" si="6"/>
        <v>0</v>
      </c>
      <c r="N17" s="6">
        <f t="shared" si="6"/>
        <v>0</v>
      </c>
      <c r="O17" s="6">
        <f t="shared" si="6"/>
        <v>0</v>
      </c>
      <c r="P17" s="7">
        <f t="shared" si="6"/>
        <v>49751</v>
      </c>
      <c r="Q17" s="31"/>
      <c r="R17" s="31"/>
      <c r="S17" s="31"/>
    </row>
    <row r="18" spans="1:19" s="5" customFormat="1" ht="19.5" customHeight="1">
      <c r="A18" s="204"/>
      <c r="B18" s="197"/>
      <c r="C18" s="197"/>
      <c r="D18" s="197"/>
      <c r="E18" s="237"/>
      <c r="F18" s="199"/>
      <c r="G18" s="199"/>
      <c r="H18" s="201"/>
      <c r="I18" s="203"/>
      <c r="J18" s="3" t="s">
        <v>13</v>
      </c>
      <c r="K18" s="2">
        <v>0</v>
      </c>
      <c r="L18" s="2">
        <v>0</v>
      </c>
      <c r="M18" s="2"/>
      <c r="N18" s="2"/>
      <c r="O18" s="2"/>
      <c r="P18" s="4">
        <v>0</v>
      </c>
      <c r="Q18" s="31"/>
      <c r="R18" s="31"/>
      <c r="S18" s="31"/>
    </row>
    <row r="19" spans="1:19" s="5" customFormat="1" ht="19.5" customHeight="1">
      <c r="A19" s="204"/>
      <c r="B19" s="197"/>
      <c r="C19" s="197"/>
      <c r="D19" s="197"/>
      <c r="E19" s="237"/>
      <c r="F19" s="199"/>
      <c r="G19" s="199"/>
      <c r="H19" s="201"/>
      <c r="I19" s="203"/>
      <c r="J19" s="3" t="s">
        <v>16</v>
      </c>
      <c r="K19" s="2">
        <v>42288</v>
      </c>
      <c r="L19" s="2">
        <v>42288</v>
      </c>
      <c r="M19" s="2"/>
      <c r="N19" s="2"/>
      <c r="O19" s="2"/>
      <c r="P19" s="4">
        <v>42288</v>
      </c>
      <c r="Q19" s="31"/>
      <c r="R19" s="31"/>
      <c r="S19" s="31"/>
    </row>
    <row r="20" spans="1:19" s="5" customFormat="1" ht="19.5" customHeight="1" thickBot="1">
      <c r="A20" s="204"/>
      <c r="B20" s="197"/>
      <c r="C20" s="216"/>
      <c r="D20" s="197"/>
      <c r="E20" s="198"/>
      <c r="F20" s="199"/>
      <c r="G20" s="199"/>
      <c r="H20" s="201"/>
      <c r="I20" s="203"/>
      <c r="J20" s="3" t="s">
        <v>18</v>
      </c>
      <c r="K20" s="2">
        <v>7463</v>
      </c>
      <c r="L20" s="2">
        <v>7463</v>
      </c>
      <c r="M20" s="2"/>
      <c r="N20" s="2"/>
      <c r="O20" s="2"/>
      <c r="P20" s="11">
        <v>7463</v>
      </c>
      <c r="Q20" s="31"/>
      <c r="R20" s="31"/>
      <c r="S20" s="31"/>
    </row>
    <row r="21" spans="1:19" s="5" customFormat="1" ht="16.5" customHeight="1">
      <c r="A21" s="137" t="s">
        <v>37</v>
      </c>
      <c r="B21" s="138"/>
      <c r="C21" s="138"/>
      <c r="D21" s="138"/>
      <c r="E21" s="138"/>
      <c r="F21" s="138"/>
      <c r="G21" s="138"/>
      <c r="H21" s="138"/>
      <c r="I21" s="138"/>
      <c r="J21" s="12" t="s">
        <v>12</v>
      </c>
      <c r="K21" s="19">
        <f aca="true" t="shared" si="7" ref="K21:P21">K22+K23+K24</f>
        <v>281800</v>
      </c>
      <c r="L21" s="19">
        <f t="shared" si="7"/>
        <v>275200</v>
      </c>
      <c r="M21" s="19">
        <f t="shared" si="7"/>
        <v>6600</v>
      </c>
      <c r="N21" s="19">
        <f t="shared" si="7"/>
        <v>0</v>
      </c>
      <c r="O21" s="19">
        <f t="shared" si="7"/>
        <v>0</v>
      </c>
      <c r="P21" s="20">
        <f t="shared" si="7"/>
        <v>281800</v>
      </c>
      <c r="Q21" s="31"/>
      <c r="R21" s="31"/>
      <c r="S21" s="31"/>
    </row>
    <row r="22" spans="1:19" s="5" customFormat="1" ht="16.5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3" t="s">
        <v>13</v>
      </c>
      <c r="K22" s="10">
        <f aca="true" t="shared" si="8" ref="K22:P24">K26+K30</f>
        <v>42270</v>
      </c>
      <c r="L22" s="10">
        <f t="shared" si="8"/>
        <v>41280</v>
      </c>
      <c r="M22" s="10">
        <f t="shared" si="8"/>
        <v>990</v>
      </c>
      <c r="N22" s="10">
        <f t="shared" si="8"/>
        <v>0</v>
      </c>
      <c r="O22" s="10">
        <f t="shared" si="8"/>
        <v>0</v>
      </c>
      <c r="P22" s="11">
        <f t="shared" si="8"/>
        <v>42270</v>
      </c>
      <c r="Q22" s="31"/>
      <c r="R22" s="31"/>
      <c r="S22" s="31"/>
    </row>
    <row r="23" spans="1:19" s="5" customFormat="1" ht="16.5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3" t="s">
        <v>16</v>
      </c>
      <c r="K23" s="10">
        <f t="shared" si="8"/>
        <v>239530</v>
      </c>
      <c r="L23" s="10">
        <f t="shared" si="8"/>
        <v>233920</v>
      </c>
      <c r="M23" s="10">
        <f t="shared" si="8"/>
        <v>5610</v>
      </c>
      <c r="N23" s="10">
        <f t="shared" si="8"/>
        <v>0</v>
      </c>
      <c r="O23" s="10">
        <f t="shared" si="8"/>
        <v>0</v>
      </c>
      <c r="P23" s="11">
        <f t="shared" si="8"/>
        <v>239530</v>
      </c>
      <c r="Q23" s="31"/>
      <c r="R23" s="31"/>
      <c r="S23" s="31"/>
    </row>
    <row r="24" spans="1:19" s="5" customFormat="1" ht="16.5" customHeight="1" thickBot="1">
      <c r="A24" s="141"/>
      <c r="B24" s="142"/>
      <c r="C24" s="142"/>
      <c r="D24" s="142"/>
      <c r="E24" s="142"/>
      <c r="F24" s="142"/>
      <c r="G24" s="142"/>
      <c r="H24" s="142"/>
      <c r="I24" s="142"/>
      <c r="J24" s="15" t="s">
        <v>29</v>
      </c>
      <c r="K24" s="16">
        <f t="shared" si="8"/>
        <v>0</v>
      </c>
      <c r="L24" s="16">
        <f t="shared" si="8"/>
        <v>0</v>
      </c>
      <c r="M24" s="16">
        <f t="shared" si="8"/>
        <v>0</v>
      </c>
      <c r="N24" s="16">
        <f t="shared" si="8"/>
        <v>0</v>
      </c>
      <c r="O24" s="16">
        <f t="shared" si="8"/>
        <v>0</v>
      </c>
      <c r="P24" s="17">
        <f t="shared" si="8"/>
        <v>0</v>
      </c>
      <c r="Q24" s="31"/>
      <c r="R24" s="31"/>
      <c r="S24" s="31"/>
    </row>
    <row r="25" spans="1:19" s="5" customFormat="1" ht="12.75">
      <c r="A25" s="207">
        <v>1</v>
      </c>
      <c r="B25" s="253" t="s">
        <v>38</v>
      </c>
      <c r="C25" s="254"/>
      <c r="D25" s="196" t="s">
        <v>39</v>
      </c>
      <c r="E25" s="238" t="s">
        <v>20</v>
      </c>
      <c r="F25" s="198" t="s">
        <v>40</v>
      </c>
      <c r="G25" s="198" t="s">
        <v>41</v>
      </c>
      <c r="H25" s="198">
        <v>2011</v>
      </c>
      <c r="I25" s="290">
        <v>2012</v>
      </c>
      <c r="J25" s="18" t="s">
        <v>12</v>
      </c>
      <c r="K25" s="6">
        <f aca="true" t="shared" si="9" ref="K25:P25">SUM(K26:K28)</f>
        <v>197800</v>
      </c>
      <c r="L25" s="6">
        <f t="shared" si="9"/>
        <v>191200</v>
      </c>
      <c r="M25" s="6">
        <f t="shared" si="9"/>
        <v>6600</v>
      </c>
      <c r="N25" s="6">
        <f t="shared" si="9"/>
        <v>0</v>
      </c>
      <c r="O25" s="6">
        <f t="shared" si="9"/>
        <v>0</v>
      </c>
      <c r="P25" s="7">
        <f t="shared" si="9"/>
        <v>197800</v>
      </c>
      <c r="Q25" s="31"/>
      <c r="R25" s="31"/>
      <c r="S25" s="31"/>
    </row>
    <row r="26" spans="1:19" s="5" customFormat="1" ht="12.75">
      <c r="A26" s="204"/>
      <c r="B26" s="253"/>
      <c r="C26" s="254"/>
      <c r="D26" s="197"/>
      <c r="E26" s="237"/>
      <c r="F26" s="199"/>
      <c r="G26" s="199"/>
      <c r="H26" s="199"/>
      <c r="I26" s="213"/>
      <c r="J26" s="3" t="s">
        <v>13</v>
      </c>
      <c r="K26" s="2">
        <v>29670</v>
      </c>
      <c r="L26" s="2">
        <v>28680</v>
      </c>
      <c r="M26" s="2">
        <v>990</v>
      </c>
      <c r="N26" s="2"/>
      <c r="O26" s="2"/>
      <c r="P26" s="4">
        <v>29670</v>
      </c>
      <c r="Q26" s="31"/>
      <c r="R26" s="31"/>
      <c r="S26" s="31"/>
    </row>
    <row r="27" spans="1:19" s="5" customFormat="1" ht="12.75">
      <c r="A27" s="204"/>
      <c r="B27" s="253"/>
      <c r="C27" s="254"/>
      <c r="D27" s="197"/>
      <c r="E27" s="237"/>
      <c r="F27" s="199"/>
      <c r="G27" s="199"/>
      <c r="H27" s="199"/>
      <c r="I27" s="213"/>
      <c r="J27" s="3" t="s">
        <v>16</v>
      </c>
      <c r="K27" s="2">
        <v>168130</v>
      </c>
      <c r="L27" s="2">
        <v>162520</v>
      </c>
      <c r="M27" s="2">
        <v>5610</v>
      </c>
      <c r="N27" s="2"/>
      <c r="O27" s="2"/>
      <c r="P27" s="4">
        <v>168130</v>
      </c>
      <c r="Q27" s="31"/>
      <c r="R27" s="31"/>
      <c r="S27" s="31"/>
    </row>
    <row r="28" spans="1:19" s="5" customFormat="1" ht="14.25">
      <c r="A28" s="204"/>
      <c r="B28" s="208"/>
      <c r="C28" s="209"/>
      <c r="D28" s="197"/>
      <c r="E28" s="198"/>
      <c r="F28" s="199"/>
      <c r="G28" s="199"/>
      <c r="H28" s="199"/>
      <c r="I28" s="213"/>
      <c r="J28" s="3" t="s">
        <v>18</v>
      </c>
      <c r="K28" s="2">
        <v>0</v>
      </c>
      <c r="L28" s="2"/>
      <c r="M28" s="2"/>
      <c r="N28" s="2"/>
      <c r="O28" s="2"/>
      <c r="P28" s="4">
        <v>0</v>
      </c>
      <c r="Q28" s="31"/>
      <c r="R28" s="31"/>
      <c r="S28" s="31"/>
    </row>
    <row r="29" spans="1:19" s="5" customFormat="1" ht="16.5" customHeight="1">
      <c r="A29" s="204">
        <v>2</v>
      </c>
      <c r="B29" s="288" t="s">
        <v>77</v>
      </c>
      <c r="C29" s="289"/>
      <c r="D29" s="197" t="s">
        <v>36</v>
      </c>
      <c r="E29" s="238" t="s">
        <v>20</v>
      </c>
      <c r="F29" s="199" t="s">
        <v>40</v>
      </c>
      <c r="G29" s="199" t="s">
        <v>41</v>
      </c>
      <c r="H29" s="199">
        <v>2011</v>
      </c>
      <c r="I29" s="213">
        <v>2011</v>
      </c>
      <c r="J29" s="13" t="s">
        <v>12</v>
      </c>
      <c r="K29" s="10">
        <f aca="true" t="shared" si="10" ref="K29:P29">SUM(K30:K32)</f>
        <v>84000</v>
      </c>
      <c r="L29" s="10">
        <f t="shared" si="10"/>
        <v>84000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1">
        <f t="shared" si="10"/>
        <v>84000</v>
      </c>
      <c r="Q29" s="31"/>
      <c r="R29" s="31"/>
      <c r="S29" s="31"/>
    </row>
    <row r="30" spans="1:19" s="5" customFormat="1" ht="12.75">
      <c r="A30" s="204"/>
      <c r="B30" s="253"/>
      <c r="C30" s="254"/>
      <c r="D30" s="197"/>
      <c r="E30" s="237"/>
      <c r="F30" s="199"/>
      <c r="G30" s="199"/>
      <c r="H30" s="199"/>
      <c r="I30" s="213"/>
      <c r="J30" s="3" t="s">
        <v>13</v>
      </c>
      <c r="K30" s="2">
        <v>12600</v>
      </c>
      <c r="L30" s="2">
        <v>12600</v>
      </c>
      <c r="M30" s="2"/>
      <c r="N30" s="2"/>
      <c r="O30" s="2"/>
      <c r="P30" s="4">
        <v>12600</v>
      </c>
      <c r="Q30" s="31"/>
      <c r="R30" s="31"/>
      <c r="S30" s="31"/>
    </row>
    <row r="31" spans="1:19" s="5" customFormat="1" ht="12.75">
      <c r="A31" s="204"/>
      <c r="B31" s="253"/>
      <c r="C31" s="254"/>
      <c r="D31" s="197"/>
      <c r="E31" s="237"/>
      <c r="F31" s="199"/>
      <c r="G31" s="199"/>
      <c r="H31" s="199"/>
      <c r="I31" s="213"/>
      <c r="J31" s="3" t="s">
        <v>16</v>
      </c>
      <c r="K31" s="2">
        <v>71400</v>
      </c>
      <c r="L31" s="2">
        <v>71400</v>
      </c>
      <c r="M31" s="2"/>
      <c r="N31" s="2"/>
      <c r="O31" s="2"/>
      <c r="P31" s="4">
        <v>71400</v>
      </c>
      <c r="Q31" s="31"/>
      <c r="R31" s="31"/>
      <c r="S31" s="31"/>
    </row>
    <row r="32" spans="1:19" s="5" customFormat="1" ht="15" thickBot="1">
      <c r="A32" s="204"/>
      <c r="B32" s="208"/>
      <c r="C32" s="209"/>
      <c r="D32" s="197"/>
      <c r="E32" s="198"/>
      <c r="F32" s="199"/>
      <c r="G32" s="199"/>
      <c r="H32" s="199"/>
      <c r="I32" s="213"/>
      <c r="J32" s="3" t="s">
        <v>18</v>
      </c>
      <c r="K32" s="2">
        <v>0</v>
      </c>
      <c r="L32" s="2"/>
      <c r="M32" s="2"/>
      <c r="N32" s="2"/>
      <c r="O32" s="2"/>
      <c r="P32" s="4">
        <v>0</v>
      </c>
      <c r="Q32" s="31"/>
      <c r="R32" s="31"/>
      <c r="S32" s="31"/>
    </row>
    <row r="33" spans="1:19" s="5" customFormat="1" ht="16.5" customHeight="1">
      <c r="A33" s="137" t="s">
        <v>42</v>
      </c>
      <c r="B33" s="138"/>
      <c r="C33" s="138"/>
      <c r="D33" s="138"/>
      <c r="E33" s="138"/>
      <c r="F33" s="138"/>
      <c r="G33" s="138"/>
      <c r="H33" s="138"/>
      <c r="I33" s="138"/>
      <c r="J33" s="12" t="s">
        <v>12</v>
      </c>
      <c r="K33" s="19">
        <f>SUM(K34:K36)</f>
        <v>5980081</v>
      </c>
      <c r="L33" s="19">
        <f>SUM(L34:L36)</f>
        <v>1187964</v>
      </c>
      <c r="M33" s="19">
        <f>SUM(M34:M36)</f>
        <v>1174802</v>
      </c>
      <c r="N33" s="19">
        <f>SUM(N34:N36)</f>
        <v>1174802</v>
      </c>
      <c r="O33" s="12">
        <v>0</v>
      </c>
      <c r="P33" s="20">
        <f>SUM(P34:P36)</f>
        <v>3537568</v>
      </c>
      <c r="Q33" s="31"/>
      <c r="R33" s="31"/>
      <c r="S33" s="31"/>
    </row>
    <row r="34" spans="1:19" s="1" customFormat="1" ht="12.75">
      <c r="A34" s="139"/>
      <c r="B34" s="140"/>
      <c r="C34" s="140"/>
      <c r="D34" s="140"/>
      <c r="E34" s="140"/>
      <c r="F34" s="140"/>
      <c r="G34" s="140"/>
      <c r="H34" s="140"/>
      <c r="I34" s="140"/>
      <c r="J34" s="13" t="s">
        <v>13</v>
      </c>
      <c r="K34" s="10">
        <f aca="true" t="shared" si="11" ref="K34:N36">SUM(K38)</f>
        <v>264336</v>
      </c>
      <c r="L34" s="10">
        <f t="shared" si="11"/>
        <v>52939</v>
      </c>
      <c r="M34" s="10">
        <f t="shared" si="11"/>
        <v>48050</v>
      </c>
      <c r="N34" s="10">
        <f t="shared" si="11"/>
        <v>48050</v>
      </c>
      <c r="O34" s="13"/>
      <c r="P34" s="11">
        <f>SUM(P38)</f>
        <v>149039</v>
      </c>
      <c r="Q34" s="31"/>
      <c r="R34" s="31"/>
      <c r="S34" s="31"/>
    </row>
    <row r="35" spans="1:19" s="1" customFormat="1" ht="12.75">
      <c r="A35" s="139"/>
      <c r="B35" s="140"/>
      <c r="C35" s="140"/>
      <c r="D35" s="140"/>
      <c r="E35" s="140"/>
      <c r="F35" s="140"/>
      <c r="G35" s="140"/>
      <c r="H35" s="140"/>
      <c r="I35" s="140"/>
      <c r="J35" s="13" t="s">
        <v>16</v>
      </c>
      <c r="K35" s="10">
        <f t="shared" si="11"/>
        <v>5398089</v>
      </c>
      <c r="L35" s="10">
        <f t="shared" si="11"/>
        <v>1071966</v>
      </c>
      <c r="M35" s="10">
        <f t="shared" si="11"/>
        <v>1064105</v>
      </c>
      <c r="N35" s="10">
        <f t="shared" si="11"/>
        <v>1064105</v>
      </c>
      <c r="O35" s="13"/>
      <c r="P35" s="11">
        <f>SUM(P39)</f>
        <v>3200176</v>
      </c>
      <c r="Q35" s="31"/>
      <c r="R35" s="31"/>
      <c r="S35" s="31"/>
    </row>
    <row r="36" spans="1:19" s="1" customFormat="1" ht="13.5" thickBot="1">
      <c r="A36" s="141"/>
      <c r="B36" s="142"/>
      <c r="C36" s="142"/>
      <c r="D36" s="142"/>
      <c r="E36" s="142"/>
      <c r="F36" s="142"/>
      <c r="G36" s="142"/>
      <c r="H36" s="142"/>
      <c r="I36" s="142"/>
      <c r="J36" s="14" t="s">
        <v>29</v>
      </c>
      <c r="K36" s="10">
        <f t="shared" si="11"/>
        <v>317656</v>
      </c>
      <c r="L36" s="10">
        <f t="shared" si="11"/>
        <v>63059</v>
      </c>
      <c r="M36" s="10">
        <f t="shared" si="11"/>
        <v>62647</v>
      </c>
      <c r="N36" s="10">
        <f t="shared" si="11"/>
        <v>62647</v>
      </c>
      <c r="O36" s="14"/>
      <c r="P36" s="21">
        <f>SUM(P40)</f>
        <v>188353</v>
      </c>
      <c r="Q36" s="31"/>
      <c r="R36" s="31"/>
      <c r="S36" s="31"/>
    </row>
    <row r="37" spans="1:19" s="5" customFormat="1" ht="16.5" customHeight="1">
      <c r="A37" s="262">
        <v>1</v>
      </c>
      <c r="B37" s="275" t="s">
        <v>43</v>
      </c>
      <c r="C37" s="276"/>
      <c r="D37" s="281" t="s">
        <v>44</v>
      </c>
      <c r="E37" s="267" t="s">
        <v>33</v>
      </c>
      <c r="F37" s="285" t="s">
        <v>34</v>
      </c>
      <c r="G37" s="267" t="s">
        <v>45</v>
      </c>
      <c r="H37" s="285" t="s">
        <v>46</v>
      </c>
      <c r="I37" s="259" t="s">
        <v>47</v>
      </c>
      <c r="J37" s="12" t="s">
        <v>12</v>
      </c>
      <c r="K37" s="19">
        <f>SUM(K38:K40)</f>
        <v>5980081</v>
      </c>
      <c r="L37" s="19">
        <f>SUM(L38:L40)</f>
        <v>1187964</v>
      </c>
      <c r="M37" s="19">
        <f>SUM(M38:M40)</f>
        <v>1174802</v>
      </c>
      <c r="N37" s="19">
        <f>SUM(N38:N40)</f>
        <v>1174802</v>
      </c>
      <c r="O37" s="12">
        <v>0</v>
      </c>
      <c r="P37" s="20">
        <f>SUM(P38:P40)</f>
        <v>3537568</v>
      </c>
      <c r="Q37" s="31"/>
      <c r="R37" s="31"/>
      <c r="S37" s="31"/>
    </row>
    <row r="38" spans="1:19" s="5" customFormat="1" ht="12.75">
      <c r="A38" s="204"/>
      <c r="B38" s="277"/>
      <c r="C38" s="278"/>
      <c r="D38" s="282"/>
      <c r="E38" s="268"/>
      <c r="F38" s="286"/>
      <c r="G38" s="268"/>
      <c r="H38" s="286"/>
      <c r="I38" s="260"/>
      <c r="J38" s="3" t="s">
        <v>13</v>
      </c>
      <c r="K38" s="72">
        <v>264336</v>
      </c>
      <c r="L38" s="72">
        <v>52939</v>
      </c>
      <c r="M38" s="72">
        <v>48050</v>
      </c>
      <c r="N38" s="72">
        <v>48050</v>
      </c>
      <c r="O38" s="3"/>
      <c r="P38" s="4">
        <v>149039</v>
      </c>
      <c r="Q38" s="31"/>
      <c r="R38" s="31"/>
      <c r="S38" s="31"/>
    </row>
    <row r="39" spans="1:19" s="5" customFormat="1" ht="12.75">
      <c r="A39" s="204"/>
      <c r="B39" s="277"/>
      <c r="C39" s="278"/>
      <c r="D39" s="282"/>
      <c r="E39" s="268"/>
      <c r="F39" s="286"/>
      <c r="G39" s="268"/>
      <c r="H39" s="286"/>
      <c r="I39" s="260"/>
      <c r="J39" s="3" t="s">
        <v>16</v>
      </c>
      <c r="K39" s="72">
        <f>5390228+7861</f>
        <v>5398089</v>
      </c>
      <c r="L39" s="72">
        <f>1064105+7861</f>
        <v>1071966</v>
      </c>
      <c r="M39" s="72">
        <v>1064105</v>
      </c>
      <c r="N39" s="72">
        <v>1064105</v>
      </c>
      <c r="O39" s="3"/>
      <c r="P39" s="4">
        <f>3192315+7861</f>
        <v>3200176</v>
      </c>
      <c r="Q39" s="31"/>
      <c r="R39" s="31"/>
      <c r="S39" s="31"/>
    </row>
    <row r="40" spans="1:19" s="5" customFormat="1" ht="15" thickBot="1">
      <c r="A40" s="243"/>
      <c r="B40" s="279"/>
      <c r="C40" s="280"/>
      <c r="D40" s="283"/>
      <c r="E40" s="284"/>
      <c r="F40" s="287"/>
      <c r="G40" s="284"/>
      <c r="H40" s="287"/>
      <c r="I40" s="261"/>
      <c r="J40" s="35" t="s">
        <v>18</v>
      </c>
      <c r="K40" s="73">
        <f>317244+412</f>
        <v>317656</v>
      </c>
      <c r="L40" s="73">
        <f>62647+412</f>
        <v>63059</v>
      </c>
      <c r="M40" s="73">
        <v>62647</v>
      </c>
      <c r="N40" s="73">
        <v>62647</v>
      </c>
      <c r="O40" s="35"/>
      <c r="P40" s="46">
        <f>187941+412</f>
        <v>188353</v>
      </c>
      <c r="Q40" s="31"/>
      <c r="R40" s="31"/>
      <c r="S40" s="31"/>
    </row>
    <row r="41" spans="1:19" s="5" customFormat="1" ht="16.5" customHeight="1">
      <c r="A41" s="137" t="s">
        <v>48</v>
      </c>
      <c r="B41" s="138"/>
      <c r="C41" s="138"/>
      <c r="D41" s="138"/>
      <c r="E41" s="138"/>
      <c r="F41" s="138"/>
      <c r="G41" s="138"/>
      <c r="H41" s="138"/>
      <c r="I41" s="138"/>
      <c r="J41" s="18" t="s">
        <v>12</v>
      </c>
      <c r="K41" s="6">
        <f aca="true" t="shared" si="12" ref="K41:P41">SUM(K42:K44)</f>
        <v>106552</v>
      </c>
      <c r="L41" s="6">
        <f t="shared" si="12"/>
        <v>106552</v>
      </c>
      <c r="M41" s="6">
        <f t="shared" si="12"/>
        <v>0</v>
      </c>
      <c r="N41" s="6">
        <f t="shared" si="12"/>
        <v>0</v>
      </c>
      <c r="O41" s="6">
        <f t="shared" si="12"/>
        <v>0</v>
      </c>
      <c r="P41" s="7">
        <f t="shared" si="12"/>
        <v>106552</v>
      </c>
      <c r="Q41" s="31"/>
      <c r="R41" s="31"/>
      <c r="S41" s="31"/>
    </row>
    <row r="42" spans="1:19" s="1" customFormat="1" ht="12.75">
      <c r="A42" s="139"/>
      <c r="B42" s="140"/>
      <c r="C42" s="140"/>
      <c r="D42" s="140"/>
      <c r="E42" s="140"/>
      <c r="F42" s="140"/>
      <c r="G42" s="140"/>
      <c r="H42" s="140"/>
      <c r="I42" s="140"/>
      <c r="J42" s="13" t="s">
        <v>13</v>
      </c>
      <c r="K42" s="10">
        <f>SUM(K46+K50+K54+K58)</f>
        <v>15675</v>
      </c>
      <c r="L42" s="10">
        <f aca="true" t="shared" si="13" ref="K42:L44">SUM(L46+L50+L54+L58)</f>
        <v>15675</v>
      </c>
      <c r="M42" s="10"/>
      <c r="N42" s="10"/>
      <c r="O42" s="10"/>
      <c r="P42" s="11">
        <f>SUM(P46+P50+P54+P58)</f>
        <v>15675</v>
      </c>
      <c r="Q42" s="31"/>
      <c r="R42" s="31"/>
      <c r="S42" s="31"/>
    </row>
    <row r="43" spans="1:19" s="1" customFormat="1" ht="12.75">
      <c r="A43" s="139"/>
      <c r="B43" s="140"/>
      <c r="C43" s="140"/>
      <c r="D43" s="140"/>
      <c r="E43" s="140"/>
      <c r="F43" s="140"/>
      <c r="G43" s="140"/>
      <c r="H43" s="140"/>
      <c r="I43" s="140"/>
      <c r="J43" s="13" t="s">
        <v>16</v>
      </c>
      <c r="K43" s="10">
        <f t="shared" si="13"/>
        <v>88877</v>
      </c>
      <c r="L43" s="10">
        <f t="shared" si="13"/>
        <v>88877</v>
      </c>
      <c r="M43" s="10"/>
      <c r="N43" s="10"/>
      <c r="O43" s="10"/>
      <c r="P43" s="11">
        <f>SUM(P47+P51+P55+P59)</f>
        <v>88877</v>
      </c>
      <c r="Q43" s="31"/>
      <c r="R43" s="31"/>
      <c r="S43" s="31"/>
    </row>
    <row r="44" spans="1:19" s="1" customFormat="1" ht="15" thickBot="1">
      <c r="A44" s="141"/>
      <c r="B44" s="142"/>
      <c r="C44" s="142"/>
      <c r="D44" s="142"/>
      <c r="E44" s="142"/>
      <c r="F44" s="142"/>
      <c r="G44" s="142"/>
      <c r="H44" s="142"/>
      <c r="I44" s="142"/>
      <c r="J44" s="15" t="s">
        <v>17</v>
      </c>
      <c r="K44" s="10">
        <f t="shared" si="13"/>
        <v>2000</v>
      </c>
      <c r="L44" s="10">
        <f t="shared" si="13"/>
        <v>2000</v>
      </c>
      <c r="M44" s="10"/>
      <c r="N44" s="10"/>
      <c r="O44" s="10"/>
      <c r="P44" s="11">
        <f>SUM(P48+P52+P56+P60)</f>
        <v>2000</v>
      </c>
      <c r="Q44" s="31"/>
      <c r="R44" s="31"/>
      <c r="S44" s="31"/>
    </row>
    <row r="45" spans="1:19" s="5" customFormat="1" ht="12.75" customHeight="1">
      <c r="A45" s="262">
        <v>1</v>
      </c>
      <c r="B45" s="264" t="s">
        <v>49</v>
      </c>
      <c r="C45" s="265"/>
      <c r="D45" s="266" t="s">
        <v>50</v>
      </c>
      <c r="E45" s="267" t="s">
        <v>33</v>
      </c>
      <c r="F45" s="269" t="s">
        <v>51</v>
      </c>
      <c r="G45" s="271" t="s">
        <v>52</v>
      </c>
      <c r="H45" s="269">
        <v>2011</v>
      </c>
      <c r="I45" s="273">
        <v>2011</v>
      </c>
      <c r="J45" s="12" t="s">
        <v>14</v>
      </c>
      <c r="K45" s="19">
        <f aca="true" t="shared" si="14" ref="K45:P45">SUM(K46:K48)</f>
        <v>95152</v>
      </c>
      <c r="L45" s="19">
        <f t="shared" si="14"/>
        <v>95152</v>
      </c>
      <c r="M45" s="19">
        <f t="shared" si="14"/>
        <v>0</v>
      </c>
      <c r="N45" s="19">
        <f t="shared" si="14"/>
        <v>0</v>
      </c>
      <c r="O45" s="19">
        <f t="shared" si="14"/>
        <v>0</v>
      </c>
      <c r="P45" s="20">
        <f t="shared" si="14"/>
        <v>95152</v>
      </c>
      <c r="Q45" s="31"/>
      <c r="R45" s="31"/>
      <c r="S45" s="31"/>
    </row>
    <row r="46" spans="1:19" s="5" customFormat="1" ht="12.75">
      <c r="A46" s="204"/>
      <c r="B46" s="253"/>
      <c r="C46" s="254"/>
      <c r="D46" s="206"/>
      <c r="E46" s="268"/>
      <c r="F46" s="201"/>
      <c r="G46" s="272"/>
      <c r="H46" s="201"/>
      <c r="I46" s="203"/>
      <c r="J46" s="3" t="s">
        <v>13</v>
      </c>
      <c r="K46" s="2">
        <v>14275</v>
      </c>
      <c r="L46" s="2">
        <v>14275</v>
      </c>
      <c r="M46" s="2"/>
      <c r="N46" s="2"/>
      <c r="O46" s="2"/>
      <c r="P46" s="4">
        <v>14275</v>
      </c>
      <c r="Q46" s="31"/>
      <c r="R46" s="31"/>
      <c r="S46" s="31"/>
    </row>
    <row r="47" spans="1:19" s="5" customFormat="1" ht="12.75">
      <c r="A47" s="204"/>
      <c r="B47" s="253"/>
      <c r="C47" s="254"/>
      <c r="D47" s="206"/>
      <c r="E47" s="268"/>
      <c r="F47" s="201"/>
      <c r="G47" s="272"/>
      <c r="H47" s="201"/>
      <c r="I47" s="203"/>
      <c r="J47" s="3" t="s">
        <v>16</v>
      </c>
      <c r="K47" s="2">
        <v>80877</v>
      </c>
      <c r="L47" s="2">
        <v>80877</v>
      </c>
      <c r="M47" s="2"/>
      <c r="N47" s="2"/>
      <c r="O47" s="2"/>
      <c r="P47" s="4">
        <v>80877</v>
      </c>
      <c r="Q47" s="31"/>
      <c r="R47" s="31"/>
      <c r="S47" s="31"/>
    </row>
    <row r="48" spans="1:19" s="5" customFormat="1" ht="14.25">
      <c r="A48" s="263"/>
      <c r="B48" s="253"/>
      <c r="C48" s="254"/>
      <c r="D48" s="206"/>
      <c r="E48" s="268"/>
      <c r="F48" s="270"/>
      <c r="G48" s="272"/>
      <c r="H48" s="270"/>
      <c r="I48" s="274"/>
      <c r="J48" s="32" t="s">
        <v>18</v>
      </c>
      <c r="K48" s="33">
        <v>0</v>
      </c>
      <c r="L48" s="33">
        <v>0</v>
      </c>
      <c r="M48" s="33"/>
      <c r="N48" s="33"/>
      <c r="O48" s="33"/>
      <c r="P48" s="34">
        <v>0</v>
      </c>
      <c r="Q48" s="31"/>
      <c r="R48" s="31"/>
      <c r="S48" s="31"/>
    </row>
    <row r="49" spans="1:19" s="5" customFormat="1" ht="16.5" customHeight="1">
      <c r="A49" s="204">
        <v>2</v>
      </c>
      <c r="B49" s="210" t="s">
        <v>53</v>
      </c>
      <c r="C49" s="211"/>
      <c r="D49" s="197" t="s">
        <v>54</v>
      </c>
      <c r="E49" s="199" t="s">
        <v>55</v>
      </c>
      <c r="F49" s="201" t="s">
        <v>56</v>
      </c>
      <c r="G49" s="199" t="s">
        <v>57</v>
      </c>
      <c r="H49" s="201">
        <v>2011</v>
      </c>
      <c r="I49" s="203">
        <v>2011</v>
      </c>
      <c r="J49" s="13" t="s">
        <v>14</v>
      </c>
      <c r="K49" s="10">
        <f aca="true" t="shared" si="15" ref="K49:P49">SUM(K50:K52)</f>
        <v>1200</v>
      </c>
      <c r="L49" s="10">
        <f t="shared" si="15"/>
        <v>1200</v>
      </c>
      <c r="M49" s="10">
        <f t="shared" si="15"/>
        <v>0</v>
      </c>
      <c r="N49" s="10">
        <f t="shared" si="15"/>
        <v>0</v>
      </c>
      <c r="O49" s="10">
        <f t="shared" si="15"/>
        <v>0</v>
      </c>
      <c r="P49" s="11">
        <f t="shared" si="15"/>
        <v>1200</v>
      </c>
      <c r="Q49" s="31"/>
      <c r="R49" s="31"/>
      <c r="S49" s="31"/>
    </row>
    <row r="50" spans="1:19" s="5" customFormat="1" ht="16.5" customHeight="1">
      <c r="A50" s="204"/>
      <c r="B50" s="210"/>
      <c r="C50" s="211"/>
      <c r="D50" s="197"/>
      <c r="E50" s="199"/>
      <c r="F50" s="201"/>
      <c r="G50" s="199"/>
      <c r="H50" s="201"/>
      <c r="I50" s="203"/>
      <c r="J50" s="3" t="s">
        <v>13</v>
      </c>
      <c r="K50" s="2">
        <v>200</v>
      </c>
      <c r="L50" s="2">
        <v>200</v>
      </c>
      <c r="M50" s="2"/>
      <c r="N50" s="2"/>
      <c r="O50" s="2"/>
      <c r="P50" s="4">
        <v>200</v>
      </c>
      <c r="Q50" s="31"/>
      <c r="R50" s="31"/>
      <c r="S50" s="31"/>
    </row>
    <row r="51" spans="1:19" s="5" customFormat="1" ht="16.5" customHeight="1">
      <c r="A51" s="204"/>
      <c r="B51" s="210"/>
      <c r="C51" s="211"/>
      <c r="D51" s="197"/>
      <c r="E51" s="199"/>
      <c r="F51" s="201"/>
      <c r="G51" s="199"/>
      <c r="H51" s="201"/>
      <c r="I51" s="203"/>
      <c r="J51" s="3" t="s">
        <v>16</v>
      </c>
      <c r="K51" s="2">
        <v>1000</v>
      </c>
      <c r="L51" s="2">
        <v>1000</v>
      </c>
      <c r="M51" s="2"/>
      <c r="N51" s="2"/>
      <c r="O51" s="2"/>
      <c r="P51" s="4">
        <v>1000</v>
      </c>
      <c r="Q51" s="31"/>
      <c r="R51" s="31"/>
      <c r="S51" s="31"/>
    </row>
    <row r="52" spans="1:19" s="5" customFormat="1" ht="16.5" customHeight="1">
      <c r="A52" s="204"/>
      <c r="B52" s="210"/>
      <c r="C52" s="211"/>
      <c r="D52" s="197"/>
      <c r="E52" s="199"/>
      <c r="F52" s="201"/>
      <c r="G52" s="199"/>
      <c r="H52" s="201"/>
      <c r="I52" s="203"/>
      <c r="J52" s="3" t="s">
        <v>18</v>
      </c>
      <c r="K52" s="2">
        <v>0</v>
      </c>
      <c r="L52" s="2">
        <v>0</v>
      </c>
      <c r="M52" s="2"/>
      <c r="N52" s="2"/>
      <c r="O52" s="2"/>
      <c r="P52" s="4">
        <v>0</v>
      </c>
      <c r="Q52" s="31"/>
      <c r="R52" s="31"/>
      <c r="S52" s="31"/>
    </row>
    <row r="53" spans="1:19" s="5" customFormat="1" ht="16.5" customHeight="1">
      <c r="A53" s="204">
        <v>3</v>
      </c>
      <c r="B53" s="210" t="s">
        <v>58</v>
      </c>
      <c r="C53" s="211"/>
      <c r="D53" s="197" t="s">
        <v>59</v>
      </c>
      <c r="E53" s="199" t="s">
        <v>55</v>
      </c>
      <c r="F53" s="201" t="s">
        <v>56</v>
      </c>
      <c r="G53" s="199" t="s">
        <v>57</v>
      </c>
      <c r="H53" s="201">
        <v>2011</v>
      </c>
      <c r="I53" s="203">
        <v>2011</v>
      </c>
      <c r="J53" s="13" t="s">
        <v>14</v>
      </c>
      <c r="K53" s="10">
        <f aca="true" t="shared" si="16" ref="K53:P53">SUM(K54:K56)</f>
        <v>1200</v>
      </c>
      <c r="L53" s="10">
        <f t="shared" si="16"/>
        <v>1200</v>
      </c>
      <c r="M53" s="10">
        <f t="shared" si="16"/>
        <v>0</v>
      </c>
      <c r="N53" s="10">
        <f t="shared" si="16"/>
        <v>0</v>
      </c>
      <c r="O53" s="10">
        <f t="shared" si="16"/>
        <v>0</v>
      </c>
      <c r="P53" s="11">
        <f t="shared" si="16"/>
        <v>1200</v>
      </c>
      <c r="Q53" s="31"/>
      <c r="R53" s="31"/>
      <c r="S53" s="31"/>
    </row>
    <row r="54" spans="1:19" s="5" customFormat="1" ht="16.5" customHeight="1">
      <c r="A54" s="204"/>
      <c r="B54" s="210"/>
      <c r="C54" s="211"/>
      <c r="D54" s="197"/>
      <c r="E54" s="199"/>
      <c r="F54" s="201"/>
      <c r="G54" s="199"/>
      <c r="H54" s="201"/>
      <c r="I54" s="203"/>
      <c r="J54" s="3" t="s">
        <v>13</v>
      </c>
      <c r="K54" s="2">
        <v>200</v>
      </c>
      <c r="L54" s="2">
        <v>200</v>
      </c>
      <c r="M54" s="2"/>
      <c r="N54" s="2"/>
      <c r="O54" s="2"/>
      <c r="P54" s="4">
        <v>200</v>
      </c>
      <c r="Q54" s="31"/>
      <c r="R54" s="31"/>
      <c r="S54" s="31"/>
    </row>
    <row r="55" spans="1:19" s="5" customFormat="1" ht="16.5" customHeight="1">
      <c r="A55" s="204"/>
      <c r="B55" s="210"/>
      <c r="C55" s="211"/>
      <c r="D55" s="197"/>
      <c r="E55" s="199"/>
      <c r="F55" s="201"/>
      <c r="G55" s="199"/>
      <c r="H55" s="201"/>
      <c r="I55" s="203"/>
      <c r="J55" s="3" t="s">
        <v>16</v>
      </c>
      <c r="K55" s="2">
        <v>1000</v>
      </c>
      <c r="L55" s="2">
        <v>1000</v>
      </c>
      <c r="M55" s="2"/>
      <c r="N55" s="2"/>
      <c r="O55" s="2"/>
      <c r="P55" s="4">
        <v>1000</v>
      </c>
      <c r="Q55" s="31"/>
      <c r="R55" s="31"/>
      <c r="S55" s="31"/>
    </row>
    <row r="56" spans="1:19" s="5" customFormat="1" ht="16.5" customHeight="1">
      <c r="A56" s="204"/>
      <c r="B56" s="210"/>
      <c r="C56" s="211"/>
      <c r="D56" s="197"/>
      <c r="E56" s="199"/>
      <c r="F56" s="201"/>
      <c r="G56" s="199"/>
      <c r="H56" s="201"/>
      <c r="I56" s="203"/>
      <c r="J56" s="3" t="s">
        <v>18</v>
      </c>
      <c r="K56" s="2">
        <v>0</v>
      </c>
      <c r="L56" s="2">
        <v>0</v>
      </c>
      <c r="M56" s="2"/>
      <c r="N56" s="2"/>
      <c r="O56" s="2"/>
      <c r="P56" s="4">
        <v>0</v>
      </c>
      <c r="Q56" s="31"/>
      <c r="R56" s="31"/>
      <c r="S56" s="31"/>
    </row>
    <row r="57" spans="1:19" s="5" customFormat="1" ht="16.5" customHeight="1">
      <c r="A57" s="207">
        <v>4</v>
      </c>
      <c r="B57" s="253" t="s">
        <v>60</v>
      </c>
      <c r="C57" s="254"/>
      <c r="D57" s="206" t="s">
        <v>59</v>
      </c>
      <c r="E57" s="237" t="s">
        <v>55</v>
      </c>
      <c r="F57" s="200" t="s">
        <v>56</v>
      </c>
      <c r="G57" s="237" t="s">
        <v>57</v>
      </c>
      <c r="H57" s="200">
        <v>2011</v>
      </c>
      <c r="I57" s="202">
        <v>2011</v>
      </c>
      <c r="J57" s="18" t="s">
        <v>14</v>
      </c>
      <c r="K57" s="6">
        <f aca="true" t="shared" si="17" ref="K57:P57">SUM(K58:K60)</f>
        <v>9000</v>
      </c>
      <c r="L57" s="6">
        <f t="shared" si="17"/>
        <v>9000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7">
        <f t="shared" si="17"/>
        <v>9000</v>
      </c>
      <c r="Q57" s="31"/>
      <c r="R57" s="31"/>
      <c r="S57" s="31"/>
    </row>
    <row r="58" spans="1:19" s="5" customFormat="1" ht="16.5" customHeight="1">
      <c r="A58" s="204"/>
      <c r="B58" s="253"/>
      <c r="C58" s="254"/>
      <c r="D58" s="206"/>
      <c r="E58" s="237"/>
      <c r="F58" s="201"/>
      <c r="G58" s="237"/>
      <c r="H58" s="201"/>
      <c r="I58" s="203"/>
      <c r="J58" s="3" t="s">
        <v>13</v>
      </c>
      <c r="K58" s="2">
        <v>1000</v>
      </c>
      <c r="L58" s="2">
        <v>1000</v>
      </c>
      <c r="M58" s="2"/>
      <c r="N58" s="2"/>
      <c r="O58" s="2"/>
      <c r="P58" s="4">
        <v>1000</v>
      </c>
      <c r="Q58" s="31"/>
      <c r="R58" s="31"/>
      <c r="S58" s="31"/>
    </row>
    <row r="59" spans="1:19" s="5" customFormat="1" ht="16.5" customHeight="1">
      <c r="A59" s="204"/>
      <c r="B59" s="253"/>
      <c r="C59" s="254"/>
      <c r="D59" s="206"/>
      <c r="E59" s="237"/>
      <c r="F59" s="201"/>
      <c r="G59" s="237"/>
      <c r="H59" s="201"/>
      <c r="I59" s="203"/>
      <c r="J59" s="3" t="s">
        <v>16</v>
      </c>
      <c r="K59" s="2">
        <v>6000</v>
      </c>
      <c r="L59" s="2">
        <v>6000</v>
      </c>
      <c r="M59" s="2"/>
      <c r="N59" s="2"/>
      <c r="O59" s="2"/>
      <c r="P59" s="4">
        <v>6000</v>
      </c>
      <c r="Q59" s="31"/>
      <c r="R59" s="31"/>
      <c r="S59" s="31"/>
    </row>
    <row r="60" spans="1:19" s="5" customFormat="1" ht="16.5" customHeight="1" thickBot="1">
      <c r="A60" s="243"/>
      <c r="B60" s="255"/>
      <c r="C60" s="256"/>
      <c r="D60" s="257"/>
      <c r="E60" s="258"/>
      <c r="F60" s="251"/>
      <c r="G60" s="258"/>
      <c r="H60" s="251"/>
      <c r="I60" s="252"/>
      <c r="J60" s="35" t="s">
        <v>18</v>
      </c>
      <c r="K60" s="38">
        <v>2000</v>
      </c>
      <c r="L60" s="38">
        <v>2000</v>
      </c>
      <c r="M60" s="38"/>
      <c r="N60" s="38"/>
      <c r="O60" s="38"/>
      <c r="P60" s="46">
        <v>2000</v>
      </c>
      <c r="Q60" s="31"/>
      <c r="R60" s="31"/>
      <c r="S60" s="31"/>
    </row>
    <row r="61" spans="1:19" s="5" customFormat="1" ht="16.5" customHeight="1">
      <c r="A61" s="137" t="s">
        <v>81</v>
      </c>
      <c r="B61" s="138"/>
      <c r="C61" s="138"/>
      <c r="D61" s="138"/>
      <c r="E61" s="138"/>
      <c r="F61" s="138"/>
      <c r="G61" s="138"/>
      <c r="H61" s="138"/>
      <c r="I61" s="138"/>
      <c r="J61" s="12" t="s">
        <v>12</v>
      </c>
      <c r="K61" s="19">
        <f aca="true" t="shared" si="18" ref="K61:P61">SUM(K62:K64)</f>
        <v>19454</v>
      </c>
      <c r="L61" s="19">
        <f t="shared" si="18"/>
        <v>19454</v>
      </c>
      <c r="M61" s="19">
        <f t="shared" si="18"/>
        <v>0</v>
      </c>
      <c r="N61" s="19">
        <f t="shared" si="18"/>
        <v>0</v>
      </c>
      <c r="O61" s="19">
        <f t="shared" si="18"/>
        <v>0</v>
      </c>
      <c r="P61" s="20">
        <f t="shared" si="18"/>
        <v>19454</v>
      </c>
      <c r="Q61" s="31"/>
      <c r="R61" s="31"/>
      <c r="S61" s="31"/>
    </row>
    <row r="62" spans="1:19" s="1" customFormat="1" ht="12.75">
      <c r="A62" s="139"/>
      <c r="B62" s="140"/>
      <c r="C62" s="140"/>
      <c r="D62" s="140"/>
      <c r="E62" s="140"/>
      <c r="F62" s="140"/>
      <c r="G62" s="140"/>
      <c r="H62" s="140"/>
      <c r="I62" s="140"/>
      <c r="J62" s="13" t="s">
        <v>13</v>
      </c>
      <c r="K62" s="10">
        <f aca="true" t="shared" si="19" ref="K62:P62">SUM(K66)</f>
        <v>2919</v>
      </c>
      <c r="L62" s="10">
        <f t="shared" si="19"/>
        <v>2919</v>
      </c>
      <c r="M62" s="10">
        <f t="shared" si="19"/>
        <v>0</v>
      </c>
      <c r="N62" s="10">
        <f t="shared" si="19"/>
        <v>0</v>
      </c>
      <c r="O62" s="10">
        <f t="shared" si="19"/>
        <v>0</v>
      </c>
      <c r="P62" s="11">
        <f t="shared" si="19"/>
        <v>2919</v>
      </c>
      <c r="Q62" s="31"/>
      <c r="R62" s="31"/>
      <c r="S62" s="31"/>
    </row>
    <row r="63" spans="1:19" s="1" customFormat="1" ht="12.75">
      <c r="A63" s="139"/>
      <c r="B63" s="140"/>
      <c r="C63" s="140"/>
      <c r="D63" s="140"/>
      <c r="E63" s="140"/>
      <c r="F63" s="140"/>
      <c r="G63" s="140"/>
      <c r="H63" s="140"/>
      <c r="I63" s="140"/>
      <c r="J63" s="13" t="s">
        <v>16</v>
      </c>
      <c r="K63" s="10">
        <f aca="true" t="shared" si="20" ref="K63:P64">SUM(K67)</f>
        <v>16535</v>
      </c>
      <c r="L63" s="10">
        <f t="shared" si="20"/>
        <v>16535</v>
      </c>
      <c r="M63" s="10">
        <f t="shared" si="20"/>
        <v>0</v>
      </c>
      <c r="N63" s="10">
        <f t="shared" si="20"/>
        <v>0</v>
      </c>
      <c r="O63" s="10">
        <f t="shared" si="20"/>
        <v>0</v>
      </c>
      <c r="P63" s="11">
        <f t="shared" si="20"/>
        <v>16535</v>
      </c>
      <c r="Q63" s="31"/>
      <c r="R63" s="31"/>
      <c r="S63" s="31"/>
    </row>
    <row r="64" spans="1:19" s="1" customFormat="1" ht="15" thickBot="1">
      <c r="A64" s="141"/>
      <c r="B64" s="142"/>
      <c r="C64" s="142"/>
      <c r="D64" s="142"/>
      <c r="E64" s="142"/>
      <c r="F64" s="142"/>
      <c r="G64" s="142"/>
      <c r="H64" s="142"/>
      <c r="I64" s="142"/>
      <c r="J64" s="15" t="s">
        <v>17</v>
      </c>
      <c r="K64" s="10">
        <f t="shared" si="20"/>
        <v>0</v>
      </c>
      <c r="L64" s="10">
        <f t="shared" si="20"/>
        <v>0</v>
      </c>
      <c r="M64" s="10">
        <f t="shared" si="20"/>
        <v>0</v>
      </c>
      <c r="N64" s="10">
        <f t="shared" si="20"/>
        <v>0</v>
      </c>
      <c r="O64" s="10">
        <f t="shared" si="20"/>
        <v>0</v>
      </c>
      <c r="P64" s="11">
        <f t="shared" si="20"/>
        <v>0</v>
      </c>
      <c r="Q64" s="31"/>
      <c r="R64" s="31"/>
      <c r="S64" s="31"/>
    </row>
    <row r="65" spans="1:19" s="5" customFormat="1" ht="12.75" customHeight="1">
      <c r="A65" s="262">
        <v>1</v>
      </c>
      <c r="B65" s="264" t="s">
        <v>82</v>
      </c>
      <c r="C65" s="265"/>
      <c r="D65" s="266" t="s">
        <v>83</v>
      </c>
      <c r="E65" s="267" t="s">
        <v>84</v>
      </c>
      <c r="F65" s="269" t="s">
        <v>15</v>
      </c>
      <c r="G65" s="271" t="s">
        <v>24</v>
      </c>
      <c r="H65" s="269">
        <v>2011</v>
      </c>
      <c r="I65" s="273">
        <v>2011</v>
      </c>
      <c r="J65" s="12" t="s">
        <v>14</v>
      </c>
      <c r="K65" s="19">
        <f aca="true" t="shared" si="21" ref="K65:P65">SUM(K66:K68)</f>
        <v>19454</v>
      </c>
      <c r="L65" s="19">
        <f t="shared" si="21"/>
        <v>19454</v>
      </c>
      <c r="M65" s="19">
        <f t="shared" si="21"/>
        <v>0</v>
      </c>
      <c r="N65" s="19">
        <f t="shared" si="21"/>
        <v>0</v>
      </c>
      <c r="O65" s="19">
        <f t="shared" si="21"/>
        <v>0</v>
      </c>
      <c r="P65" s="20">
        <f t="shared" si="21"/>
        <v>19454</v>
      </c>
      <c r="Q65" s="31"/>
      <c r="R65" s="31"/>
      <c r="S65" s="31"/>
    </row>
    <row r="66" spans="1:19" s="5" customFormat="1" ht="12.75">
      <c r="A66" s="204"/>
      <c r="B66" s="253"/>
      <c r="C66" s="254"/>
      <c r="D66" s="206"/>
      <c r="E66" s="268"/>
      <c r="F66" s="201"/>
      <c r="G66" s="272"/>
      <c r="H66" s="201"/>
      <c r="I66" s="203"/>
      <c r="J66" s="3" t="s">
        <v>13</v>
      </c>
      <c r="K66" s="2">
        <v>2919</v>
      </c>
      <c r="L66" s="2">
        <v>2919</v>
      </c>
      <c r="M66" s="2"/>
      <c r="N66" s="2"/>
      <c r="O66" s="2"/>
      <c r="P66" s="4">
        <v>2919</v>
      </c>
      <c r="Q66" s="31"/>
      <c r="R66" s="31"/>
      <c r="S66" s="31"/>
    </row>
    <row r="67" spans="1:19" s="5" customFormat="1" ht="12.75">
      <c r="A67" s="204"/>
      <c r="B67" s="253"/>
      <c r="C67" s="254"/>
      <c r="D67" s="206"/>
      <c r="E67" s="268"/>
      <c r="F67" s="201"/>
      <c r="G67" s="272"/>
      <c r="H67" s="201"/>
      <c r="I67" s="203"/>
      <c r="J67" s="3" t="s">
        <v>16</v>
      </c>
      <c r="K67" s="2">
        <v>16535</v>
      </c>
      <c r="L67" s="2">
        <v>16535</v>
      </c>
      <c r="M67" s="2"/>
      <c r="N67" s="2"/>
      <c r="O67" s="2"/>
      <c r="P67" s="4">
        <v>16535</v>
      </c>
      <c r="Q67" s="31"/>
      <c r="R67" s="31"/>
      <c r="S67" s="31"/>
    </row>
    <row r="68" spans="1:19" s="5" customFormat="1" ht="15" thickBot="1">
      <c r="A68" s="243"/>
      <c r="B68" s="255"/>
      <c r="C68" s="256"/>
      <c r="D68" s="257"/>
      <c r="E68" s="284"/>
      <c r="F68" s="251"/>
      <c r="G68" s="295"/>
      <c r="H68" s="251"/>
      <c r="I68" s="252"/>
      <c r="J68" s="35" t="s">
        <v>18</v>
      </c>
      <c r="K68" s="38">
        <v>0</v>
      </c>
      <c r="L68" s="38">
        <v>0</v>
      </c>
      <c r="M68" s="38"/>
      <c r="N68" s="38"/>
      <c r="O68" s="38"/>
      <c r="P68" s="46">
        <v>0</v>
      </c>
      <c r="Q68" s="31"/>
      <c r="R68" s="31"/>
      <c r="S68" s="31"/>
    </row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</sheetData>
  <sheetProtection/>
  <mergeCells count="94">
    <mergeCell ref="A61:I64"/>
    <mergeCell ref="A65:A68"/>
    <mergeCell ref="B65:C68"/>
    <mergeCell ref="D65:D68"/>
    <mergeCell ref="E65:E68"/>
    <mergeCell ref="F65:F68"/>
    <mergeCell ref="G65:G68"/>
    <mergeCell ref="H65:H68"/>
    <mergeCell ref="I65:I68"/>
    <mergeCell ref="O1:P1"/>
    <mergeCell ref="P2:Q2"/>
    <mergeCell ref="A6:A7"/>
    <mergeCell ref="B6:C7"/>
    <mergeCell ref="D6:D7"/>
    <mergeCell ref="E6:E7"/>
    <mergeCell ref="F6:F7"/>
    <mergeCell ref="G6:G7"/>
    <mergeCell ref="P6:P7"/>
    <mergeCell ref="B8:C8"/>
    <mergeCell ref="A4:P4"/>
    <mergeCell ref="A3:P3"/>
    <mergeCell ref="H6:I6"/>
    <mergeCell ref="J6:J7"/>
    <mergeCell ref="K6:K7"/>
    <mergeCell ref="L6:O6"/>
    <mergeCell ref="A9:I12"/>
    <mergeCell ref="A13:I16"/>
    <mergeCell ref="A17:A20"/>
    <mergeCell ref="B17:C20"/>
    <mergeCell ref="D17:D20"/>
    <mergeCell ref="E17:E20"/>
    <mergeCell ref="F17:F20"/>
    <mergeCell ref="G17:G20"/>
    <mergeCell ref="H17:H20"/>
    <mergeCell ref="I17:I20"/>
    <mergeCell ref="A21:I24"/>
    <mergeCell ref="A25:A28"/>
    <mergeCell ref="B25:C28"/>
    <mergeCell ref="D25:D28"/>
    <mergeCell ref="E25:E28"/>
    <mergeCell ref="F25:F28"/>
    <mergeCell ref="G25:G28"/>
    <mergeCell ref="H25:H28"/>
    <mergeCell ref="I25:I28"/>
    <mergeCell ref="A29:A32"/>
    <mergeCell ref="B29:C32"/>
    <mergeCell ref="D29:D32"/>
    <mergeCell ref="E29:E32"/>
    <mergeCell ref="F29:F32"/>
    <mergeCell ref="G29:G32"/>
    <mergeCell ref="H29:H32"/>
    <mergeCell ref="I29:I32"/>
    <mergeCell ref="A33:I36"/>
    <mergeCell ref="A37:A40"/>
    <mergeCell ref="B37:C40"/>
    <mergeCell ref="D37:D40"/>
    <mergeCell ref="E37:E40"/>
    <mergeCell ref="F37:F40"/>
    <mergeCell ref="G37:G40"/>
    <mergeCell ref="H37:H40"/>
    <mergeCell ref="I37:I40"/>
    <mergeCell ref="A41:I44"/>
    <mergeCell ref="A45:A48"/>
    <mergeCell ref="B45:C48"/>
    <mergeCell ref="D45:D48"/>
    <mergeCell ref="E45:E48"/>
    <mergeCell ref="F45:F48"/>
    <mergeCell ref="G45:G48"/>
    <mergeCell ref="H45:H48"/>
    <mergeCell ref="I45:I48"/>
    <mergeCell ref="A49:A52"/>
    <mergeCell ref="B49:C52"/>
    <mergeCell ref="D49:D52"/>
    <mergeCell ref="E49:E52"/>
    <mergeCell ref="F49:F52"/>
    <mergeCell ref="G49:G52"/>
    <mergeCell ref="H49:H52"/>
    <mergeCell ref="I49:I52"/>
    <mergeCell ref="A53:A56"/>
    <mergeCell ref="B53:C56"/>
    <mergeCell ref="D53:D56"/>
    <mergeCell ref="E53:E56"/>
    <mergeCell ref="F53:F56"/>
    <mergeCell ref="G53:G56"/>
    <mergeCell ref="H53:H56"/>
    <mergeCell ref="I53:I56"/>
    <mergeCell ref="H57:H60"/>
    <mergeCell ref="I57:I60"/>
    <mergeCell ref="A57:A60"/>
    <mergeCell ref="B57:C60"/>
    <mergeCell ref="D57:D60"/>
    <mergeCell ref="E57:E60"/>
    <mergeCell ref="F57:F60"/>
    <mergeCell ref="G57:G60"/>
  </mergeCells>
  <printOptions horizontalCentered="1"/>
  <pageMargins left="0.1968503937007874" right="0.1968503937007874" top="0.3937007874015748" bottom="0.1968503937007874" header="0.3937007874015748" footer="0.3937007874015748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Perlińska</dc:creator>
  <cp:keywords/>
  <dc:description/>
  <cp:lastModifiedBy>Maciek</cp:lastModifiedBy>
  <cp:lastPrinted>2011-05-09T09:43:59Z</cp:lastPrinted>
  <dcterms:created xsi:type="dcterms:W3CDTF">2010-11-04T14:03:47Z</dcterms:created>
  <dcterms:modified xsi:type="dcterms:W3CDTF">2011-05-09T09:44:24Z</dcterms:modified>
  <cp:category/>
  <cp:version/>
  <cp:contentType/>
  <cp:contentStatus/>
</cp:coreProperties>
</file>