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5-dotacje dla zakł. budż. " sheetId="1" r:id="rId1"/>
  </sheets>
  <definedNames>
    <definedName name="_xlnm.Print_Area" localSheetId="0">'5-dotacje dla zakł. budż. '!$A$1:$P$123</definedName>
  </definedNames>
  <calcPr fullCalcOnLoad="1" fullPrecision="0"/>
</workbook>
</file>

<file path=xl/sharedStrings.xml><?xml version="1.0" encoding="utf-8"?>
<sst xmlns="http://schemas.openxmlformats.org/spreadsheetml/2006/main" count="106" uniqueCount="81">
  <si>
    <t xml:space="preserve">celowa
z budżetu
na inwestycje </t>
  </si>
  <si>
    <t>PLAN PRZYCHODÓW I WYDATKÓW ORAZ PLANOWANE DOTACJE DLA ZAKŁADÓW BUDŻETOWYCH W 2010 ROKU</t>
  </si>
  <si>
    <t>z tego:</t>
  </si>
  <si>
    <t>dotacje</t>
  </si>
  <si>
    <t>Zakład Wodociągów i Kanalizacji 
w Policach</t>
  </si>
  <si>
    <t>Zakład Gospodarki Komunalnej 
i Mieszkaniowej w Policach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</si>
  <si>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</si>
  <si>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</si>
  <si>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</si>
  <si>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</si>
  <si>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</si>
  <si>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</si>
  <si>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</si>
  <si>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</si>
  <si>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</si>
  <si>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</si>
  <si>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</si>
  <si>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</si>
  <si>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</si>
  <si>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</si>
  <si>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</si>
  <si>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</si>
  <si>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Nazwa zakładu budżetowego</t>
  </si>
  <si>
    <t>Szkoła Podstawowa nr 1 w Policach</t>
  </si>
  <si>
    <t>Szkoła Podstawowa nr 2 w Policach</t>
  </si>
  <si>
    <t>Szkoła Podstawowa nr 3 w Policach</t>
  </si>
  <si>
    <t>`</t>
  </si>
  <si>
    <t>Szkoła Podstawowa nr 8 w Policach</t>
  </si>
  <si>
    <t>Szkoła Podstawowa w Tanowie</t>
  </si>
  <si>
    <t>Zakład Odzysku i Składowania Odpadów Komunalnych w Leśnie Górnym</t>
  </si>
  <si>
    <t>Gimnazjum nr 1 w Policach</t>
  </si>
  <si>
    <t>Gimnazjum nr 3 w Policach</t>
  </si>
  <si>
    <t>Żłobek Miejski</t>
  </si>
  <si>
    <t>RAZEM ZAKŁADY BUDŻETOWE</t>
  </si>
  <si>
    <t>Przedszkole Publiczne nr 11 w Policach</t>
  </si>
  <si>
    <t>własne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</si>
  <si>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</si>
  <si>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</si>
  <si>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</si>
  <si>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</si>
  <si>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</si>
  <si>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</si>
  <si>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</si>
  <si>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</si>
  <si>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</si>
  <si>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</si>
  <si>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</si>
  <si>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</si>
  <si>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</si>
  <si>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</si>
  <si>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</si>
  <si>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</si>
  <si>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</si>
  <si>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</si>
  <si>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Gimnazja zbiorczo, w tym:</t>
  </si>
  <si>
    <t>Przedszkola zbiorczo, w tym:</t>
  </si>
  <si>
    <t>podmiotowa z budżetu na wydatki bieżące</t>
  </si>
  <si>
    <t>Zespół Szkół nr 2 w Policach</t>
  </si>
  <si>
    <t xml:space="preserve">Szkoła Podstawowa nr 6 </t>
  </si>
  <si>
    <t>Zespół Szkół w Trzebieży</t>
  </si>
  <si>
    <t xml:space="preserve">Szkoła Podstawowa </t>
  </si>
  <si>
    <t>Zespół Szkół nr 1 w Policach</t>
  </si>
  <si>
    <t>Gimnazjum nr 2</t>
  </si>
  <si>
    <t xml:space="preserve">Gimnazjum nr 4 </t>
  </si>
  <si>
    <t>Zespół Szkół  w Trzebieży</t>
  </si>
  <si>
    <t xml:space="preserve">Gimnazjum </t>
  </si>
  <si>
    <t>Przychody</t>
  </si>
  <si>
    <t>Załącznik nr 5</t>
  </si>
  <si>
    <t>24.</t>
  </si>
  <si>
    <t>25.</t>
  </si>
  <si>
    <t>Środki obrotowe na początek roku</t>
  </si>
  <si>
    <t>Środki obrotowe na koniec roku</t>
  </si>
  <si>
    <t xml:space="preserve">bieżące </t>
  </si>
  <si>
    <t>majątkowe</t>
  </si>
  <si>
    <t>Dział</t>
  </si>
  <si>
    <t>wpłata do budżetu</t>
  </si>
  <si>
    <t>RAZEM</t>
  </si>
  <si>
    <t>Rozdział</t>
  </si>
  <si>
    <t>Wydatki</t>
  </si>
  <si>
    <t>do uchwały nr ……………...
Rady Miejskiej w Policach 
z dnia ……………….. roku</t>
  </si>
  <si>
    <t>przedmiotowa z budżetu na wydatki bieżące*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</si>
</sst>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4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FF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167" fontId="0" fillId="0" borderId="10" xfId="42" applyNumberFormat="1" applyFont="1" applyBorder="1" applyAlignment="1">
      <alignment horizontal="right" vertical="center" wrapText="1"/>
    </xf>
    <xf numFmtId="167" fontId="0" fillId="0" borderId="11" xfId="42" applyNumberFormat="1" applyFont="1" applyBorder="1" applyAlignment="1">
      <alignment horizontal="right" vertical="center" wrapText="1"/>
    </xf>
    <xf numFmtId="0" fontId="6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167" fontId="8" fillId="0" borderId="12" xfId="52" applyNumberFormat="1" applyFont="1" applyBorder="1" applyAlignment="1">
      <alignment horizontal="right" vertical="center" wrapText="1"/>
      <protection/>
    </xf>
    <xf numFmtId="0" fontId="8" fillId="0" borderId="13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15" xfId="52" applyFont="1" applyFill="1" applyBorder="1">
      <alignment/>
      <protection/>
    </xf>
    <xf numFmtId="0" fontId="0" fillId="0" borderId="16" xfId="52" applyFont="1" applyBorder="1" applyAlignment="1">
      <alignment horizontal="center" vertical="top" wrapText="1"/>
      <protection/>
    </xf>
    <xf numFmtId="0" fontId="0" fillId="0" borderId="0" xfId="52" applyFont="1">
      <alignment/>
      <protection/>
    </xf>
    <xf numFmtId="0" fontId="8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167" fontId="8" fillId="0" borderId="17" xfId="52" applyNumberFormat="1" applyFont="1" applyBorder="1" applyAlignment="1">
      <alignment horizontal="right" vertical="center" wrapText="1"/>
      <protection/>
    </xf>
    <xf numFmtId="167" fontId="8" fillId="0" borderId="18" xfId="52" applyNumberFormat="1" applyFont="1" applyBorder="1" applyAlignment="1">
      <alignment horizontal="right" vertical="center" wrapText="1"/>
      <protection/>
    </xf>
    <xf numFmtId="167" fontId="0" fillId="0" borderId="0" xfId="52" applyNumberFormat="1" applyFont="1">
      <alignment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3" fontId="0" fillId="0" borderId="21" xfId="52" applyNumberFormat="1" applyFont="1" applyBorder="1" applyAlignment="1">
      <alignment horizontal="right" vertical="center" wrapText="1"/>
      <protection/>
    </xf>
    <xf numFmtId="167" fontId="0" fillId="0" borderId="10" xfId="52" applyNumberFormat="1" applyFont="1" applyBorder="1" applyAlignment="1">
      <alignment horizontal="right" vertical="center" wrapText="1"/>
      <protection/>
    </xf>
    <xf numFmtId="3" fontId="0" fillId="0" borderId="10" xfId="42" applyNumberFormat="1" applyFont="1" applyBorder="1" applyAlignment="1">
      <alignment horizontal="right" vertical="center" wrapText="1"/>
    </xf>
    <xf numFmtId="41" fontId="0" fillId="0" borderId="22" xfId="42" applyNumberFormat="1" applyFont="1" applyBorder="1" applyAlignment="1">
      <alignment horizontal="right" vertical="center" wrapText="1"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167" fontId="0" fillId="0" borderId="11" xfId="52" applyNumberFormat="1" applyFont="1" applyBorder="1" applyAlignment="1">
      <alignment horizontal="right" vertical="center" wrapText="1"/>
      <protection/>
    </xf>
    <xf numFmtId="41" fontId="0" fillId="0" borderId="25" xfId="52" applyNumberFormat="1" applyFont="1" applyBorder="1" applyAlignment="1">
      <alignment horizontal="right" vertical="center" wrapText="1"/>
      <protection/>
    </xf>
    <xf numFmtId="167" fontId="8" fillId="0" borderId="12" xfId="42" applyNumberFormat="1" applyFont="1" applyBorder="1" applyAlignment="1">
      <alignment horizontal="right" vertical="center" wrapText="1"/>
    </xf>
    <xf numFmtId="0" fontId="0" fillId="0" borderId="16" xfId="52" applyFont="1" applyBorder="1" applyAlignment="1">
      <alignment horizontal="center" vertical="top"/>
      <protection/>
    </xf>
    <xf numFmtId="0" fontId="0" fillId="0" borderId="0" xfId="52" applyFont="1" applyFill="1">
      <alignment/>
      <protection/>
    </xf>
    <xf numFmtId="0" fontId="0" fillId="0" borderId="26" xfId="52" applyFont="1" applyFill="1" applyBorder="1" applyAlignment="1">
      <alignment horizontal="center"/>
      <protection/>
    </xf>
    <xf numFmtId="0" fontId="8" fillId="0" borderId="26" xfId="52" applyFont="1" applyFill="1" applyBorder="1" applyAlignment="1">
      <alignment horizontal="center"/>
      <protection/>
    </xf>
    <xf numFmtId="0" fontId="8" fillId="0" borderId="27" xfId="52" applyFont="1" applyFill="1" applyBorder="1" applyAlignment="1">
      <alignment horizontal="center"/>
      <protection/>
    </xf>
    <xf numFmtId="3" fontId="8" fillId="0" borderId="28" xfId="52" applyNumberFormat="1" applyFont="1" applyFill="1" applyBorder="1" applyAlignment="1">
      <alignment horizontal="right" vertical="center" wrapText="1"/>
      <protection/>
    </xf>
    <xf numFmtId="167" fontId="8" fillId="0" borderId="12" xfId="52" applyNumberFormat="1" applyFont="1" applyFill="1" applyBorder="1" applyAlignment="1">
      <alignment horizontal="right" vertical="center" wrapText="1"/>
      <protection/>
    </xf>
    <xf numFmtId="167" fontId="8" fillId="0" borderId="12" xfId="42" applyNumberFormat="1" applyFont="1" applyFill="1" applyBorder="1" applyAlignment="1">
      <alignment horizontal="right" vertical="center" wrapText="1"/>
    </xf>
    <xf numFmtId="167" fontId="8" fillId="0" borderId="15" xfId="42" applyNumberFormat="1" applyFont="1" applyFill="1" applyBorder="1" applyAlignment="1">
      <alignment horizontal="right" vertical="center" wrapText="1"/>
    </xf>
    <xf numFmtId="167" fontId="0" fillId="0" borderId="20" xfId="42" applyNumberFormat="1" applyFont="1" applyBorder="1" applyAlignment="1">
      <alignment horizontal="right" vertical="center" wrapText="1"/>
    </xf>
    <xf numFmtId="167" fontId="0" fillId="0" borderId="29" xfId="42" applyNumberFormat="1" applyFont="1" applyBorder="1" applyAlignment="1">
      <alignment horizontal="right" vertical="center" wrapText="1"/>
    </xf>
    <xf numFmtId="0" fontId="0" fillId="0" borderId="30" xfId="52" applyFont="1" applyBorder="1" applyAlignment="1">
      <alignment horizontal="center" vertical="top" wrapText="1"/>
      <protection/>
    </xf>
    <xf numFmtId="3" fontId="8" fillId="0" borderId="10" xfId="52" applyNumberFormat="1" applyFont="1" applyBorder="1" applyAlignment="1">
      <alignment horizontal="right"/>
      <protection/>
    </xf>
    <xf numFmtId="3" fontId="8" fillId="0" borderId="21" xfId="52" applyNumberFormat="1" applyFont="1" applyBorder="1" applyAlignment="1">
      <alignment horizontal="right"/>
      <protection/>
    </xf>
    <xf numFmtId="167" fontId="0" fillId="0" borderId="21" xfId="42" applyNumberFormat="1" applyFont="1" applyBorder="1" applyAlignment="1">
      <alignment horizontal="right" vertical="center" wrapText="1"/>
    </xf>
    <xf numFmtId="167" fontId="0" fillId="0" borderId="31" xfId="42" applyNumberFormat="1" applyFont="1" applyBorder="1" applyAlignment="1">
      <alignment horizontal="right" vertical="center" wrapText="1"/>
    </xf>
    <xf numFmtId="3" fontId="8" fillId="0" borderId="17" xfId="52" applyNumberFormat="1" applyFont="1" applyBorder="1" applyAlignment="1">
      <alignment horizontal="right"/>
      <protection/>
    </xf>
    <xf numFmtId="167" fontId="0" fillId="0" borderId="32" xfId="42" applyNumberFormat="1" applyFont="1" applyBorder="1" applyAlignment="1">
      <alignment horizontal="right" vertical="center" wrapText="1"/>
    </xf>
    <xf numFmtId="3" fontId="8" fillId="0" borderId="33" xfId="52" applyNumberFormat="1" applyFont="1" applyBorder="1" applyAlignment="1">
      <alignment horizontal="right"/>
      <protection/>
    </xf>
    <xf numFmtId="3" fontId="8" fillId="0" borderId="10" xfId="52" applyNumberFormat="1" applyFont="1" applyBorder="1" applyAlignment="1">
      <alignment horizontal="right" vertical="center" wrapText="1"/>
      <protection/>
    </xf>
    <xf numFmtId="167" fontId="0" fillId="0" borderId="34" xfId="42" applyNumberFormat="1" applyFont="1" applyBorder="1" applyAlignment="1">
      <alignment horizontal="right" vertical="center" wrapText="1"/>
    </xf>
    <xf numFmtId="167" fontId="8" fillId="0" borderId="35" xfId="52" applyNumberFormat="1" applyFont="1" applyBorder="1" applyAlignment="1">
      <alignment horizontal="right" vertical="center" wrapText="1"/>
      <protection/>
    </xf>
    <xf numFmtId="167" fontId="0" fillId="0" borderId="36" xfId="42" applyNumberFormat="1" applyFont="1" applyBorder="1" applyAlignment="1">
      <alignment horizontal="right" vertical="center" wrapText="1"/>
    </xf>
    <xf numFmtId="3" fontId="8" fillId="0" borderId="37" xfId="52" applyNumberFormat="1" applyFont="1" applyBorder="1" applyAlignment="1">
      <alignment horizontal="right" vertical="center" wrapText="1"/>
      <protection/>
    </xf>
    <xf numFmtId="167" fontId="8" fillId="0" borderId="38" xfId="52" applyNumberFormat="1" applyFont="1" applyBorder="1" applyAlignment="1">
      <alignment horizontal="right" vertical="center" wrapText="1"/>
      <protection/>
    </xf>
    <xf numFmtId="3" fontId="0" fillId="0" borderId="39" xfId="52" applyNumberFormat="1" applyFont="1" applyBorder="1" applyAlignment="1">
      <alignment horizontal="right" vertical="center" wrapText="1"/>
      <protection/>
    </xf>
    <xf numFmtId="3" fontId="0" fillId="0" borderId="40" xfId="52" applyNumberFormat="1" applyFont="1" applyBorder="1" applyAlignment="1">
      <alignment horizontal="right" vertical="center" wrapText="1"/>
      <protection/>
    </xf>
    <xf numFmtId="3" fontId="8" fillId="0" borderId="41" xfId="52" applyNumberFormat="1" applyFont="1" applyBorder="1" applyAlignment="1">
      <alignment horizontal="right"/>
      <protection/>
    </xf>
    <xf numFmtId="167" fontId="0" fillId="0" borderId="42" xfId="42" applyNumberFormat="1" applyFont="1" applyBorder="1" applyAlignment="1">
      <alignment horizontal="right" vertical="center" wrapText="1"/>
    </xf>
    <xf numFmtId="3" fontId="8" fillId="0" borderId="35" xfId="52" applyNumberFormat="1" applyFont="1" applyBorder="1" applyAlignment="1">
      <alignment horizontal="right"/>
      <protection/>
    </xf>
    <xf numFmtId="167" fontId="0" fillId="0" borderId="13" xfId="42" applyNumberFormat="1" applyFont="1" applyBorder="1" applyAlignment="1">
      <alignment horizontal="right" vertical="center" wrapText="1"/>
    </xf>
    <xf numFmtId="167" fontId="0" fillId="0" borderId="41" xfId="42" applyNumberFormat="1" applyFont="1" applyBorder="1" applyAlignment="1">
      <alignment horizontal="right" vertical="center" wrapText="1"/>
    </xf>
    <xf numFmtId="0" fontId="0" fillId="0" borderId="43" xfId="52" applyFont="1" applyBorder="1" applyAlignment="1">
      <alignment horizontal="center" vertical="center" wrapText="1"/>
      <protection/>
    </xf>
    <xf numFmtId="0" fontId="0" fillId="0" borderId="44" xfId="52" applyFont="1" applyBorder="1" applyAlignment="1">
      <alignment horizontal="center" vertical="center" wrapText="1"/>
      <protection/>
    </xf>
    <xf numFmtId="3" fontId="0" fillId="0" borderId="39" xfId="52" applyNumberFormat="1" applyFont="1" applyBorder="1" applyAlignment="1">
      <alignment horizontal="right"/>
      <protection/>
    </xf>
    <xf numFmtId="3" fontId="8" fillId="0" borderId="45" xfId="52" applyNumberFormat="1" applyFont="1" applyBorder="1" applyAlignment="1">
      <alignment horizontal="right"/>
      <protection/>
    </xf>
    <xf numFmtId="41" fontId="8" fillId="0" borderId="46" xfId="52" applyNumberFormat="1" applyFont="1" applyBorder="1" applyAlignment="1">
      <alignment horizontal="right" vertical="center" wrapText="1"/>
      <protection/>
    </xf>
    <xf numFmtId="3" fontId="8" fillId="0" borderId="39" xfId="52" applyNumberFormat="1" applyFont="1" applyBorder="1" applyAlignment="1">
      <alignment horizontal="right"/>
      <protection/>
    </xf>
    <xf numFmtId="41" fontId="8" fillId="0" borderId="22" xfId="52" applyNumberFormat="1" applyFont="1" applyBorder="1" applyAlignment="1">
      <alignment horizontal="right" vertical="center" wrapText="1"/>
      <protection/>
    </xf>
    <xf numFmtId="0" fontId="0" fillId="0" borderId="19" xfId="52" applyFont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0" fontId="0" fillId="0" borderId="29" xfId="52" applyFont="1" applyBorder="1" applyAlignment="1">
      <alignment horizontal="center"/>
      <protection/>
    </xf>
    <xf numFmtId="3" fontId="8" fillId="0" borderId="21" xfId="52" applyNumberFormat="1" applyFont="1" applyBorder="1" applyAlignment="1">
      <alignment horizontal="right" vertical="center" wrapText="1"/>
      <protection/>
    </xf>
    <xf numFmtId="3" fontId="8" fillId="0" borderId="32" xfId="52" applyNumberFormat="1" applyFont="1" applyBorder="1" applyAlignment="1">
      <alignment horizontal="right" vertical="center" wrapText="1"/>
      <protection/>
    </xf>
    <xf numFmtId="3" fontId="8" fillId="0" borderId="39" xfId="52" applyNumberFormat="1" applyFont="1" applyBorder="1" applyAlignment="1">
      <alignment horizontal="right" vertical="center" wrapText="1"/>
      <protection/>
    </xf>
    <xf numFmtId="3" fontId="8" fillId="0" borderId="41" xfId="52" applyNumberFormat="1" applyFont="1" applyBorder="1" applyAlignment="1">
      <alignment horizontal="right" vertical="center" wrapText="1"/>
      <protection/>
    </xf>
    <xf numFmtId="3" fontId="8" fillId="0" borderId="45" xfId="52" applyNumberFormat="1" applyFont="1" applyBorder="1" applyAlignment="1">
      <alignment horizontal="right" vertical="center" wrapText="1"/>
      <protection/>
    </xf>
    <xf numFmtId="41" fontId="8" fillId="0" borderId="38" xfId="52" applyNumberFormat="1" applyFont="1" applyBorder="1" applyAlignment="1">
      <alignment horizontal="right" vertical="center" wrapText="1"/>
      <protection/>
    </xf>
    <xf numFmtId="3" fontId="8" fillId="0" borderId="38" xfId="52" applyNumberFormat="1" applyFont="1" applyBorder="1" applyAlignment="1">
      <alignment horizontal="right"/>
      <protection/>
    </xf>
    <xf numFmtId="3" fontId="8" fillId="0" borderId="47" xfId="52" applyNumberFormat="1" applyFont="1" applyBorder="1" applyAlignment="1">
      <alignment horizontal="right"/>
      <protection/>
    </xf>
    <xf numFmtId="3" fontId="8" fillId="0" borderId="20" xfId="52" applyNumberFormat="1" applyFont="1" applyBorder="1" applyAlignment="1">
      <alignment horizontal="right"/>
      <protection/>
    </xf>
    <xf numFmtId="167" fontId="0" fillId="0" borderId="48" xfId="42" applyNumberFormat="1" applyFont="1" applyBorder="1" applyAlignment="1">
      <alignment horizontal="right" vertical="center" wrapText="1"/>
    </xf>
    <xf numFmtId="3" fontId="0" fillId="0" borderId="21" xfId="52" applyNumberFormat="1" applyFont="1" applyBorder="1" applyAlignment="1">
      <alignment horizontal="right"/>
      <protection/>
    </xf>
    <xf numFmtId="3" fontId="0" fillId="0" borderId="48" xfId="42" applyNumberFormat="1" applyFont="1" applyBorder="1" applyAlignment="1">
      <alignment horizontal="right" vertical="center" wrapText="1"/>
    </xf>
    <xf numFmtId="41" fontId="0" fillId="0" borderId="25" xfId="42" applyNumberFormat="1" applyFont="1" applyBorder="1" applyAlignment="1">
      <alignment horizontal="right" vertical="center" wrapText="1"/>
    </xf>
    <xf numFmtId="41" fontId="0" fillId="0" borderId="24" xfId="42" applyNumberFormat="1" applyFont="1" applyBorder="1" applyAlignment="1">
      <alignment horizontal="right" vertical="center" wrapText="1"/>
    </xf>
    <xf numFmtId="167" fontId="0" fillId="0" borderId="49" xfId="42" applyNumberFormat="1" applyFont="1" applyBorder="1" applyAlignment="1">
      <alignment horizontal="right" vertical="center" wrapText="1"/>
    </xf>
    <xf numFmtId="0" fontId="0" fillId="0" borderId="50" xfId="52" applyFont="1" applyBorder="1" applyAlignment="1">
      <alignment horizontal="center" vertical="top" wrapText="1"/>
      <protection/>
    </xf>
    <xf numFmtId="0" fontId="8" fillId="0" borderId="39" xfId="52" applyFont="1" applyBorder="1">
      <alignment/>
      <protection/>
    </xf>
    <xf numFmtId="0" fontId="0" fillId="0" borderId="50" xfId="52" applyFont="1" applyBorder="1" applyAlignment="1">
      <alignment horizontal="center"/>
      <protection/>
    </xf>
    <xf numFmtId="0" fontId="0" fillId="0" borderId="50" xfId="52" applyFont="1" applyBorder="1" applyAlignment="1">
      <alignment horizontal="center" vertical="top"/>
      <protection/>
    </xf>
    <xf numFmtId="3" fontId="8" fillId="0" borderId="46" xfId="52" applyNumberFormat="1" applyFont="1" applyBorder="1" applyAlignment="1">
      <alignment horizontal="right"/>
      <protection/>
    </xf>
    <xf numFmtId="0" fontId="0" fillId="0" borderId="51" xfId="52" applyFont="1" applyBorder="1" applyAlignment="1">
      <alignment horizontal="center"/>
      <protection/>
    </xf>
    <xf numFmtId="0" fontId="0" fillId="0" borderId="30" xfId="52" applyFont="1" applyBorder="1" applyAlignment="1">
      <alignment horizontal="center"/>
      <protection/>
    </xf>
    <xf numFmtId="167" fontId="0" fillId="0" borderId="33" xfId="42" applyNumberFormat="1" applyFont="1" applyBorder="1" applyAlignment="1">
      <alignment horizontal="right" vertical="center" wrapText="1"/>
    </xf>
    <xf numFmtId="167" fontId="0" fillId="0" borderId="47" xfId="42" applyNumberFormat="1" applyFont="1" applyBorder="1" applyAlignment="1">
      <alignment horizontal="right" vertical="center" wrapText="1"/>
    </xf>
    <xf numFmtId="41" fontId="0" fillId="0" borderId="46" xfId="42" applyNumberFormat="1" applyFont="1" applyBorder="1" applyAlignment="1">
      <alignment horizontal="right" vertical="center" wrapText="1"/>
    </xf>
    <xf numFmtId="167" fontId="0" fillId="0" borderId="10" xfId="42" applyNumberFormat="1" applyFont="1" applyFill="1" applyBorder="1" applyAlignment="1">
      <alignment horizontal="right" vertical="center" wrapText="1"/>
    </xf>
    <xf numFmtId="167" fontId="0" fillId="0" borderId="21" xfId="42" applyNumberFormat="1" applyFont="1" applyFill="1" applyBorder="1" applyAlignment="1">
      <alignment horizontal="right" vertical="center" wrapText="1"/>
    </xf>
    <xf numFmtId="167" fontId="0" fillId="0" borderId="20" xfId="42" applyNumberFormat="1" applyFont="1" applyFill="1" applyBorder="1" applyAlignment="1">
      <alignment horizontal="right" vertical="center" wrapText="1"/>
    </xf>
    <xf numFmtId="0" fontId="0" fillId="0" borderId="19" xfId="52" applyFont="1" applyFill="1" applyBorder="1" applyAlignment="1">
      <alignment horizontal="center"/>
      <protection/>
    </xf>
    <xf numFmtId="0" fontId="0" fillId="0" borderId="20" xfId="52" applyFont="1" applyFill="1" applyBorder="1" applyAlignment="1">
      <alignment horizontal="center"/>
      <protection/>
    </xf>
    <xf numFmtId="167" fontId="0" fillId="0" borderId="10" xfId="52" applyNumberFormat="1" applyFont="1" applyFill="1" applyBorder="1" applyAlignment="1">
      <alignment horizontal="right" vertical="center" wrapText="1"/>
      <protection/>
    </xf>
    <xf numFmtId="41" fontId="0" fillId="0" borderId="22" xfId="42" applyNumberFormat="1" applyFont="1" applyFill="1" applyBorder="1" applyAlignment="1">
      <alignment horizontal="right" vertical="center" wrapText="1"/>
    </xf>
    <xf numFmtId="3" fontId="0" fillId="0" borderId="21" xfId="52" applyNumberFormat="1" applyFont="1" applyFill="1" applyBorder="1" applyAlignment="1">
      <alignment horizontal="right"/>
      <protection/>
    </xf>
    <xf numFmtId="167" fontId="0" fillId="0" borderId="32" xfId="42" applyNumberFormat="1" applyFont="1" applyFill="1" applyBorder="1" applyAlignment="1">
      <alignment horizontal="right" vertical="center" wrapText="1"/>
    </xf>
    <xf numFmtId="3" fontId="8" fillId="0" borderId="17" xfId="42" applyNumberFormat="1" applyFont="1" applyBorder="1" applyAlignment="1">
      <alignment horizontal="right" vertical="center" wrapText="1"/>
    </xf>
    <xf numFmtId="41" fontId="8" fillId="0" borderId="38" xfId="42" applyNumberFormat="1" applyFont="1" applyBorder="1" applyAlignment="1">
      <alignment horizontal="right" vertical="center" wrapText="1"/>
    </xf>
    <xf numFmtId="167" fontId="0" fillId="0" borderId="52" xfId="42" applyNumberFormat="1" applyFont="1" applyBorder="1" applyAlignment="1">
      <alignment horizontal="right" vertical="center" wrapText="1"/>
    </xf>
    <xf numFmtId="41" fontId="0" fillId="0" borderId="39" xfId="52" applyNumberFormat="1" applyFont="1" applyBorder="1" applyAlignment="1">
      <alignment horizontal="right" vertical="center" wrapText="1"/>
      <protection/>
    </xf>
    <xf numFmtId="41" fontId="0" fillId="0" borderId="53" xfId="52" applyNumberFormat="1" applyFont="1" applyBorder="1" applyAlignment="1">
      <alignment horizontal="right" vertical="center" wrapText="1"/>
      <protection/>
    </xf>
    <xf numFmtId="3" fontId="0" fillId="0" borderId="54" xfId="42" applyNumberFormat="1" applyFont="1" applyBorder="1" applyAlignment="1">
      <alignment horizontal="right" vertical="center" wrapText="1"/>
    </xf>
    <xf numFmtId="41" fontId="0" fillId="0" borderId="55" xfId="42" applyNumberFormat="1" applyFont="1" applyBorder="1" applyAlignment="1">
      <alignment horizontal="right" vertical="center" wrapText="1"/>
    </xf>
    <xf numFmtId="3" fontId="8" fillId="0" borderId="32" xfId="52" applyNumberFormat="1" applyFont="1" applyBorder="1" applyAlignment="1">
      <alignment horizontal="right"/>
      <protection/>
    </xf>
    <xf numFmtId="167" fontId="0" fillId="0" borderId="19" xfId="42" applyNumberFormat="1" applyFont="1" applyBorder="1" applyAlignment="1">
      <alignment horizontal="right" vertical="center" wrapText="1"/>
    </xf>
    <xf numFmtId="41" fontId="0" fillId="0" borderId="21" xfId="52" applyNumberFormat="1" applyFont="1" applyBorder="1" applyAlignment="1">
      <alignment horizontal="right" vertical="center" wrapText="1"/>
      <protection/>
    </xf>
    <xf numFmtId="41" fontId="0" fillId="0" borderId="56" xfId="52" applyNumberFormat="1" applyFont="1" applyBorder="1" applyAlignment="1">
      <alignment horizontal="right" vertical="center" wrapText="1"/>
      <protection/>
    </xf>
    <xf numFmtId="41" fontId="0" fillId="0" borderId="10" xfId="52" applyNumberFormat="1" applyFont="1" applyBorder="1" applyAlignment="1">
      <alignment horizontal="right" vertical="center" wrapText="1"/>
      <protection/>
    </xf>
    <xf numFmtId="41" fontId="0" fillId="0" borderId="54" xfId="52" applyNumberFormat="1" applyFont="1" applyBorder="1" applyAlignment="1">
      <alignment horizontal="right" vertical="center" wrapText="1"/>
      <protection/>
    </xf>
    <xf numFmtId="167" fontId="0" fillId="0" borderId="57" xfId="42" applyNumberFormat="1" applyFont="1" applyBorder="1" applyAlignment="1">
      <alignment horizontal="right" vertical="center" wrapText="1"/>
    </xf>
    <xf numFmtId="167" fontId="0" fillId="0" borderId="23" xfId="42" applyNumberFormat="1" applyFont="1" applyBorder="1" applyAlignment="1">
      <alignment horizontal="right" vertical="center" wrapText="1"/>
    </xf>
    <xf numFmtId="3" fontId="8" fillId="0" borderId="18" xfId="52" applyNumberFormat="1" applyFont="1" applyBorder="1" applyAlignment="1">
      <alignment horizontal="right"/>
      <protection/>
    </xf>
    <xf numFmtId="41" fontId="0" fillId="0" borderId="19" xfId="52" applyNumberFormat="1" applyFont="1" applyBorder="1" applyAlignment="1">
      <alignment horizontal="right" vertical="center" wrapText="1"/>
      <protection/>
    </xf>
    <xf numFmtId="41" fontId="0" fillId="0" borderId="40" xfId="52" applyNumberFormat="1" applyFont="1" applyBorder="1" applyAlignment="1">
      <alignment horizontal="right" vertical="center" wrapText="1"/>
      <protection/>
    </xf>
    <xf numFmtId="41" fontId="0" fillId="0" borderId="31" xfId="52" applyNumberFormat="1" applyFont="1" applyBorder="1" applyAlignment="1">
      <alignment horizontal="right" vertical="center" wrapText="1"/>
      <protection/>
    </xf>
    <xf numFmtId="41" fontId="0" fillId="0" borderId="23" xfId="52" applyNumberFormat="1" applyFont="1" applyBorder="1" applyAlignment="1">
      <alignment horizontal="right" vertical="center" wrapText="1"/>
      <protection/>
    </xf>
    <xf numFmtId="41" fontId="0" fillId="0" borderId="0" xfId="52" applyNumberFormat="1" applyFont="1" applyBorder="1" applyAlignment="1">
      <alignment horizontal="right" vertical="center" wrapText="1"/>
      <protection/>
    </xf>
    <xf numFmtId="167" fontId="0" fillId="0" borderId="58" xfId="42" applyNumberFormat="1" applyFont="1" applyBorder="1" applyAlignment="1">
      <alignment horizontal="right" vertical="center" wrapText="1"/>
    </xf>
    <xf numFmtId="167" fontId="8" fillId="0" borderId="59" xfId="42" applyNumberFormat="1" applyFont="1" applyFill="1" applyBorder="1" applyAlignment="1">
      <alignment horizontal="right" vertical="center" wrapText="1"/>
    </xf>
    <xf numFmtId="3" fontId="8" fillId="0" borderId="13" xfId="52" applyNumberFormat="1" applyFont="1" applyBorder="1" applyAlignment="1">
      <alignment horizontal="right" vertical="center" wrapText="1"/>
      <protection/>
    </xf>
    <xf numFmtId="3" fontId="8" fillId="0" borderId="22" xfId="52" applyNumberFormat="1" applyFont="1" applyBorder="1" applyAlignment="1">
      <alignment horizontal="right" vertical="center" wrapText="1"/>
      <protection/>
    </xf>
    <xf numFmtId="3" fontId="8" fillId="0" borderId="33" xfId="52" applyNumberFormat="1" applyFont="1" applyBorder="1" applyAlignment="1">
      <alignment horizontal="right" vertical="center" wrapText="1"/>
      <protection/>
    </xf>
    <xf numFmtId="3" fontId="8" fillId="0" borderId="60" xfId="52" applyNumberFormat="1" applyFont="1" applyBorder="1" applyAlignment="1">
      <alignment horizontal="right" vertical="center" wrapText="1"/>
      <protection/>
    </xf>
    <xf numFmtId="3" fontId="8" fillId="0" borderId="46" xfId="52" applyNumberFormat="1" applyFont="1" applyBorder="1" applyAlignment="1">
      <alignment horizontal="right" vertical="center" wrapText="1"/>
      <protection/>
    </xf>
    <xf numFmtId="0" fontId="10" fillId="0" borderId="0" xfId="52" applyFont="1" applyAlignment="1">
      <alignment horizontal="right"/>
      <protection/>
    </xf>
    <xf numFmtId="0" fontId="8" fillId="33" borderId="47" xfId="52" applyFont="1" applyFill="1" applyBorder="1" applyAlignment="1">
      <alignment horizontal="center" vertical="center" wrapText="1"/>
      <protection/>
    </xf>
    <xf numFmtId="0" fontId="8" fillId="33" borderId="61" xfId="52" applyFont="1" applyFill="1" applyBorder="1" applyAlignment="1">
      <alignment horizontal="center" vertical="center" wrapText="1"/>
      <protection/>
    </xf>
    <xf numFmtId="0" fontId="8" fillId="33" borderId="62" xfId="52" applyFont="1" applyFill="1" applyBorder="1" applyAlignment="1">
      <alignment horizontal="center" vertical="center" wrapText="1"/>
      <protection/>
    </xf>
    <xf numFmtId="0" fontId="8" fillId="33" borderId="63" xfId="52" applyFont="1" applyFill="1" applyBorder="1" applyAlignment="1">
      <alignment horizontal="center" vertical="center" wrapText="1"/>
      <protection/>
    </xf>
    <xf numFmtId="0" fontId="8" fillId="33" borderId="37" xfId="52" applyFont="1" applyFill="1" applyBorder="1" applyAlignment="1">
      <alignment horizontal="left" vertical="center" wrapText="1"/>
      <protection/>
    </xf>
    <xf numFmtId="167" fontId="8" fillId="33" borderId="17" xfId="52" applyNumberFormat="1" applyFont="1" applyFill="1" applyBorder="1" applyAlignment="1">
      <alignment horizontal="right" vertical="center" wrapText="1"/>
      <protection/>
    </xf>
    <xf numFmtId="0" fontId="0" fillId="33" borderId="50" xfId="52" applyFont="1" applyFill="1" applyBorder="1" applyAlignment="1">
      <alignment horizontal="center" vertical="top" wrapText="1"/>
      <protection/>
    </xf>
    <xf numFmtId="3" fontId="8" fillId="33" borderId="19" xfId="52" applyNumberFormat="1" applyFont="1" applyFill="1" applyBorder="1" applyAlignment="1">
      <alignment horizontal="right" vertical="center" wrapText="1"/>
      <protection/>
    </xf>
    <xf numFmtId="167" fontId="8" fillId="33" borderId="33" xfId="52" applyNumberFormat="1" applyFont="1" applyFill="1" applyBorder="1" applyAlignment="1">
      <alignment horizontal="right" vertical="center" wrapText="1"/>
      <protection/>
    </xf>
    <xf numFmtId="167" fontId="8" fillId="33" borderId="21" xfId="52" applyNumberFormat="1" applyFont="1" applyFill="1" applyBorder="1" applyAlignment="1">
      <alignment horizontal="right" vertical="center" wrapText="1"/>
      <protection/>
    </xf>
    <xf numFmtId="167" fontId="8" fillId="33" borderId="10" xfId="52" applyNumberFormat="1" applyFont="1" applyFill="1" applyBorder="1" applyAlignment="1">
      <alignment horizontal="right" vertical="center" wrapText="1"/>
      <protection/>
    </xf>
    <xf numFmtId="167" fontId="8" fillId="33" borderId="13" xfId="52" applyNumberFormat="1" applyFont="1" applyFill="1" applyBorder="1" applyAlignment="1">
      <alignment horizontal="right" vertical="center" wrapText="1"/>
      <protection/>
    </xf>
    <xf numFmtId="167" fontId="8" fillId="33" borderId="39" xfId="52" applyNumberFormat="1" applyFont="1" applyFill="1" applyBorder="1" applyAlignment="1">
      <alignment horizontal="right" vertical="center" wrapText="1"/>
      <protection/>
    </xf>
    <xf numFmtId="167" fontId="8" fillId="33" borderId="22" xfId="52" applyNumberFormat="1" applyFont="1" applyFill="1" applyBorder="1" applyAlignment="1">
      <alignment horizontal="right" vertical="center" wrapText="1"/>
      <protection/>
    </xf>
    <xf numFmtId="167" fontId="8" fillId="33" borderId="32" xfId="52" applyNumberFormat="1" applyFont="1" applyFill="1" applyBorder="1" applyAlignment="1">
      <alignment horizontal="right" vertical="center" wrapText="1"/>
      <protection/>
    </xf>
    <xf numFmtId="167" fontId="8" fillId="33" borderId="60" xfId="52" applyNumberFormat="1" applyFont="1" applyFill="1" applyBorder="1" applyAlignment="1">
      <alignment horizontal="right" vertical="center" wrapText="1"/>
      <protection/>
    </xf>
    <xf numFmtId="167" fontId="8" fillId="33" borderId="41" xfId="52" applyNumberFormat="1" applyFont="1" applyFill="1" applyBorder="1" applyAlignment="1">
      <alignment horizontal="right" vertical="center" wrapText="1"/>
      <protection/>
    </xf>
    <xf numFmtId="167" fontId="8" fillId="33" borderId="14" xfId="52" applyNumberFormat="1" applyFont="1" applyFill="1" applyBorder="1" applyAlignment="1">
      <alignment horizontal="right" vertical="center" wrapText="1"/>
      <protection/>
    </xf>
    <xf numFmtId="167" fontId="8" fillId="33" borderId="45" xfId="52" applyNumberFormat="1" applyFont="1" applyFill="1" applyBorder="1" applyAlignment="1">
      <alignment horizontal="right" vertical="center" wrapText="1"/>
      <protection/>
    </xf>
    <xf numFmtId="41" fontId="8" fillId="33" borderId="46" xfId="52" applyNumberFormat="1" applyFont="1" applyFill="1" applyBorder="1" applyAlignment="1">
      <alignment horizontal="right" vertical="center" wrapText="1"/>
      <protection/>
    </xf>
    <xf numFmtId="0" fontId="8" fillId="33" borderId="50" xfId="52" applyFont="1" applyFill="1" applyBorder="1" applyAlignment="1">
      <alignment horizontal="center" vertical="center" wrapText="1"/>
      <protection/>
    </xf>
    <xf numFmtId="167" fontId="8" fillId="33" borderId="63" xfId="52" applyNumberFormat="1" applyFont="1" applyFill="1" applyBorder="1" applyAlignment="1">
      <alignment horizontal="right" vertical="center" wrapText="1"/>
      <protection/>
    </xf>
    <xf numFmtId="167" fontId="8" fillId="33" borderId="46" xfId="52" applyNumberFormat="1" applyFont="1" applyFill="1" applyBorder="1" applyAlignment="1">
      <alignment horizontal="right" vertical="center" wrapText="1"/>
      <protection/>
    </xf>
    <xf numFmtId="0" fontId="8" fillId="33" borderId="14" xfId="52" applyFont="1" applyFill="1" applyBorder="1">
      <alignment/>
      <protection/>
    </xf>
    <xf numFmtId="0" fontId="8" fillId="33" borderId="63" xfId="52" applyFont="1" applyFill="1" applyBorder="1" applyAlignment="1">
      <alignment horizontal="center"/>
      <protection/>
    </xf>
    <xf numFmtId="0" fontId="8" fillId="33" borderId="47" xfId="52" applyFont="1" applyFill="1" applyBorder="1" applyAlignment="1">
      <alignment horizontal="center"/>
      <protection/>
    </xf>
    <xf numFmtId="3" fontId="8" fillId="33" borderId="33" xfId="52" applyNumberFormat="1" applyFont="1" applyFill="1" applyBorder="1" applyAlignment="1">
      <alignment horizontal="right" vertical="center" wrapText="1"/>
      <protection/>
    </xf>
    <xf numFmtId="3" fontId="8" fillId="33" borderId="10" xfId="52" applyNumberFormat="1" applyFont="1" applyFill="1" applyBorder="1" applyAlignment="1">
      <alignment horizontal="right" vertical="center" wrapText="1"/>
      <protection/>
    </xf>
    <xf numFmtId="41" fontId="8" fillId="33" borderId="22" xfId="52" applyNumberFormat="1" applyFont="1" applyFill="1" applyBorder="1" applyAlignment="1">
      <alignment horizontal="right" vertical="center" wrapText="1"/>
      <protection/>
    </xf>
    <xf numFmtId="0" fontId="8" fillId="33" borderId="64" xfId="52" applyFont="1" applyFill="1" applyBorder="1" applyAlignment="1">
      <alignment horizontal="left" vertical="top"/>
      <protection/>
    </xf>
    <xf numFmtId="0" fontId="8" fillId="33" borderId="61" xfId="52" applyFont="1" applyFill="1" applyBorder="1" applyAlignment="1">
      <alignment horizontal="center"/>
      <protection/>
    </xf>
    <xf numFmtId="0" fontId="8" fillId="33" borderId="16" xfId="52" applyFont="1" applyFill="1" applyBorder="1" applyAlignment="1">
      <alignment horizontal="center" vertical="top" wrapText="1"/>
      <protection/>
    </xf>
    <xf numFmtId="0" fontId="8" fillId="33" borderId="49" xfId="52" applyFont="1" applyFill="1" applyBorder="1" applyAlignment="1">
      <alignment horizontal="center" vertical="top"/>
      <protection/>
    </xf>
    <xf numFmtId="0" fontId="6" fillId="33" borderId="48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/>
      <protection/>
    </xf>
    <xf numFmtId="0" fontId="0" fillId="0" borderId="65" xfId="52" applyFont="1" applyBorder="1" applyAlignment="1">
      <alignment horizontal="center" vertical="top" wrapText="1"/>
      <protection/>
    </xf>
    <xf numFmtId="0" fontId="8" fillId="0" borderId="65" xfId="52" applyFont="1" applyBorder="1" applyAlignment="1">
      <alignment horizontal="left" vertical="center" wrapText="1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27" xfId="52" applyFont="1" applyBorder="1" applyAlignment="1">
      <alignment horizontal="center" vertical="center" wrapText="1"/>
      <protection/>
    </xf>
    <xf numFmtId="3" fontId="8" fillId="0" borderId="65" xfId="52" applyNumberFormat="1" applyFont="1" applyBorder="1" applyAlignment="1">
      <alignment horizontal="right" vertical="center" wrapText="1"/>
      <protection/>
    </xf>
    <xf numFmtId="167" fontId="8" fillId="0" borderId="59" xfId="42" applyNumberFormat="1" applyFont="1" applyBorder="1" applyAlignment="1">
      <alignment horizontal="right" vertical="center" wrapText="1"/>
    </xf>
    <xf numFmtId="167" fontId="8" fillId="0" borderId="65" xfId="42" applyNumberFormat="1" applyFont="1" applyBorder="1" applyAlignment="1">
      <alignment horizontal="right" vertical="center" wrapText="1"/>
    </xf>
    <xf numFmtId="3" fontId="8" fillId="0" borderId="12" xfId="42" applyNumberFormat="1" applyFont="1" applyBorder="1" applyAlignment="1">
      <alignment horizontal="right" vertical="center" wrapText="1"/>
    </xf>
    <xf numFmtId="41" fontId="8" fillId="0" borderId="66" xfId="42" applyNumberFormat="1" applyFont="1" applyBorder="1" applyAlignment="1">
      <alignment horizontal="right" vertical="center" wrapText="1"/>
    </xf>
    <xf numFmtId="167" fontId="8" fillId="0" borderId="62" xfId="52" applyNumberFormat="1" applyFont="1" applyBorder="1" applyAlignment="1">
      <alignment horizontal="right" vertical="center" wrapText="1"/>
      <protection/>
    </xf>
    <xf numFmtId="41" fontId="0" fillId="0" borderId="19" xfId="52" applyNumberFormat="1" applyFont="1" applyFill="1" applyBorder="1" applyAlignment="1">
      <alignment horizontal="right" vertical="center" wrapText="1"/>
      <protection/>
    </xf>
    <xf numFmtId="41" fontId="0" fillId="0" borderId="67" xfId="52" applyNumberFormat="1" applyFont="1" applyBorder="1" applyAlignment="1">
      <alignment horizontal="right" vertical="center" wrapText="1"/>
      <protection/>
    </xf>
    <xf numFmtId="167" fontId="8" fillId="0" borderId="30" xfId="42" applyNumberFormat="1" applyFont="1" applyBorder="1" applyAlignment="1">
      <alignment horizontal="right" vertical="center" wrapText="1"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3" borderId="27" xfId="52" applyFont="1" applyFill="1" applyBorder="1" applyAlignment="1">
      <alignment horizontal="center" vertical="center" wrapText="1"/>
      <protection/>
    </xf>
    <xf numFmtId="0" fontId="7" fillId="33" borderId="28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59" xfId="52" applyFont="1" applyFill="1" applyBorder="1" applyAlignment="1">
      <alignment horizontal="center" vertical="center" wrapText="1"/>
      <protection/>
    </xf>
    <xf numFmtId="0" fontId="7" fillId="33" borderId="65" xfId="52" applyFont="1" applyFill="1" applyBorder="1" applyAlignment="1">
      <alignment horizontal="center" vertical="center" wrapText="1"/>
      <protection/>
    </xf>
    <xf numFmtId="0" fontId="7" fillId="33" borderId="66" xfId="52" applyNumberFormat="1" applyFont="1" applyFill="1" applyBorder="1" applyAlignment="1">
      <alignment horizontal="center" vertical="center" wrapText="1"/>
      <protection/>
    </xf>
    <xf numFmtId="0" fontId="6" fillId="33" borderId="67" xfId="52" applyFont="1" applyFill="1" applyBorder="1" applyAlignment="1">
      <alignment horizontal="center" vertical="center" wrapText="1"/>
      <protection/>
    </xf>
    <xf numFmtId="0" fontId="6" fillId="33" borderId="48" xfId="52" applyFont="1" applyFill="1" applyBorder="1" applyAlignment="1">
      <alignment horizontal="center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6" fillId="33" borderId="51" xfId="52" applyFont="1" applyFill="1" applyBorder="1" applyAlignment="1">
      <alignment horizontal="center" vertical="center" wrapText="1"/>
      <protection/>
    </xf>
    <xf numFmtId="0" fontId="6" fillId="33" borderId="42" xfId="52" applyFont="1" applyFill="1" applyBorder="1" applyAlignment="1">
      <alignment horizontal="center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6" fillId="33" borderId="68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8" fillId="33" borderId="54" xfId="52" applyFont="1" applyFill="1" applyBorder="1" applyAlignment="1">
      <alignment horizontal="center" vertical="center" wrapText="1"/>
      <protection/>
    </xf>
    <xf numFmtId="0" fontId="8" fillId="33" borderId="33" xfId="52" applyFont="1" applyFill="1" applyBorder="1" applyAlignment="1">
      <alignment horizontal="center" vertical="center" wrapText="1"/>
      <protection/>
    </xf>
    <xf numFmtId="3" fontId="0" fillId="0" borderId="13" xfId="42" applyNumberFormat="1" applyFont="1" applyBorder="1" applyAlignment="1">
      <alignment horizontal="right" vertical="center" wrapText="1"/>
    </xf>
    <xf numFmtId="3" fontId="0" fillId="0" borderId="69" xfId="42" applyNumberFormat="1" applyFont="1" applyBorder="1" applyAlignment="1">
      <alignment horizontal="right" vertical="center" wrapText="1"/>
    </xf>
    <xf numFmtId="167" fontId="8" fillId="0" borderId="63" xfId="52" applyNumberFormat="1" applyFont="1" applyBorder="1" applyAlignment="1">
      <alignment horizontal="right" vertical="center" wrapText="1"/>
      <protection/>
    </xf>
    <xf numFmtId="167" fontId="8" fillId="0" borderId="33" xfId="52" applyNumberFormat="1" applyFont="1" applyBorder="1" applyAlignment="1">
      <alignment horizontal="right" vertical="center" wrapText="1"/>
      <protection/>
    </xf>
    <xf numFmtId="167" fontId="8" fillId="0" borderId="60" xfId="52" applyNumberFormat="1" applyFont="1" applyBorder="1" applyAlignment="1">
      <alignment horizontal="right" vertical="center" wrapText="1"/>
      <protection/>
    </xf>
    <xf numFmtId="167" fontId="8" fillId="0" borderId="64" xfId="52" applyNumberFormat="1" applyFont="1" applyBorder="1" applyAlignment="1">
      <alignment horizontal="right" vertical="center" wrapText="1"/>
      <protection/>
    </xf>
    <xf numFmtId="41" fontId="8" fillId="0" borderId="46" xfId="42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3" fontId="0" fillId="0" borderId="33" xfId="42" applyNumberFormat="1" applyFont="1" applyBorder="1" applyAlignment="1">
      <alignment horizontal="right" vertical="center" wrapText="1"/>
    </xf>
    <xf numFmtId="3" fontId="0" fillId="0" borderId="70" xfId="42" applyNumberFormat="1" applyFont="1" applyBorder="1" applyAlignment="1">
      <alignment horizontal="right" vertical="center" wrapText="1"/>
    </xf>
    <xf numFmtId="3" fontId="8" fillId="0" borderId="15" xfId="42" applyNumberFormat="1" applyFont="1" applyBorder="1" applyAlignment="1">
      <alignment horizontal="right" vertical="center" wrapText="1"/>
    </xf>
    <xf numFmtId="3" fontId="8" fillId="0" borderId="13" xfId="52" applyNumberFormat="1" applyFont="1" applyBorder="1" applyAlignment="1">
      <alignment horizontal="right"/>
      <protection/>
    </xf>
    <xf numFmtId="3" fontId="0" fillId="0" borderId="42" xfId="42" applyNumberFormat="1" applyFont="1" applyBorder="1" applyAlignment="1">
      <alignment horizontal="right" vertical="center" wrapText="1"/>
    </xf>
    <xf numFmtId="3" fontId="8" fillId="0" borderId="64" xfId="52" applyNumberFormat="1" applyFont="1" applyBorder="1" applyAlignment="1">
      <alignment horizontal="right"/>
      <protection/>
    </xf>
    <xf numFmtId="167" fontId="0" fillId="0" borderId="13" xfId="42" applyNumberFormat="1" applyFont="1" applyFill="1" applyBorder="1" applyAlignment="1">
      <alignment horizontal="right" vertical="center" wrapText="1"/>
    </xf>
    <xf numFmtId="3" fontId="8" fillId="0" borderId="19" xfId="52" applyNumberFormat="1" applyFont="1" applyBorder="1" applyAlignment="1">
      <alignment horizontal="right"/>
      <protection/>
    </xf>
    <xf numFmtId="3" fontId="8" fillId="0" borderId="14" xfId="52" applyNumberFormat="1" applyFont="1" applyBorder="1" applyAlignment="1">
      <alignment horizontal="right" vertical="center" wrapText="1"/>
      <protection/>
    </xf>
    <xf numFmtId="167" fontId="0" fillId="0" borderId="69" xfId="42" applyNumberFormat="1" applyFont="1" applyBorder="1" applyAlignment="1">
      <alignment horizontal="right" vertical="center" wrapText="1"/>
    </xf>
    <xf numFmtId="167" fontId="0" fillId="0" borderId="15" xfId="42" applyNumberFormat="1" applyFont="1" applyBorder="1" applyAlignment="1">
      <alignment horizontal="right" vertical="center" wrapText="1"/>
    </xf>
    <xf numFmtId="167" fontId="0" fillId="0" borderId="12" xfId="42" applyNumberFormat="1" applyFont="1" applyBorder="1" applyAlignment="1">
      <alignment horizontal="right" vertical="center" wrapText="1"/>
    </xf>
    <xf numFmtId="167" fontId="0" fillId="0" borderId="0" xfId="42" applyNumberFormat="1" applyFont="1" applyAlignment="1">
      <alignment/>
    </xf>
    <xf numFmtId="167" fontId="8" fillId="0" borderId="15" xfId="42" applyNumberFormat="1" applyFont="1" applyBorder="1" applyAlignment="1">
      <alignment horizontal="right" vertical="center" wrapText="1"/>
    </xf>
    <xf numFmtId="0" fontId="8" fillId="0" borderId="71" xfId="52" applyFont="1" applyBorder="1">
      <alignment/>
      <protection/>
    </xf>
    <xf numFmtId="0" fontId="8" fillId="0" borderId="47" xfId="52" applyFont="1" applyBorder="1" applyAlignment="1">
      <alignment vertical="center"/>
      <protection/>
    </xf>
    <xf numFmtId="0" fontId="8" fillId="0" borderId="72" xfId="52" applyFont="1" applyBorder="1" applyAlignment="1">
      <alignment vertical="center"/>
      <protection/>
    </xf>
    <xf numFmtId="0" fontId="8" fillId="0" borderId="44" xfId="52" applyFont="1" applyBorder="1" applyAlignment="1">
      <alignment horizontal="left" vertical="top"/>
      <protection/>
    </xf>
    <xf numFmtId="0" fontId="8" fillId="0" borderId="47" xfId="52" applyFont="1" applyBorder="1" applyAlignment="1">
      <alignment vertical="top"/>
      <protection/>
    </xf>
    <xf numFmtId="0" fontId="8" fillId="0" borderId="72" xfId="52" applyFont="1" applyBorder="1" applyAlignment="1">
      <alignment vertical="top"/>
      <protection/>
    </xf>
    <xf numFmtId="0" fontId="8" fillId="0" borderId="51" xfId="52" applyFont="1" applyBorder="1" applyAlignment="1">
      <alignment vertical="top"/>
      <protection/>
    </xf>
    <xf numFmtId="0" fontId="8" fillId="0" borderId="44" xfId="52" applyFont="1" applyBorder="1">
      <alignment/>
      <protection/>
    </xf>
    <xf numFmtId="0" fontId="8" fillId="0" borderId="47" xfId="52" applyFont="1" applyBorder="1" applyAlignment="1">
      <alignment horizontal="left"/>
      <protection/>
    </xf>
    <xf numFmtId="0" fontId="0" fillId="0" borderId="72" xfId="52" applyFont="1" applyBorder="1" applyAlignment="1">
      <alignment horizontal="left"/>
      <protection/>
    </xf>
    <xf numFmtId="0" fontId="0" fillId="0" borderId="47" xfId="52" applyFont="1" applyBorder="1" applyAlignment="1">
      <alignment horizontal="left"/>
      <protection/>
    </xf>
    <xf numFmtId="0" fontId="8" fillId="0" borderId="47" xfId="52" applyFont="1" applyBorder="1" applyAlignment="1">
      <alignment/>
      <protection/>
    </xf>
    <xf numFmtId="0" fontId="0" fillId="0" borderId="72" xfId="52" applyFont="1" applyBorder="1" applyAlignment="1">
      <alignment/>
      <protection/>
    </xf>
    <xf numFmtId="0" fontId="0" fillId="0" borderId="47" xfId="52" applyFont="1" applyBorder="1" applyAlignment="1">
      <alignment/>
      <protection/>
    </xf>
    <xf numFmtId="0" fontId="8" fillId="0" borderId="72" xfId="52" applyFont="1" applyBorder="1" applyAlignment="1">
      <alignment horizontal="left"/>
      <protection/>
    </xf>
    <xf numFmtId="0" fontId="8" fillId="0" borderId="51" xfId="52" applyFont="1" applyBorder="1" applyAlignment="1">
      <alignment horizontal="left"/>
      <protection/>
    </xf>
    <xf numFmtId="167" fontId="8" fillId="33" borderId="50" xfId="52" applyNumberFormat="1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167" fontId="8" fillId="33" borderId="19" xfId="52" applyNumberFormat="1" applyFont="1" applyFill="1" applyBorder="1" applyAlignment="1">
      <alignment horizontal="right" vertical="center" wrapText="1"/>
      <protection/>
    </xf>
    <xf numFmtId="3" fontId="8" fillId="33" borderId="14" xfId="52" applyNumberFormat="1" applyFont="1" applyFill="1" applyBorder="1" applyAlignment="1">
      <alignment horizontal="right" vertical="center" wrapText="1"/>
      <protection/>
    </xf>
    <xf numFmtId="3" fontId="8" fillId="33" borderId="63" xfId="52" applyNumberFormat="1" applyFont="1" applyFill="1" applyBorder="1" applyAlignment="1">
      <alignment horizontal="right" vertical="center" wrapText="1"/>
      <protection/>
    </xf>
    <xf numFmtId="3" fontId="8" fillId="0" borderId="19" xfId="52" applyNumberFormat="1" applyFont="1" applyBorder="1" applyAlignment="1">
      <alignment horizontal="right" vertical="center" wrapText="1"/>
      <protection/>
    </xf>
    <xf numFmtId="3" fontId="0" fillId="0" borderId="0" xfId="52" applyNumberFormat="1" applyFont="1">
      <alignment/>
      <protection/>
    </xf>
    <xf numFmtId="167" fontId="0" fillId="0" borderId="0" xfId="52" applyNumberFormat="1" applyFont="1" applyAlignment="1">
      <alignment horizontal="right"/>
      <protection/>
    </xf>
    <xf numFmtId="167" fontId="8" fillId="33" borderId="64" xfId="52" applyNumberFormat="1" applyFont="1" applyFill="1" applyBorder="1" applyAlignment="1">
      <alignment horizontal="right" vertical="center" wrapText="1"/>
      <protection/>
    </xf>
    <xf numFmtId="167" fontId="8" fillId="33" borderId="61" xfId="52" applyNumberFormat="1" applyFont="1" applyFill="1" applyBorder="1" applyAlignment="1">
      <alignment horizontal="right" vertical="center" wrapText="1"/>
      <protection/>
    </xf>
    <xf numFmtId="167" fontId="8" fillId="33" borderId="62" xfId="52" applyNumberFormat="1" applyFont="1" applyFill="1" applyBorder="1" applyAlignment="1">
      <alignment horizontal="right" vertical="center" wrapText="1"/>
      <protection/>
    </xf>
    <xf numFmtId="3" fontId="8" fillId="33" borderId="39" xfId="52" applyNumberFormat="1" applyFont="1" applyFill="1" applyBorder="1" applyAlignment="1">
      <alignment horizontal="right" vertical="center" wrapText="1"/>
      <protection/>
    </xf>
    <xf numFmtId="167" fontId="8" fillId="33" borderId="47" xfId="52" applyNumberFormat="1" applyFont="1" applyFill="1" applyBorder="1" applyAlignment="1">
      <alignment horizontal="right" vertical="center" wrapText="1"/>
      <protection/>
    </xf>
    <xf numFmtId="3" fontId="8" fillId="33" borderId="47" xfId="52" applyNumberFormat="1" applyFont="1" applyFill="1" applyBorder="1" applyAlignment="1">
      <alignment horizontal="right" vertical="center" wrapText="1"/>
      <protection/>
    </xf>
    <xf numFmtId="167" fontId="8" fillId="0" borderId="10" xfId="52" applyNumberFormat="1" applyFont="1" applyBorder="1" applyAlignment="1">
      <alignment horizontal="right" vertical="center" wrapText="1"/>
      <protection/>
    </xf>
    <xf numFmtId="0" fontId="0" fillId="0" borderId="0" xfId="52" applyFont="1">
      <alignment/>
      <protection/>
    </xf>
    <xf numFmtId="0" fontId="48" fillId="0" borderId="0" xfId="52" applyFont="1">
      <alignment/>
      <protection/>
    </xf>
    <xf numFmtId="0" fontId="5" fillId="0" borderId="0" xfId="52" applyFont="1" applyAlignment="1">
      <alignment wrapText="1"/>
      <protection/>
    </xf>
    <xf numFmtId="0" fontId="8" fillId="0" borderId="26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27" xfId="52" applyFont="1" applyBorder="1" applyAlignment="1">
      <alignment horizontal="center" vertical="center"/>
      <protection/>
    </xf>
    <xf numFmtId="0" fontId="0" fillId="0" borderId="43" xfId="52" applyFont="1" applyBorder="1" applyAlignment="1">
      <alignment horizontal="center" vertical="top"/>
      <protection/>
    </xf>
    <xf numFmtId="0" fontId="0" fillId="0" borderId="16" xfId="52" applyFont="1" applyBorder="1" applyAlignment="1">
      <alignment horizontal="center" vertical="top"/>
      <protection/>
    </xf>
    <xf numFmtId="0" fontId="8" fillId="0" borderId="39" xfId="52" applyFont="1" applyBorder="1" applyAlignment="1">
      <alignment horizontal="center"/>
      <protection/>
    </xf>
    <xf numFmtId="0" fontId="8" fillId="0" borderId="22" xfId="52" applyFont="1" applyBorder="1" applyAlignment="1">
      <alignment horizontal="center"/>
      <protection/>
    </xf>
    <xf numFmtId="0" fontId="0" fillId="0" borderId="44" xfId="52" applyFont="1" applyBorder="1" applyAlignment="1">
      <alignment horizontal="center"/>
      <protection/>
    </xf>
    <xf numFmtId="0" fontId="0" fillId="0" borderId="72" xfId="52" applyFont="1" applyBorder="1" applyAlignment="1">
      <alignment horizontal="center"/>
      <protection/>
    </xf>
    <xf numFmtId="0" fontId="0" fillId="0" borderId="47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33" borderId="37" xfId="52" applyFont="1" applyFill="1" applyBorder="1" applyAlignment="1">
      <alignment horizontal="center" vertical="center" wrapText="1"/>
      <protection/>
    </xf>
    <xf numFmtId="0" fontId="8" fillId="33" borderId="39" xfId="52" applyFont="1" applyFill="1" applyBorder="1" applyAlignment="1">
      <alignment horizontal="center" vertical="center" wrapText="1"/>
      <protection/>
    </xf>
    <xf numFmtId="0" fontId="8" fillId="33" borderId="73" xfId="52" applyFont="1" applyFill="1" applyBorder="1" applyAlignment="1">
      <alignment horizontal="center" vertical="center" wrapText="1"/>
      <protection/>
    </xf>
    <xf numFmtId="0" fontId="8" fillId="33" borderId="74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8" fillId="33" borderId="32" xfId="52" applyFont="1" applyFill="1" applyBorder="1" applyAlignment="1">
      <alignment horizontal="center" vertical="center" wrapText="1"/>
      <protection/>
    </xf>
    <xf numFmtId="0" fontId="8" fillId="33" borderId="64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0" fillId="0" borderId="53" xfId="52" applyFont="1" applyBorder="1" applyAlignment="1">
      <alignment horizontal="center" vertical="top" wrapText="1"/>
      <protection/>
    </xf>
    <xf numFmtId="0" fontId="0" fillId="0" borderId="50" xfId="52" applyFont="1" applyBorder="1" applyAlignment="1">
      <alignment horizontal="center" vertical="top" wrapText="1"/>
      <protection/>
    </xf>
    <xf numFmtId="0" fontId="8" fillId="33" borderId="62" xfId="52" applyFont="1" applyFill="1" applyBorder="1" applyAlignment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 wrapText="1"/>
      <protection/>
    </xf>
    <xf numFmtId="0" fontId="0" fillId="0" borderId="75" xfId="52" applyFont="1" applyBorder="1" applyAlignment="1">
      <alignment horizontal="center" vertical="top" wrapText="1"/>
      <protection/>
    </xf>
    <xf numFmtId="0" fontId="0" fillId="0" borderId="67" xfId="52" applyFont="1" applyBorder="1" applyAlignment="1">
      <alignment horizontal="center" vertical="top" wrapText="1"/>
      <protection/>
    </xf>
    <xf numFmtId="0" fontId="8" fillId="0" borderId="76" xfId="52" applyFont="1" applyBorder="1" applyAlignment="1">
      <alignment horizontal="left" vertical="top" wrapText="1"/>
      <protection/>
    </xf>
    <xf numFmtId="0" fontId="8" fillId="0" borderId="77" xfId="52" applyFont="1" applyBorder="1" applyAlignment="1">
      <alignment horizontal="left" vertical="top" wrapText="1"/>
      <protection/>
    </xf>
    <xf numFmtId="0" fontId="8" fillId="0" borderId="68" xfId="52" applyFont="1" applyBorder="1" applyAlignment="1">
      <alignment horizontal="left" vertical="top" wrapText="1"/>
      <protection/>
    </xf>
    <xf numFmtId="0" fontId="8" fillId="0" borderId="37" xfId="52" applyFont="1" applyBorder="1" applyAlignment="1">
      <alignment horizontal="center" vertical="center" wrapText="1"/>
      <protection/>
    </xf>
    <xf numFmtId="0" fontId="8" fillId="0" borderId="38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left" wrapText="1"/>
      <protection/>
    </xf>
    <xf numFmtId="0" fontId="8" fillId="33" borderId="17" xfId="52" applyFont="1" applyFill="1" applyBorder="1" applyAlignment="1">
      <alignment horizontal="center"/>
      <protection/>
    </xf>
    <xf numFmtId="0" fontId="8" fillId="33" borderId="62" xfId="52" applyFont="1" applyFill="1" applyBorder="1" applyAlignment="1">
      <alignment horizontal="center"/>
      <protection/>
    </xf>
    <xf numFmtId="0" fontId="8" fillId="33" borderId="61" xfId="52" applyFont="1" applyFill="1" applyBorder="1" applyAlignment="1">
      <alignment horizontal="center" vertical="center" wrapText="1"/>
      <protection/>
    </xf>
    <xf numFmtId="0" fontId="8" fillId="33" borderId="19" xfId="52" applyFont="1" applyFill="1" applyBorder="1" applyAlignment="1">
      <alignment horizontal="center" vertical="center" wrapText="1"/>
      <protection/>
    </xf>
    <xf numFmtId="0" fontId="8" fillId="33" borderId="17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/>
      <protection/>
    </xf>
    <xf numFmtId="0" fontId="8" fillId="33" borderId="20" xfId="52" applyFont="1" applyFill="1" applyBorder="1" applyAlignment="1">
      <alignment horizont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0" fillId="0" borderId="45" xfId="52" applyFont="1" applyBorder="1" applyAlignment="1">
      <alignment horizontal="center" vertical="top" wrapText="1"/>
      <protection/>
    </xf>
    <xf numFmtId="0" fontId="0" fillId="0" borderId="39" xfId="52" applyFont="1" applyBorder="1" applyAlignment="1">
      <alignment horizontal="center" vertical="top" wrapText="1"/>
      <protection/>
    </xf>
    <xf numFmtId="0" fontId="8" fillId="0" borderId="45" xfId="52" applyFont="1" applyBorder="1" applyAlignment="1">
      <alignment horizontal="left" vertical="top" wrapText="1"/>
      <protection/>
    </xf>
    <xf numFmtId="0" fontId="8" fillId="0" borderId="39" xfId="52" applyFont="1" applyBorder="1" applyAlignment="1">
      <alignment horizontal="left" vertical="top" wrapText="1"/>
      <protection/>
    </xf>
    <xf numFmtId="0" fontId="8" fillId="0" borderId="53" xfId="52" applyFont="1" applyBorder="1" applyAlignment="1">
      <alignment horizontal="left" vertical="top" wrapText="1"/>
      <protection/>
    </xf>
    <xf numFmtId="0" fontId="0" fillId="33" borderId="75" xfId="52" applyFont="1" applyFill="1" applyBorder="1" applyAlignment="1">
      <alignment horizontal="center" vertical="top" wrapText="1"/>
      <protection/>
    </xf>
    <xf numFmtId="0" fontId="0" fillId="33" borderId="50" xfId="52" applyFont="1" applyFill="1" applyBorder="1" applyAlignment="1">
      <alignment horizontal="center" vertical="top" wrapText="1"/>
      <protection/>
    </xf>
    <xf numFmtId="167" fontId="8" fillId="33" borderId="78" xfId="52" applyNumberFormat="1" applyFont="1" applyFill="1" applyBorder="1" applyAlignment="1">
      <alignment horizontal="center" vertical="center" wrapText="1"/>
      <protection/>
    </xf>
    <xf numFmtId="0" fontId="8" fillId="33" borderId="77" xfId="52" applyFont="1" applyFill="1" applyBorder="1" applyAlignment="1">
      <alignment horizontal="center" vertical="center" wrapText="1"/>
      <protection/>
    </xf>
    <xf numFmtId="0" fontId="0" fillId="0" borderId="78" xfId="52" applyFont="1" applyBorder="1" applyAlignment="1">
      <alignment horizontal="center"/>
      <protection/>
    </xf>
    <xf numFmtId="0" fontId="0" fillId="0" borderId="77" xfId="52" applyFont="1" applyBorder="1" applyAlignment="1">
      <alignment horizontal="center"/>
      <protection/>
    </xf>
    <xf numFmtId="0" fontId="8" fillId="0" borderId="45" xfId="52" applyFont="1" applyBorder="1" applyAlignment="1">
      <alignment horizontal="center" vertical="center" wrapText="1"/>
      <protection/>
    </xf>
    <xf numFmtId="0" fontId="8" fillId="0" borderId="46" xfId="52" applyFont="1" applyBorder="1" applyAlignment="1">
      <alignment horizontal="center" vertical="center" wrapText="1"/>
      <protection/>
    </xf>
    <xf numFmtId="0" fontId="0" fillId="0" borderId="78" xfId="52" applyFont="1" applyBorder="1" applyAlignment="1">
      <alignment horizontal="center" vertical="top"/>
      <protection/>
    </xf>
    <xf numFmtId="0" fontId="0" fillId="0" borderId="77" xfId="52" applyFont="1" applyBorder="1" applyAlignment="1">
      <alignment horizontal="center" vertical="top"/>
      <protection/>
    </xf>
    <xf numFmtId="0" fontId="0" fillId="0" borderId="68" xfId="52" applyFont="1" applyBorder="1" applyAlignment="1">
      <alignment horizontal="center"/>
      <protection/>
    </xf>
    <xf numFmtId="0" fontId="0" fillId="0" borderId="43" xfId="52" applyFont="1" applyBorder="1" applyAlignment="1">
      <alignment horizontal="center" vertical="top" wrapText="1"/>
      <protection/>
    </xf>
    <xf numFmtId="0" fontId="0" fillId="0" borderId="16" xfId="52" applyFont="1" applyBorder="1" applyAlignment="1">
      <alignment horizontal="center" vertical="top" wrapText="1"/>
      <protection/>
    </xf>
    <xf numFmtId="0" fontId="0" fillId="0" borderId="63" xfId="52" applyFont="1" applyBorder="1" applyAlignment="1">
      <alignment horizontal="center" vertical="top" wrapText="1"/>
      <protection/>
    </xf>
    <xf numFmtId="0" fontId="8" fillId="0" borderId="37" xfId="52" applyFont="1" applyBorder="1" applyAlignment="1">
      <alignment horizontal="center"/>
      <protection/>
    </xf>
    <xf numFmtId="0" fontId="8" fillId="0" borderId="38" xfId="52" applyFont="1" applyBorder="1" applyAlignment="1">
      <alignment horizontal="center"/>
      <protection/>
    </xf>
    <xf numFmtId="0" fontId="0" fillId="33" borderId="16" xfId="52" applyFont="1" applyFill="1" applyBorder="1" applyAlignment="1">
      <alignment horizontal="center" vertical="top"/>
      <protection/>
    </xf>
    <xf numFmtId="0" fontId="8" fillId="33" borderId="70" xfId="52" applyFont="1" applyFill="1" applyBorder="1" applyAlignment="1">
      <alignment horizontal="center"/>
      <protection/>
    </xf>
    <xf numFmtId="0" fontId="8" fillId="33" borderId="49" xfId="52" applyFont="1" applyFill="1" applyBorder="1" applyAlignment="1">
      <alignment horizontal="center"/>
      <protection/>
    </xf>
    <xf numFmtId="0" fontId="0" fillId="0" borderId="70" xfId="52" applyFont="1" applyBorder="1" applyAlignment="1">
      <alignment horizontal="center"/>
      <protection/>
    </xf>
    <xf numFmtId="0" fontId="0" fillId="0" borderId="49" xfId="52" applyFont="1" applyBorder="1" applyAlignment="1">
      <alignment horizontal="center"/>
      <protection/>
    </xf>
    <xf numFmtId="0" fontId="0" fillId="0" borderId="14" xfId="52" applyFont="1" applyBorder="1" applyAlignment="1">
      <alignment horizontal="center"/>
      <protection/>
    </xf>
    <xf numFmtId="0" fontId="0" fillId="0" borderId="63" xfId="52" applyFont="1" applyBorder="1" applyAlignment="1">
      <alignment horizontal="center" vertical="top"/>
      <protection/>
    </xf>
    <xf numFmtId="0" fontId="0" fillId="0" borderId="30" xfId="52" applyFont="1" applyBorder="1" applyAlignment="1">
      <alignment horizontal="center" vertical="top"/>
      <protection/>
    </xf>
    <xf numFmtId="0" fontId="8" fillId="0" borderId="45" xfId="52" applyFont="1" applyBorder="1" applyAlignment="1">
      <alignment horizontal="center"/>
      <protection/>
    </xf>
    <xf numFmtId="0" fontId="8" fillId="0" borderId="46" xfId="52" applyFont="1" applyBorder="1" applyAlignment="1">
      <alignment horizontal="center"/>
      <protection/>
    </xf>
    <xf numFmtId="0" fontId="0" fillId="0" borderId="51" xfId="52" applyFont="1" applyBorder="1" applyAlignment="1">
      <alignment horizontal="center"/>
      <protection/>
    </xf>
    <xf numFmtId="0" fontId="8" fillId="33" borderId="79" xfId="52" applyFont="1" applyFill="1" applyBorder="1" applyAlignment="1">
      <alignment horizontal="center" vertical="top" wrapText="1"/>
      <protection/>
    </xf>
    <xf numFmtId="0" fontId="8" fillId="33" borderId="16" xfId="52" applyFont="1" applyFill="1" applyBorder="1" applyAlignment="1">
      <alignment horizontal="center" vertical="top" wrapText="1"/>
      <protection/>
    </xf>
    <xf numFmtId="0" fontId="8" fillId="33" borderId="44" xfId="52" applyFont="1" applyFill="1" applyBorder="1" applyAlignment="1">
      <alignment horizontal="center" vertical="top"/>
      <protection/>
    </xf>
    <xf numFmtId="0" fontId="8" fillId="33" borderId="72" xfId="52" applyFont="1" applyFill="1" applyBorder="1" applyAlignment="1">
      <alignment horizontal="center" vertical="top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ałgosia - Projekt budżetu na 2005 r. - TABEL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P191"/>
  <sheetViews>
    <sheetView showGridLines="0" tabSelected="1" view="pageBreakPreview" zoomScaleSheetLayoutView="100" zoomScalePageLayoutView="0" workbookViewId="0" topLeftCell="C1">
      <selection activeCell="F32" sqref="F32"/>
    </sheetView>
  </sheetViews>
  <sheetFormatPr defaultColWidth="9.00390625" defaultRowHeight="12"/>
  <cols>
    <col min="1" max="1" width="7.75390625" style="10" bestFit="1" customWidth="1"/>
    <col min="2" max="2" width="34.375" style="10" customWidth="1"/>
    <col min="3" max="4" width="9.375" style="10" bestFit="1" customWidth="1"/>
    <col min="5" max="5" width="15.125" style="10" bestFit="1" customWidth="1"/>
    <col min="6" max="6" width="13.625" style="10" customWidth="1"/>
    <col min="7" max="7" width="13.375" style="10" customWidth="1"/>
    <col min="8" max="8" width="15.25390625" style="10" customWidth="1"/>
    <col min="9" max="9" width="15.00390625" style="10" customWidth="1"/>
    <col min="10" max="10" width="12.75390625" style="10" customWidth="1"/>
    <col min="11" max="11" width="12.375" style="10" bestFit="1" customWidth="1"/>
    <col min="12" max="12" width="14.125" style="10" bestFit="1" customWidth="1"/>
    <col min="13" max="13" width="14.375" style="10" customWidth="1"/>
    <col min="14" max="14" width="14.125" style="10" customWidth="1"/>
    <col min="15" max="15" width="12.625" style="10" bestFit="1" customWidth="1"/>
    <col min="16" max="16" width="11.625" style="10" customWidth="1"/>
    <col min="17" max="16384" width="9.00390625" style="10" customWidth="1"/>
  </cols>
  <sheetData>
    <row r="1" spans="8:15" ht="12">
      <c r="H1" s="10" t="s">
        <v>26</v>
      </c>
      <c r="L1" s="3"/>
      <c r="O1" s="4" t="s">
        <v>67</v>
      </c>
    </row>
    <row r="2" spans="1:16" ht="35.25" customHeight="1">
      <c r="A2" s="256"/>
      <c r="L2" s="3"/>
      <c r="O2" s="287" t="s">
        <v>79</v>
      </c>
      <c r="P2" s="287"/>
    </row>
    <row r="4" spans="1:16" ht="15.75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1:16" ht="14.25" customHeight="1" thickBot="1">
      <c r="A5" s="11"/>
      <c r="E5" s="245"/>
      <c r="L5" s="246"/>
      <c r="M5" s="12"/>
      <c r="N5" s="133"/>
      <c r="O5" s="133"/>
      <c r="P5" s="133" t="s">
        <v>6</v>
      </c>
    </row>
    <row r="6" spans="1:16" ht="14.25" customHeight="1">
      <c r="A6" s="268" t="s">
        <v>7</v>
      </c>
      <c r="B6" s="270" t="s">
        <v>22</v>
      </c>
      <c r="C6" s="272" t="s">
        <v>74</v>
      </c>
      <c r="D6" s="274" t="s">
        <v>77</v>
      </c>
      <c r="E6" s="290" t="s">
        <v>70</v>
      </c>
      <c r="F6" s="292" t="s">
        <v>66</v>
      </c>
      <c r="G6" s="288" t="s">
        <v>2</v>
      </c>
      <c r="H6" s="288"/>
      <c r="I6" s="288"/>
      <c r="J6" s="288"/>
      <c r="K6" s="289"/>
      <c r="L6" s="290" t="s">
        <v>78</v>
      </c>
      <c r="M6" s="274" t="s">
        <v>2</v>
      </c>
      <c r="N6" s="295"/>
      <c r="O6" s="296"/>
      <c r="P6" s="278" t="s">
        <v>71</v>
      </c>
    </row>
    <row r="7" spans="1:16" ht="14.25" customHeight="1">
      <c r="A7" s="269"/>
      <c r="B7" s="271"/>
      <c r="C7" s="273"/>
      <c r="D7" s="275"/>
      <c r="E7" s="291"/>
      <c r="F7" s="293"/>
      <c r="G7" s="299" t="s">
        <v>35</v>
      </c>
      <c r="H7" s="299" t="s">
        <v>3</v>
      </c>
      <c r="I7" s="297" t="s">
        <v>2</v>
      </c>
      <c r="J7" s="297"/>
      <c r="K7" s="298"/>
      <c r="L7" s="291"/>
      <c r="M7" s="294" t="s">
        <v>72</v>
      </c>
      <c r="N7" s="199"/>
      <c r="O7" s="199"/>
      <c r="P7" s="279"/>
    </row>
    <row r="8" spans="1:16" ht="48">
      <c r="A8" s="269"/>
      <c r="B8" s="271"/>
      <c r="C8" s="273"/>
      <c r="D8" s="275"/>
      <c r="E8" s="291"/>
      <c r="F8" s="293"/>
      <c r="G8" s="299"/>
      <c r="H8" s="299"/>
      <c r="I8" s="197" t="s">
        <v>56</v>
      </c>
      <c r="J8" s="197" t="s">
        <v>80</v>
      </c>
      <c r="K8" s="198" t="s">
        <v>0</v>
      </c>
      <c r="L8" s="291"/>
      <c r="M8" s="275"/>
      <c r="N8" s="200" t="s">
        <v>73</v>
      </c>
      <c r="O8" s="200" t="s">
        <v>75</v>
      </c>
      <c r="P8" s="279"/>
    </row>
    <row r="9" spans="1:16" ht="12.75" thickBot="1">
      <c r="A9" s="190">
        <v>1</v>
      </c>
      <c r="B9" s="196">
        <v>2</v>
      </c>
      <c r="C9" s="195">
        <v>3</v>
      </c>
      <c r="D9" s="194">
        <v>4</v>
      </c>
      <c r="E9" s="190">
        <v>5</v>
      </c>
      <c r="F9" s="191">
        <v>6</v>
      </c>
      <c r="G9" s="192">
        <v>7</v>
      </c>
      <c r="H9" s="191">
        <v>8</v>
      </c>
      <c r="I9" s="167">
        <v>9</v>
      </c>
      <c r="J9" s="167">
        <v>10</v>
      </c>
      <c r="K9" s="193">
        <v>11</v>
      </c>
      <c r="L9" s="190">
        <v>12</v>
      </c>
      <c r="M9" s="240">
        <v>13</v>
      </c>
      <c r="N9" s="167">
        <v>14</v>
      </c>
      <c r="O9" s="167">
        <v>15</v>
      </c>
      <c r="P9" s="168">
        <v>16</v>
      </c>
    </row>
    <row r="10" spans="1:16" ht="12" customHeight="1">
      <c r="A10" s="280" t="s">
        <v>8</v>
      </c>
      <c r="B10" s="282" t="s">
        <v>4</v>
      </c>
      <c r="C10" s="285" t="s">
        <v>76</v>
      </c>
      <c r="D10" s="286"/>
      <c r="E10" s="51">
        <f>SUM(E11:E15)</f>
        <v>707210</v>
      </c>
      <c r="F10" s="13">
        <f aca="true" t="shared" si="0" ref="F10:N10">SUM(F11:F15)</f>
        <v>17737381</v>
      </c>
      <c r="G10" s="14">
        <f t="shared" si="0"/>
        <v>17737381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52">
        <f t="shared" si="0"/>
        <v>0</v>
      </c>
      <c r="L10" s="49">
        <f t="shared" si="0"/>
        <v>17737381</v>
      </c>
      <c r="M10" s="204">
        <f t="shared" si="0"/>
        <v>17504381</v>
      </c>
      <c r="N10" s="49">
        <f t="shared" si="0"/>
        <v>233000</v>
      </c>
      <c r="O10" s="105"/>
      <c r="P10" s="106">
        <f>SUM(P11:P15)</f>
        <v>707210</v>
      </c>
    </row>
    <row r="11" spans="1:16" ht="12">
      <c r="A11" s="277"/>
      <c r="B11" s="283"/>
      <c r="C11" s="16">
        <v>400</v>
      </c>
      <c r="D11" s="17">
        <v>40002</v>
      </c>
      <c r="E11" s="53">
        <v>465118</v>
      </c>
      <c r="F11" s="19">
        <f>SUM(G11:H11)</f>
        <v>7668278</v>
      </c>
      <c r="G11" s="45">
        <v>7668278</v>
      </c>
      <c r="H11" s="1">
        <f>SUM(I11:K11)</f>
        <v>0</v>
      </c>
      <c r="I11" s="1">
        <v>0</v>
      </c>
      <c r="J11" s="1">
        <v>0</v>
      </c>
      <c r="K11" s="37">
        <v>0</v>
      </c>
      <c r="L11" s="42">
        <f>SUM(E11+F11-P11)</f>
        <v>7668278</v>
      </c>
      <c r="M11" s="201">
        <f>L11-N11</f>
        <v>7533278</v>
      </c>
      <c r="N11" s="20">
        <v>135000</v>
      </c>
      <c r="O11" s="20"/>
      <c r="P11" s="21">
        <v>465118</v>
      </c>
    </row>
    <row r="12" spans="1:16" ht="12">
      <c r="A12" s="277"/>
      <c r="B12" s="283"/>
      <c r="C12" s="16">
        <v>600</v>
      </c>
      <c r="D12" s="22">
        <v>60014</v>
      </c>
      <c r="E12" s="53">
        <v>16382</v>
      </c>
      <c r="F12" s="19">
        <f>SUM(G12:H12)</f>
        <v>163080</v>
      </c>
      <c r="G12" s="45">
        <v>163080</v>
      </c>
      <c r="H12" s="1">
        <f>SUM(I12:K12)</f>
        <v>0</v>
      </c>
      <c r="I12" s="1">
        <v>0</v>
      </c>
      <c r="J12" s="1">
        <v>0</v>
      </c>
      <c r="K12" s="37">
        <v>0</v>
      </c>
      <c r="L12" s="42">
        <f>SUM(E12+F12-P12)</f>
        <v>163080</v>
      </c>
      <c r="M12" s="201">
        <v>163080</v>
      </c>
      <c r="N12" s="20"/>
      <c r="O12" s="20"/>
      <c r="P12" s="21">
        <v>16382</v>
      </c>
    </row>
    <row r="13" spans="1:16" ht="12">
      <c r="A13" s="277"/>
      <c r="B13" s="283"/>
      <c r="C13" s="16">
        <v>600</v>
      </c>
      <c r="D13" s="22">
        <v>60016</v>
      </c>
      <c r="E13" s="53">
        <v>12322</v>
      </c>
      <c r="F13" s="19">
        <f>SUM(G13:H13)</f>
        <v>1251569</v>
      </c>
      <c r="G13" s="45">
        <v>1251569</v>
      </c>
      <c r="H13" s="1">
        <f>SUM(I13:K13)</f>
        <v>0</v>
      </c>
      <c r="I13" s="1">
        <v>0</v>
      </c>
      <c r="J13" s="1">
        <v>0</v>
      </c>
      <c r="K13" s="37">
        <v>0</v>
      </c>
      <c r="L13" s="42">
        <f>SUM(E13+F13-P13)</f>
        <v>1251569</v>
      </c>
      <c r="M13" s="201">
        <v>1251569</v>
      </c>
      <c r="N13" s="20"/>
      <c r="O13" s="20"/>
      <c r="P13" s="21">
        <v>12322</v>
      </c>
    </row>
    <row r="14" spans="1:16" ht="12">
      <c r="A14" s="277"/>
      <c r="B14" s="283"/>
      <c r="C14" s="16">
        <v>900</v>
      </c>
      <c r="D14" s="22">
        <v>90001</v>
      </c>
      <c r="E14" s="53">
        <v>204248</v>
      </c>
      <c r="F14" s="19">
        <f>SUM(G14:H14)</f>
        <v>8536642</v>
      </c>
      <c r="G14" s="45">
        <v>8536642</v>
      </c>
      <c r="H14" s="1">
        <f>SUM(I14:K14)</f>
        <v>0</v>
      </c>
      <c r="I14" s="1">
        <v>0</v>
      </c>
      <c r="J14" s="1">
        <v>0</v>
      </c>
      <c r="K14" s="37">
        <v>0</v>
      </c>
      <c r="L14" s="42">
        <f>SUM(E14+F14-P14)</f>
        <v>8536642</v>
      </c>
      <c r="M14" s="201">
        <f>L14-N14</f>
        <v>8438642</v>
      </c>
      <c r="N14" s="20">
        <v>98000</v>
      </c>
      <c r="O14" s="20"/>
      <c r="P14" s="21">
        <v>204248</v>
      </c>
    </row>
    <row r="15" spans="1:16" ht="12.75" thickBot="1">
      <c r="A15" s="281"/>
      <c r="B15" s="284"/>
      <c r="C15" s="23">
        <v>900</v>
      </c>
      <c r="D15" s="24">
        <v>90095</v>
      </c>
      <c r="E15" s="54">
        <v>9140</v>
      </c>
      <c r="F15" s="25">
        <f>SUM(G15:H15)</f>
        <v>117812</v>
      </c>
      <c r="G15" s="107">
        <v>117812</v>
      </c>
      <c r="H15" s="2">
        <f>SUM(I15:K15)</f>
        <v>0</v>
      </c>
      <c r="I15" s="2">
        <v>0</v>
      </c>
      <c r="J15" s="2">
        <v>0</v>
      </c>
      <c r="K15" s="38">
        <v>0</v>
      </c>
      <c r="L15" s="43">
        <f>SUM(E15+F15-P15)</f>
        <v>117812</v>
      </c>
      <c r="M15" s="202">
        <v>117812</v>
      </c>
      <c r="N15" s="82"/>
      <c r="O15" s="82"/>
      <c r="P15" s="26">
        <v>9140</v>
      </c>
    </row>
    <row r="16" spans="1:16" ht="12" customHeight="1">
      <c r="A16" s="300" t="s">
        <v>9</v>
      </c>
      <c r="B16" s="302" t="s">
        <v>5</v>
      </c>
      <c r="C16" s="311" t="s">
        <v>76</v>
      </c>
      <c r="D16" s="312"/>
      <c r="E16" s="203">
        <f aca="true" t="shared" si="1" ref="E16:O16">SUM(E17:E20)</f>
        <v>512477</v>
      </c>
      <c r="F16" s="204">
        <f t="shared" si="1"/>
        <v>22822332</v>
      </c>
      <c r="G16" s="205">
        <f t="shared" si="1"/>
        <v>16402332</v>
      </c>
      <c r="H16" s="204">
        <f t="shared" si="1"/>
        <v>6420000</v>
      </c>
      <c r="I16" s="204">
        <f t="shared" si="1"/>
        <v>0</v>
      </c>
      <c r="J16" s="204">
        <f t="shared" si="1"/>
        <v>3100000</v>
      </c>
      <c r="K16" s="178">
        <f t="shared" si="1"/>
        <v>3320000</v>
      </c>
      <c r="L16" s="49">
        <f t="shared" si="1"/>
        <v>22822332</v>
      </c>
      <c r="M16" s="206">
        <f t="shared" si="1"/>
        <v>19502332</v>
      </c>
      <c r="N16" s="13">
        <f t="shared" si="1"/>
        <v>3320000</v>
      </c>
      <c r="O16" s="204">
        <f t="shared" si="1"/>
        <v>0</v>
      </c>
      <c r="P16" s="207">
        <f>SUM(P17:P20)</f>
        <v>512477</v>
      </c>
    </row>
    <row r="17" spans="1:16" ht="12">
      <c r="A17" s="301"/>
      <c r="B17" s="303"/>
      <c r="C17" s="16">
        <v>700</v>
      </c>
      <c r="D17" s="17">
        <v>70001</v>
      </c>
      <c r="E17" s="53">
        <v>512477</v>
      </c>
      <c r="F17" s="19">
        <f>SUM(G17:H17)</f>
        <v>20018885</v>
      </c>
      <c r="G17" s="45">
        <v>13998885</v>
      </c>
      <c r="H17" s="1">
        <f>J17+K17</f>
        <v>6020000</v>
      </c>
      <c r="I17" s="1"/>
      <c r="J17" s="1">
        <v>2700000</v>
      </c>
      <c r="K17" s="94">
        <f>2820000+500000</f>
        <v>3320000</v>
      </c>
      <c r="L17" s="59">
        <f>SUM(E17+F17-P17)</f>
        <v>20018885</v>
      </c>
      <c r="M17" s="208">
        <f>L17-N17</f>
        <v>16698885</v>
      </c>
      <c r="N17" s="209">
        <v>3320000</v>
      </c>
      <c r="O17" s="20"/>
      <c r="P17" s="21">
        <v>512477</v>
      </c>
    </row>
    <row r="18" spans="1:16" ht="12">
      <c r="A18" s="301"/>
      <c r="B18" s="303"/>
      <c r="C18" s="16">
        <v>900</v>
      </c>
      <c r="D18" s="17">
        <v>90003</v>
      </c>
      <c r="E18" s="108">
        <v>0</v>
      </c>
      <c r="F18" s="19">
        <f>SUM(G18:H18)</f>
        <v>172836</v>
      </c>
      <c r="G18" s="45">
        <v>172836</v>
      </c>
      <c r="H18" s="1">
        <f>SUM(I18:K18)</f>
        <v>0</v>
      </c>
      <c r="I18" s="1"/>
      <c r="J18" s="1"/>
      <c r="K18" s="37"/>
      <c r="L18" s="42">
        <f>SUM(E18+F18-P18)</f>
        <v>172836</v>
      </c>
      <c r="M18" s="201">
        <v>172836</v>
      </c>
      <c r="N18" s="20"/>
      <c r="O18" s="20"/>
      <c r="P18" s="21">
        <v>0</v>
      </c>
    </row>
    <row r="19" spans="1:16" ht="12">
      <c r="A19" s="301"/>
      <c r="B19" s="303"/>
      <c r="C19" s="16">
        <v>900</v>
      </c>
      <c r="D19" s="17">
        <v>90015</v>
      </c>
      <c r="E19" s="108">
        <v>0</v>
      </c>
      <c r="F19" s="19">
        <f>SUM(G19:H19)</f>
        <v>1671911</v>
      </c>
      <c r="G19" s="45">
        <v>1671911</v>
      </c>
      <c r="H19" s="1">
        <f>SUM(I19:K19)</f>
        <v>0</v>
      </c>
      <c r="I19" s="1"/>
      <c r="J19" s="1"/>
      <c r="K19" s="37"/>
      <c r="L19" s="42">
        <f>SUM(E19+F19-P19)</f>
        <v>1671911</v>
      </c>
      <c r="M19" s="201">
        <v>1671911</v>
      </c>
      <c r="N19" s="20"/>
      <c r="O19" s="20"/>
      <c r="P19" s="21">
        <v>0</v>
      </c>
    </row>
    <row r="20" spans="1:16" ht="12.75" thickBot="1">
      <c r="A20" s="276"/>
      <c r="B20" s="304"/>
      <c r="C20" s="60">
        <v>900</v>
      </c>
      <c r="D20" s="61">
        <v>90095</v>
      </c>
      <c r="E20" s="122"/>
      <c r="F20" s="25">
        <f>SUM(G20:H20)</f>
        <v>958700</v>
      </c>
      <c r="G20" s="107">
        <v>558700</v>
      </c>
      <c r="H20" s="1">
        <f>SUM(I20:K20)</f>
        <v>400000</v>
      </c>
      <c r="I20" s="2"/>
      <c r="J20" s="2">
        <v>400000</v>
      </c>
      <c r="K20" s="38">
        <v>0</v>
      </c>
      <c r="L20" s="42">
        <f>SUM(E20+F20-P20)</f>
        <v>958700</v>
      </c>
      <c r="M20" s="210">
        <v>958700</v>
      </c>
      <c r="N20" s="110">
        <v>0</v>
      </c>
      <c r="O20" s="110"/>
      <c r="P20" s="111">
        <v>0</v>
      </c>
    </row>
    <row r="21" spans="1:16" ht="46.5" customHeight="1" thickBot="1">
      <c r="A21" s="169" t="s">
        <v>10</v>
      </c>
      <c r="B21" s="170" t="s">
        <v>29</v>
      </c>
      <c r="C21" s="171">
        <v>900</v>
      </c>
      <c r="D21" s="172">
        <v>90002</v>
      </c>
      <c r="E21" s="173">
        <v>110000</v>
      </c>
      <c r="F21" s="5">
        <f>SUM(G21:H21)</f>
        <v>7450000</v>
      </c>
      <c r="G21" s="174">
        <v>7450000</v>
      </c>
      <c r="H21" s="27">
        <f>SUM(I21:K21)</f>
        <v>0</v>
      </c>
      <c r="I21" s="27">
        <v>0</v>
      </c>
      <c r="J21" s="27">
        <v>0</v>
      </c>
      <c r="K21" s="222"/>
      <c r="L21" s="175">
        <f>SUM(E21+F21-P21)</f>
        <v>7450000</v>
      </c>
      <c r="M21" s="211">
        <v>7150000</v>
      </c>
      <c r="N21" s="176">
        <v>300000</v>
      </c>
      <c r="O21" s="176"/>
      <c r="P21" s="177">
        <v>110000</v>
      </c>
    </row>
    <row r="22" spans="1:16" ht="13.5" customHeight="1">
      <c r="A22" s="305"/>
      <c r="B22" s="138" t="s">
        <v>53</v>
      </c>
      <c r="C22" s="135"/>
      <c r="D22" s="136"/>
      <c r="E22" s="139">
        <f>E23+E24+E25+E26+E27</f>
        <v>522600</v>
      </c>
      <c r="F22" s="139">
        <f aca="true" t="shared" si="2" ref="F22:P22">F23+F24+F25+F26+F27</f>
        <v>19514271</v>
      </c>
      <c r="G22" s="139">
        <f t="shared" si="2"/>
        <v>1034049</v>
      </c>
      <c r="H22" s="139">
        <f t="shared" si="2"/>
        <v>18480222</v>
      </c>
      <c r="I22" s="139">
        <f t="shared" si="2"/>
        <v>18480222</v>
      </c>
      <c r="J22" s="139">
        <f t="shared" si="2"/>
        <v>0</v>
      </c>
      <c r="K22" s="247">
        <f t="shared" si="2"/>
        <v>0</v>
      </c>
      <c r="L22" s="248">
        <f t="shared" si="2"/>
        <v>19561171</v>
      </c>
      <c r="M22" s="139">
        <f t="shared" si="2"/>
        <v>19561171</v>
      </c>
      <c r="N22" s="139">
        <f t="shared" si="2"/>
        <v>0</v>
      </c>
      <c r="O22" s="139">
        <f t="shared" si="2"/>
        <v>0</v>
      </c>
      <c r="P22" s="249">
        <f t="shared" si="2"/>
        <v>475700</v>
      </c>
    </row>
    <row r="23" spans="1:16" ht="13.5" customHeight="1">
      <c r="A23" s="306"/>
      <c r="B23" s="307"/>
      <c r="C23" s="137">
        <v>801</v>
      </c>
      <c r="D23" s="134">
        <v>80101</v>
      </c>
      <c r="E23" s="250">
        <f>SUM(E29+E34+E39+E45+E51+E56+E61)</f>
        <v>502500</v>
      </c>
      <c r="F23" s="161">
        <f>SUM(F29+F34+F39+F45+F51+F56+F61)</f>
        <v>18544221</v>
      </c>
      <c r="G23" s="143">
        <f aca="true" t="shared" si="3" ref="G23:N25">SUM(G29,G34,G39,G45,G51,G56,G61)</f>
        <v>960549</v>
      </c>
      <c r="H23" s="144">
        <f t="shared" si="3"/>
        <v>17583672</v>
      </c>
      <c r="I23" s="144">
        <f t="shared" si="3"/>
        <v>17583672</v>
      </c>
      <c r="J23" s="143">
        <f t="shared" si="3"/>
        <v>0</v>
      </c>
      <c r="K23" s="145">
        <f t="shared" si="3"/>
        <v>0</v>
      </c>
      <c r="L23" s="146">
        <f t="shared" si="3"/>
        <v>18589221</v>
      </c>
      <c r="M23" s="145">
        <f t="shared" si="3"/>
        <v>18589221</v>
      </c>
      <c r="N23" s="145">
        <f t="shared" si="3"/>
        <v>0</v>
      </c>
      <c r="O23" s="144"/>
      <c r="P23" s="147">
        <f>SUM(P29+P34+P39+P45+P51+P56+P61)</f>
        <v>457500</v>
      </c>
    </row>
    <row r="24" spans="1:16" ht="13.5" customHeight="1">
      <c r="A24" s="306"/>
      <c r="B24" s="308"/>
      <c r="C24" s="137">
        <v>801</v>
      </c>
      <c r="D24" s="134">
        <v>80103</v>
      </c>
      <c r="E24" s="141">
        <f>SUM(E30+E35+E40+E46+E52+E57+E62)</f>
        <v>18100</v>
      </c>
      <c r="F24" s="142">
        <f>SUM(F30+F35+F40+F46+F52+F57+F62)</f>
        <v>562500</v>
      </c>
      <c r="G24" s="143">
        <f t="shared" si="3"/>
        <v>0</v>
      </c>
      <c r="H24" s="144">
        <f t="shared" si="3"/>
        <v>562500</v>
      </c>
      <c r="I24" s="144">
        <f t="shared" si="3"/>
        <v>562500</v>
      </c>
      <c r="J24" s="143">
        <f t="shared" si="3"/>
        <v>0</v>
      </c>
      <c r="K24" s="145">
        <f t="shared" si="3"/>
        <v>0</v>
      </c>
      <c r="L24" s="146">
        <f t="shared" si="3"/>
        <v>564000</v>
      </c>
      <c r="M24" s="145">
        <f t="shared" si="3"/>
        <v>564000</v>
      </c>
      <c r="N24" s="145">
        <f t="shared" si="3"/>
        <v>0</v>
      </c>
      <c r="O24" s="144"/>
      <c r="P24" s="147">
        <f>SUM(P30+P35+P40+P46+P52+P57+P62)</f>
        <v>16600</v>
      </c>
    </row>
    <row r="25" spans="1:16" ht="13.5" customHeight="1">
      <c r="A25" s="306"/>
      <c r="B25" s="308"/>
      <c r="C25" s="137">
        <v>801</v>
      </c>
      <c r="D25" s="134">
        <v>80146</v>
      </c>
      <c r="E25" s="142">
        <f>SUM(E31,E36,E41,E47,E53,E58,E63)</f>
        <v>1000</v>
      </c>
      <c r="F25" s="142">
        <f>SUM(F31,F36,F41,F47,F53,F58,F63)</f>
        <v>91500</v>
      </c>
      <c r="G25" s="149">
        <f t="shared" si="3"/>
        <v>0</v>
      </c>
      <c r="H25" s="144">
        <f t="shared" si="3"/>
        <v>91500</v>
      </c>
      <c r="I25" s="144">
        <f t="shared" si="3"/>
        <v>91500</v>
      </c>
      <c r="J25" s="150">
        <f t="shared" si="3"/>
        <v>0</v>
      </c>
      <c r="K25" s="151">
        <f t="shared" si="3"/>
        <v>0</v>
      </c>
      <c r="L25" s="152">
        <f t="shared" si="3"/>
        <v>91900</v>
      </c>
      <c r="M25" s="151">
        <f t="shared" si="3"/>
        <v>91900</v>
      </c>
      <c r="N25" s="151">
        <f t="shared" si="3"/>
        <v>0</v>
      </c>
      <c r="O25" s="142"/>
      <c r="P25" s="153">
        <f>SUM(P31,P36,P41,P47,P53,P58,P63)</f>
        <v>600</v>
      </c>
    </row>
    <row r="26" spans="1:16" ht="13.5" customHeight="1">
      <c r="A26" s="140"/>
      <c r="B26" s="239"/>
      <c r="C26" s="137">
        <v>801</v>
      </c>
      <c r="D26" s="134">
        <v>80148</v>
      </c>
      <c r="E26" s="142">
        <f>E48</f>
        <v>1000</v>
      </c>
      <c r="F26" s="142">
        <f>F48</f>
        <v>149800</v>
      </c>
      <c r="G26" s="142">
        <f aca="true" t="shared" si="4" ref="G26:P26">G48</f>
        <v>73500</v>
      </c>
      <c r="H26" s="142">
        <f t="shared" si="4"/>
        <v>76300</v>
      </c>
      <c r="I26" s="142">
        <f t="shared" si="4"/>
        <v>76300</v>
      </c>
      <c r="J26" s="142">
        <f t="shared" si="4"/>
        <v>0</v>
      </c>
      <c r="K26" s="151">
        <f t="shared" si="4"/>
        <v>0</v>
      </c>
      <c r="L26" s="155">
        <f t="shared" si="4"/>
        <v>149800</v>
      </c>
      <c r="M26" s="142">
        <f t="shared" si="4"/>
        <v>149800</v>
      </c>
      <c r="N26" s="142">
        <f t="shared" si="4"/>
        <v>0</v>
      </c>
      <c r="O26" s="142">
        <f t="shared" si="4"/>
        <v>0</v>
      </c>
      <c r="P26" s="251">
        <f t="shared" si="4"/>
        <v>1000</v>
      </c>
    </row>
    <row r="27" spans="1:16" ht="13.5" customHeight="1">
      <c r="A27" s="140"/>
      <c r="B27" s="154"/>
      <c r="C27" s="137">
        <v>854</v>
      </c>
      <c r="D27" s="134">
        <v>85415</v>
      </c>
      <c r="E27" s="155">
        <f>SUM(E32,E37,E42,E49,E54,E59,E64)</f>
        <v>0</v>
      </c>
      <c r="F27" s="142">
        <f>SUM(F32+F37+F42+F49+F54+F59+F64)</f>
        <v>166250</v>
      </c>
      <c r="G27" s="149">
        <f>SUM(G32,G37,G42,G49,G54,G59,G64)</f>
        <v>0</v>
      </c>
      <c r="H27" s="144">
        <f aca="true" t="shared" si="5" ref="H27:M27">SUM(H32+H37+H42+H49+H54+H59+H64)</f>
        <v>166250</v>
      </c>
      <c r="I27" s="144">
        <f t="shared" si="5"/>
        <v>166250</v>
      </c>
      <c r="J27" s="150">
        <f t="shared" si="5"/>
        <v>0</v>
      </c>
      <c r="K27" s="145">
        <f t="shared" si="5"/>
        <v>0</v>
      </c>
      <c r="L27" s="152">
        <f t="shared" si="5"/>
        <v>166250</v>
      </c>
      <c r="M27" s="145">
        <f t="shared" si="5"/>
        <v>166250</v>
      </c>
      <c r="N27" s="142"/>
      <c r="O27" s="142"/>
      <c r="P27" s="156">
        <f>SUM(P32+P37+P42+P49+P54+P59+P64)</f>
        <v>0</v>
      </c>
    </row>
    <row r="28" spans="1:16" ht="13.5" customHeight="1">
      <c r="A28" s="276" t="s">
        <v>11</v>
      </c>
      <c r="B28" s="87" t="s">
        <v>23</v>
      </c>
      <c r="C28" s="262" t="s">
        <v>76</v>
      </c>
      <c r="D28" s="263"/>
      <c r="E28" s="63">
        <f aca="true" t="shared" si="6" ref="E28:P28">SUM(E29:E32)</f>
        <v>48600</v>
      </c>
      <c r="F28" s="40">
        <f t="shared" si="6"/>
        <v>2132589</v>
      </c>
      <c r="G28" s="112">
        <f t="shared" si="6"/>
        <v>76407</v>
      </c>
      <c r="H28" s="40">
        <f t="shared" si="6"/>
        <v>2056182</v>
      </c>
      <c r="I28" s="40">
        <f t="shared" si="6"/>
        <v>2056182</v>
      </c>
      <c r="J28" s="40">
        <f t="shared" si="6"/>
        <v>0</v>
      </c>
      <c r="K28" s="41">
        <f t="shared" si="6"/>
        <v>0</v>
      </c>
      <c r="L28" s="63">
        <f t="shared" si="6"/>
        <v>2132589</v>
      </c>
      <c r="M28" s="63">
        <f t="shared" si="6"/>
        <v>2132589</v>
      </c>
      <c r="N28" s="212">
        <f t="shared" si="6"/>
        <v>0</v>
      </c>
      <c r="O28" s="40">
        <f t="shared" si="6"/>
        <v>0</v>
      </c>
      <c r="P28" s="64">
        <f t="shared" si="6"/>
        <v>48600</v>
      </c>
    </row>
    <row r="29" spans="1:16" ht="13.5" customHeight="1">
      <c r="A29" s="277"/>
      <c r="B29" s="309"/>
      <c r="C29" s="67">
        <v>801</v>
      </c>
      <c r="D29" s="68">
        <v>80101</v>
      </c>
      <c r="E29" s="62">
        <v>48600</v>
      </c>
      <c r="F29" s="19">
        <f>G29+H29</f>
        <v>2045079</v>
      </c>
      <c r="G29" s="45">
        <v>76407</v>
      </c>
      <c r="H29" s="1">
        <v>1968672</v>
      </c>
      <c r="I29" s="42">
        <v>1968672</v>
      </c>
      <c r="J29" s="1">
        <v>0</v>
      </c>
      <c r="K29" s="42">
        <v>0</v>
      </c>
      <c r="L29" s="113">
        <f>SUM(E29+F29-P29)</f>
        <v>2045079</v>
      </c>
      <c r="M29" s="201">
        <v>2045079</v>
      </c>
      <c r="N29" s="20"/>
      <c r="O29" s="20"/>
      <c r="P29" s="21">
        <v>48600</v>
      </c>
    </row>
    <row r="30" spans="1:16" ht="13.5" customHeight="1">
      <c r="A30" s="277"/>
      <c r="B30" s="310"/>
      <c r="C30" s="67">
        <v>801</v>
      </c>
      <c r="D30" s="68">
        <v>80103</v>
      </c>
      <c r="E30" s="62"/>
      <c r="F30" s="19">
        <v>50500</v>
      </c>
      <c r="G30" s="42"/>
      <c r="H30" s="1">
        <f>SUM(I30:K30)</f>
        <v>50500</v>
      </c>
      <c r="I30" s="42">
        <v>50500</v>
      </c>
      <c r="J30" s="1"/>
      <c r="K30" s="42"/>
      <c r="L30" s="113">
        <f>SUM(E30+F30-P30)</f>
        <v>50500</v>
      </c>
      <c r="M30" s="201">
        <v>50500</v>
      </c>
      <c r="N30" s="20"/>
      <c r="O30" s="20"/>
      <c r="P30" s="21">
        <v>0</v>
      </c>
    </row>
    <row r="31" spans="1:16" ht="13.5" customHeight="1">
      <c r="A31" s="277"/>
      <c r="B31" s="310"/>
      <c r="C31" s="67">
        <v>801</v>
      </c>
      <c r="D31" s="68">
        <v>80146</v>
      </c>
      <c r="E31" s="108"/>
      <c r="F31" s="19">
        <v>6300</v>
      </c>
      <c r="G31" s="114"/>
      <c r="H31" s="1">
        <v>6300</v>
      </c>
      <c r="I31" s="42">
        <v>6300</v>
      </c>
      <c r="J31" s="1">
        <v>0</v>
      </c>
      <c r="K31" s="42">
        <v>0</v>
      </c>
      <c r="L31" s="113">
        <f>SUM(E31+F31-P31)</f>
        <v>6300</v>
      </c>
      <c r="M31" s="201">
        <v>6300</v>
      </c>
      <c r="N31" s="20"/>
      <c r="O31" s="20"/>
      <c r="P31" s="21">
        <v>0</v>
      </c>
    </row>
    <row r="32" spans="1:16" ht="13.5" customHeight="1">
      <c r="A32" s="86"/>
      <c r="B32" s="88"/>
      <c r="C32" s="67">
        <v>854</v>
      </c>
      <c r="D32" s="68">
        <v>85415</v>
      </c>
      <c r="E32" s="109"/>
      <c r="F32" s="19">
        <v>30710</v>
      </c>
      <c r="G32" s="115"/>
      <c r="H32" s="1">
        <f>SUM(I32:K32)</f>
        <v>30710</v>
      </c>
      <c r="I32" s="45">
        <v>30710</v>
      </c>
      <c r="J32" s="1"/>
      <c r="K32" s="42"/>
      <c r="L32" s="113">
        <f>SUM(E32+F32-P32)</f>
        <v>30710</v>
      </c>
      <c r="M32" s="201">
        <v>30710</v>
      </c>
      <c r="N32" s="20"/>
      <c r="O32" s="20"/>
      <c r="P32" s="21">
        <v>0</v>
      </c>
    </row>
    <row r="33" spans="1:16" ht="13.5" customHeight="1">
      <c r="A33" s="276" t="s">
        <v>12</v>
      </c>
      <c r="B33" s="87" t="s">
        <v>24</v>
      </c>
      <c r="C33" s="262" t="s">
        <v>76</v>
      </c>
      <c r="D33" s="263"/>
      <c r="E33" s="65">
        <f aca="true" t="shared" si="7" ref="E33:P33">SUM(E34:E37)</f>
        <v>27900</v>
      </c>
      <c r="F33" s="40">
        <f t="shared" si="7"/>
        <v>1283361</v>
      </c>
      <c r="G33" s="112">
        <f t="shared" si="7"/>
        <v>36541</v>
      </c>
      <c r="H33" s="40">
        <f t="shared" si="7"/>
        <v>1246820</v>
      </c>
      <c r="I33" s="40">
        <f t="shared" si="7"/>
        <v>1246820</v>
      </c>
      <c r="J33" s="40">
        <f t="shared" si="7"/>
        <v>0</v>
      </c>
      <c r="K33" s="41">
        <f t="shared" si="7"/>
        <v>0</v>
      </c>
      <c r="L33" s="65">
        <f t="shared" si="7"/>
        <v>1283361</v>
      </c>
      <c r="M33" s="212">
        <f t="shared" si="7"/>
        <v>1283361</v>
      </c>
      <c r="N33" s="212">
        <f t="shared" si="7"/>
        <v>0</v>
      </c>
      <c r="O33" s="40">
        <f t="shared" si="7"/>
        <v>0</v>
      </c>
      <c r="P33" s="66">
        <f t="shared" si="7"/>
        <v>27900</v>
      </c>
    </row>
    <row r="34" spans="1:16" ht="13.5" customHeight="1">
      <c r="A34" s="277"/>
      <c r="B34" s="313"/>
      <c r="C34" s="67">
        <v>801</v>
      </c>
      <c r="D34" s="68">
        <v>80101</v>
      </c>
      <c r="E34" s="62">
        <v>23900</v>
      </c>
      <c r="F34" s="19">
        <v>1196541</v>
      </c>
      <c r="G34" s="1">
        <v>36541</v>
      </c>
      <c r="H34" s="42">
        <v>1160000</v>
      </c>
      <c r="I34" s="1">
        <v>1160000</v>
      </c>
      <c r="J34" s="1">
        <v>0</v>
      </c>
      <c r="K34" s="42">
        <v>0</v>
      </c>
      <c r="L34" s="113">
        <f>SUM(E34+F34-P34)</f>
        <v>1196541</v>
      </c>
      <c r="M34" s="201">
        <f>L34</f>
        <v>1196541</v>
      </c>
      <c r="N34" s="20"/>
      <c r="O34" s="20"/>
      <c r="P34" s="21">
        <v>23900</v>
      </c>
    </row>
    <row r="35" spans="1:16" ht="13.5" customHeight="1">
      <c r="A35" s="277"/>
      <c r="B35" s="314"/>
      <c r="C35" s="67">
        <v>801</v>
      </c>
      <c r="D35" s="68">
        <v>80103</v>
      </c>
      <c r="E35" s="62">
        <v>4000</v>
      </c>
      <c r="F35" s="19">
        <v>57700</v>
      </c>
      <c r="G35" s="1"/>
      <c r="H35" s="42">
        <v>57700</v>
      </c>
      <c r="I35" s="1">
        <v>57700</v>
      </c>
      <c r="J35" s="1"/>
      <c r="K35" s="42"/>
      <c r="L35" s="113">
        <v>57700</v>
      </c>
      <c r="M35" s="201">
        <v>57700</v>
      </c>
      <c r="N35" s="20"/>
      <c r="O35" s="20"/>
      <c r="P35" s="21">
        <v>4000</v>
      </c>
    </row>
    <row r="36" spans="1:16" ht="13.5" customHeight="1">
      <c r="A36" s="277"/>
      <c r="B36" s="314"/>
      <c r="C36" s="67">
        <v>801</v>
      </c>
      <c r="D36" s="68">
        <v>80146</v>
      </c>
      <c r="E36" s="108"/>
      <c r="F36" s="19">
        <v>18800</v>
      </c>
      <c r="G36" s="116"/>
      <c r="H36" s="42">
        <v>18800</v>
      </c>
      <c r="I36" s="1">
        <v>18800</v>
      </c>
      <c r="J36" s="1">
        <v>0</v>
      </c>
      <c r="K36" s="42">
        <v>0</v>
      </c>
      <c r="L36" s="113">
        <f>SUM(E36+F36-P36)</f>
        <v>18800</v>
      </c>
      <c r="M36" s="201">
        <v>18800</v>
      </c>
      <c r="N36" s="20"/>
      <c r="O36" s="20"/>
      <c r="P36" s="21"/>
    </row>
    <row r="37" spans="1:16" ht="13.5" customHeight="1">
      <c r="A37" s="86"/>
      <c r="B37" s="89"/>
      <c r="C37" s="67">
        <v>854</v>
      </c>
      <c r="D37" s="68">
        <v>85415</v>
      </c>
      <c r="E37" s="109">
        <v>0</v>
      </c>
      <c r="F37" s="19">
        <v>10320</v>
      </c>
      <c r="G37" s="117"/>
      <c r="H37" s="42">
        <v>10320</v>
      </c>
      <c r="I37" s="1">
        <v>10320</v>
      </c>
      <c r="J37" s="1"/>
      <c r="K37" s="42"/>
      <c r="L37" s="113">
        <f>SUM(E37+F37-P37)</f>
        <v>10320</v>
      </c>
      <c r="M37" s="201">
        <v>10320</v>
      </c>
      <c r="N37" s="20"/>
      <c r="O37" s="20"/>
      <c r="P37" s="21"/>
    </row>
    <row r="38" spans="1:16" ht="13.5" customHeight="1">
      <c r="A38" s="276" t="s">
        <v>13</v>
      </c>
      <c r="B38" s="87" t="s">
        <v>25</v>
      </c>
      <c r="C38" s="262" t="s">
        <v>76</v>
      </c>
      <c r="D38" s="263"/>
      <c r="E38" s="65">
        <f aca="true" t="shared" si="8" ref="E38:P38">SUM(E39:E42)</f>
        <v>50000</v>
      </c>
      <c r="F38" s="40">
        <f t="shared" si="8"/>
        <v>2936920</v>
      </c>
      <c r="G38" s="40">
        <f t="shared" si="8"/>
        <v>133050</v>
      </c>
      <c r="H38" s="112">
        <f t="shared" si="8"/>
        <v>2803870</v>
      </c>
      <c r="I38" s="40">
        <f t="shared" si="8"/>
        <v>2803870</v>
      </c>
      <c r="J38" s="40">
        <f t="shared" si="8"/>
        <v>0</v>
      </c>
      <c r="K38" s="41">
        <f t="shared" si="8"/>
        <v>0</v>
      </c>
      <c r="L38" s="65">
        <f t="shared" si="8"/>
        <v>2936920</v>
      </c>
      <c r="M38" s="212">
        <f t="shared" si="8"/>
        <v>2936920</v>
      </c>
      <c r="N38" s="40"/>
      <c r="O38" s="40"/>
      <c r="P38" s="66">
        <f t="shared" si="8"/>
        <v>50000</v>
      </c>
    </row>
    <row r="39" spans="1:16" ht="13.5" customHeight="1">
      <c r="A39" s="277"/>
      <c r="B39" s="309"/>
      <c r="C39" s="67">
        <v>801</v>
      </c>
      <c r="D39" s="68">
        <v>80101</v>
      </c>
      <c r="E39" s="62">
        <v>50000</v>
      </c>
      <c r="F39" s="19">
        <f>SUM(G39:H39)</f>
        <v>2893050</v>
      </c>
      <c r="G39" s="1">
        <v>133050</v>
      </c>
      <c r="H39" s="42">
        <v>2760000</v>
      </c>
      <c r="I39" s="1">
        <v>2760000</v>
      </c>
      <c r="J39" s="1"/>
      <c r="K39" s="42"/>
      <c r="L39" s="113">
        <f>SUM(E39+F39-P39)</f>
        <v>2893050</v>
      </c>
      <c r="M39" s="201">
        <v>2893050</v>
      </c>
      <c r="N39" s="20"/>
      <c r="O39" s="20"/>
      <c r="P39" s="21">
        <v>50000</v>
      </c>
    </row>
    <row r="40" spans="1:16" ht="13.5" customHeight="1">
      <c r="A40" s="277"/>
      <c r="B40" s="310"/>
      <c r="C40" s="67">
        <v>801</v>
      </c>
      <c r="D40" s="68">
        <v>80103</v>
      </c>
      <c r="E40" s="62"/>
      <c r="F40" s="19">
        <f>SUM(G40:H40)</f>
        <v>0</v>
      </c>
      <c r="G40" s="1"/>
      <c r="H40" s="42"/>
      <c r="I40" s="1"/>
      <c r="J40" s="1"/>
      <c r="K40" s="42"/>
      <c r="L40" s="113">
        <f>SUM(E40+F40-P40)</f>
        <v>0</v>
      </c>
      <c r="M40" s="201"/>
      <c r="N40" s="20"/>
      <c r="O40" s="20"/>
      <c r="P40" s="21"/>
    </row>
    <row r="41" spans="1:16" ht="13.5" customHeight="1">
      <c r="A41" s="277"/>
      <c r="B41" s="310"/>
      <c r="C41" s="67">
        <v>801</v>
      </c>
      <c r="D41" s="68">
        <v>80146</v>
      </c>
      <c r="E41" s="179"/>
      <c r="F41" s="19">
        <f>SUM(G41:H41)</f>
        <v>17800</v>
      </c>
      <c r="G41" s="1"/>
      <c r="H41" s="42">
        <v>17800</v>
      </c>
      <c r="I41" s="1">
        <v>17800</v>
      </c>
      <c r="J41" s="1"/>
      <c r="K41" s="42"/>
      <c r="L41" s="113">
        <f>SUM(E41+F41-P41)</f>
        <v>17800</v>
      </c>
      <c r="M41" s="201">
        <v>17800</v>
      </c>
      <c r="N41" s="20"/>
      <c r="O41" s="20"/>
      <c r="P41" s="21">
        <v>0</v>
      </c>
    </row>
    <row r="42" spans="1:16" ht="13.5" customHeight="1" thickBot="1">
      <c r="A42" s="281"/>
      <c r="B42" s="315"/>
      <c r="C42" s="92">
        <v>854</v>
      </c>
      <c r="D42" s="91">
        <v>85415</v>
      </c>
      <c r="E42" s="180"/>
      <c r="F42" s="25">
        <f>SUM(G42:H42)</f>
        <v>26070</v>
      </c>
      <c r="G42" s="118"/>
      <c r="H42" s="43">
        <v>26070</v>
      </c>
      <c r="I42" s="56">
        <v>26070</v>
      </c>
      <c r="J42" s="80"/>
      <c r="K42" s="50"/>
      <c r="L42" s="119">
        <f>SUM(E42+F42-P42)</f>
        <v>26070</v>
      </c>
      <c r="M42" s="213">
        <v>26070</v>
      </c>
      <c r="N42" s="82"/>
      <c r="O42" s="82"/>
      <c r="P42" s="83">
        <v>0</v>
      </c>
    </row>
    <row r="43" spans="1:16" ht="12.75" thickBot="1">
      <c r="A43" s="182">
        <v>1</v>
      </c>
      <c r="B43" s="183">
        <v>2</v>
      </c>
      <c r="C43" s="182">
        <v>3</v>
      </c>
      <c r="D43" s="184">
        <v>4</v>
      </c>
      <c r="E43" s="185">
        <v>5</v>
      </c>
      <c r="F43" s="186">
        <v>6</v>
      </c>
      <c r="G43" s="187">
        <v>7</v>
      </c>
      <c r="H43" s="186">
        <v>8</v>
      </c>
      <c r="I43" s="186">
        <v>9</v>
      </c>
      <c r="J43" s="186">
        <v>10</v>
      </c>
      <c r="K43" s="186">
        <v>11</v>
      </c>
      <c r="L43" s="188">
        <v>12</v>
      </c>
      <c r="M43" s="183">
        <v>13</v>
      </c>
      <c r="N43" s="186">
        <v>14</v>
      </c>
      <c r="O43" s="186">
        <v>15</v>
      </c>
      <c r="P43" s="189">
        <v>16</v>
      </c>
    </row>
    <row r="44" spans="1:16" ht="13.5" customHeight="1">
      <c r="A44" s="316" t="s">
        <v>14</v>
      </c>
      <c r="B44" s="223" t="s">
        <v>57</v>
      </c>
      <c r="C44" s="319" t="s">
        <v>76</v>
      </c>
      <c r="D44" s="320"/>
      <c r="E44" s="57">
        <f aca="true" t="shared" si="9" ref="E44:P44">SUM(E45:E49)</f>
        <v>22000</v>
      </c>
      <c r="F44" s="44">
        <f t="shared" si="9"/>
        <v>1662160</v>
      </c>
      <c r="G44" s="120">
        <f t="shared" si="9"/>
        <v>184600</v>
      </c>
      <c r="H44" s="44">
        <f t="shared" si="9"/>
        <v>1477560</v>
      </c>
      <c r="I44" s="44">
        <f t="shared" si="9"/>
        <v>1477560</v>
      </c>
      <c r="J44" s="44">
        <f t="shared" si="9"/>
        <v>0</v>
      </c>
      <c r="K44" s="77">
        <f t="shared" si="9"/>
        <v>0</v>
      </c>
      <c r="L44" s="57">
        <f t="shared" si="9"/>
        <v>1677160</v>
      </c>
      <c r="M44" s="214">
        <f t="shared" si="9"/>
        <v>1677160</v>
      </c>
      <c r="N44" s="44"/>
      <c r="O44" s="44"/>
      <c r="P44" s="76">
        <f t="shared" si="9"/>
        <v>7000</v>
      </c>
    </row>
    <row r="45" spans="1:16" ht="13.5" customHeight="1">
      <c r="A45" s="317"/>
      <c r="B45" s="224" t="s">
        <v>58</v>
      </c>
      <c r="C45" s="67">
        <v>801</v>
      </c>
      <c r="D45" s="68">
        <v>80101</v>
      </c>
      <c r="E45" s="81">
        <v>20000</v>
      </c>
      <c r="F45" s="19">
        <f>SUM(G45:H45)</f>
        <v>1386100</v>
      </c>
      <c r="G45" s="45">
        <v>111100</v>
      </c>
      <c r="H45" s="45">
        <v>1275000</v>
      </c>
      <c r="I45" s="58">
        <v>1275000</v>
      </c>
      <c r="J45" s="1"/>
      <c r="K45" s="37"/>
      <c r="L45" s="113">
        <f>SUM(E45+F45-P45)</f>
        <v>1401100</v>
      </c>
      <c r="M45" s="58">
        <v>1401100</v>
      </c>
      <c r="N45" s="1"/>
      <c r="O45" s="1"/>
      <c r="P45" s="21">
        <v>5000</v>
      </c>
    </row>
    <row r="46" spans="1:16" s="29" customFormat="1" ht="13.5" customHeight="1">
      <c r="A46" s="317"/>
      <c r="B46" s="225"/>
      <c r="C46" s="99">
        <v>801</v>
      </c>
      <c r="D46" s="100">
        <v>80103</v>
      </c>
      <c r="E46" s="103">
        <v>1000</v>
      </c>
      <c r="F46" s="101">
        <f>SUM(G46:H46)</f>
        <v>101700</v>
      </c>
      <c r="G46" s="104"/>
      <c r="H46" s="104">
        <v>101700</v>
      </c>
      <c r="I46" s="97">
        <v>101700</v>
      </c>
      <c r="J46" s="96"/>
      <c r="K46" s="98"/>
      <c r="L46" s="113">
        <f>SUM(E46+F46-P46)</f>
        <v>101700</v>
      </c>
      <c r="M46" s="215">
        <f>L46</f>
        <v>101700</v>
      </c>
      <c r="N46" s="96"/>
      <c r="O46" s="96"/>
      <c r="P46" s="102">
        <v>1000</v>
      </c>
    </row>
    <row r="47" spans="1:16" ht="13.5" customHeight="1">
      <c r="A47" s="317"/>
      <c r="B47" s="225"/>
      <c r="C47" s="67">
        <v>801</v>
      </c>
      <c r="D47" s="68">
        <v>80146</v>
      </c>
      <c r="E47" s="108"/>
      <c r="F47" s="19">
        <f>SUM(G47:H47)</f>
        <v>4200</v>
      </c>
      <c r="G47" s="116"/>
      <c r="H47" s="45">
        <v>4200</v>
      </c>
      <c r="I47" s="42">
        <v>4200</v>
      </c>
      <c r="J47" s="1"/>
      <c r="K47" s="37"/>
      <c r="L47" s="113">
        <f>SUM(E47+F47-P47)</f>
        <v>4200</v>
      </c>
      <c r="M47" s="215">
        <f>L47</f>
        <v>4200</v>
      </c>
      <c r="N47" s="1"/>
      <c r="O47" s="1"/>
      <c r="P47" s="21"/>
    </row>
    <row r="48" spans="1:16" ht="13.5" customHeight="1">
      <c r="A48" s="317"/>
      <c r="B48" s="225"/>
      <c r="C48" s="67">
        <v>801</v>
      </c>
      <c r="D48" s="68">
        <v>80148</v>
      </c>
      <c r="E48" s="108">
        <v>1000</v>
      </c>
      <c r="F48" s="19">
        <f>SUM(G48:H48)</f>
        <v>149800</v>
      </c>
      <c r="G48" s="116">
        <v>73500</v>
      </c>
      <c r="H48" s="45">
        <v>76300</v>
      </c>
      <c r="I48" s="59">
        <v>76300</v>
      </c>
      <c r="J48" s="93"/>
      <c r="K48" s="94"/>
      <c r="L48" s="113">
        <f>SUM(E48+F48-P48)</f>
        <v>149800</v>
      </c>
      <c r="M48" s="215">
        <f>L48</f>
        <v>149800</v>
      </c>
      <c r="N48" s="93"/>
      <c r="O48" s="93"/>
      <c r="P48" s="95">
        <v>1000</v>
      </c>
    </row>
    <row r="49" spans="1:16" ht="13.5" customHeight="1">
      <c r="A49" s="318"/>
      <c r="B49" s="224"/>
      <c r="C49" s="67">
        <v>854</v>
      </c>
      <c r="D49" s="68">
        <v>85415</v>
      </c>
      <c r="E49" s="121">
        <v>0</v>
      </c>
      <c r="F49" s="19">
        <f>SUM(G49:H49)</f>
        <v>20360</v>
      </c>
      <c r="G49" s="116"/>
      <c r="H49" s="45">
        <v>20360</v>
      </c>
      <c r="I49" s="59">
        <v>20360</v>
      </c>
      <c r="J49" s="93"/>
      <c r="K49" s="94"/>
      <c r="L49" s="113">
        <f>SUM(E49+F49-P49)</f>
        <v>20360</v>
      </c>
      <c r="M49" s="215">
        <f>L49</f>
        <v>20360</v>
      </c>
      <c r="N49" s="93"/>
      <c r="O49" s="93"/>
      <c r="P49" s="95"/>
    </row>
    <row r="50" spans="1:16" ht="12">
      <c r="A50" s="316" t="s">
        <v>15</v>
      </c>
      <c r="B50" s="7" t="s">
        <v>27</v>
      </c>
      <c r="C50" s="262" t="s">
        <v>76</v>
      </c>
      <c r="D50" s="263"/>
      <c r="E50" s="55">
        <f aca="true" t="shared" si="10" ref="E50:L50">SUM(E51:E54)</f>
        <v>285500</v>
      </c>
      <c r="F50" s="40">
        <f t="shared" si="10"/>
        <v>6967761</v>
      </c>
      <c r="G50" s="55">
        <f t="shared" si="10"/>
        <v>295931</v>
      </c>
      <c r="H50" s="46">
        <f t="shared" si="10"/>
        <v>6671830</v>
      </c>
      <c r="I50" s="46">
        <f t="shared" si="10"/>
        <v>6671830</v>
      </c>
      <c r="J50" s="46">
        <f t="shared" si="10"/>
        <v>0</v>
      </c>
      <c r="K50" s="78">
        <f t="shared" si="10"/>
        <v>0</v>
      </c>
      <c r="L50" s="55">
        <f t="shared" si="10"/>
        <v>6999661</v>
      </c>
      <c r="M50" s="212">
        <f>SUM(M51:M54)</f>
        <v>6999661</v>
      </c>
      <c r="N50" s="46"/>
      <c r="O50" s="46"/>
      <c r="P50" s="90">
        <f>SUM(P51:P53)</f>
        <v>253600</v>
      </c>
    </row>
    <row r="51" spans="1:16" ht="13.5" customHeight="1">
      <c r="A51" s="317"/>
      <c r="B51" s="264"/>
      <c r="C51" s="67">
        <v>801</v>
      </c>
      <c r="D51" s="68">
        <v>80101</v>
      </c>
      <c r="E51" s="81">
        <v>280000</v>
      </c>
      <c r="F51" s="19">
        <f>SUM(G51:H51)</f>
        <v>6795931</v>
      </c>
      <c r="G51" s="42">
        <v>295931</v>
      </c>
      <c r="H51" s="1">
        <v>6500000</v>
      </c>
      <c r="I51" s="42">
        <v>6500000</v>
      </c>
      <c r="J51" s="1"/>
      <c r="K51" s="37"/>
      <c r="L51" s="113">
        <f>SUM(E51+F51-P51)</f>
        <v>6825931</v>
      </c>
      <c r="M51" s="58">
        <v>6825931</v>
      </c>
      <c r="N51" s="1"/>
      <c r="O51" s="1"/>
      <c r="P51" s="21">
        <v>250000</v>
      </c>
    </row>
    <row r="52" spans="1:16" ht="13.5" customHeight="1">
      <c r="A52" s="317"/>
      <c r="B52" s="265"/>
      <c r="C52" s="67">
        <v>801</v>
      </c>
      <c r="D52" s="68">
        <v>80103</v>
      </c>
      <c r="E52" s="81">
        <v>4500</v>
      </c>
      <c r="F52" s="19">
        <f>SUM(G52:H52)</f>
        <v>102500</v>
      </c>
      <c r="G52" s="42"/>
      <c r="H52" s="1">
        <v>102500</v>
      </c>
      <c r="I52" s="42">
        <v>102500</v>
      </c>
      <c r="J52" s="1"/>
      <c r="K52" s="37"/>
      <c r="L52" s="113">
        <f>SUM(E52+F52-P52)</f>
        <v>104000</v>
      </c>
      <c r="M52" s="58">
        <v>104000</v>
      </c>
      <c r="N52" s="1"/>
      <c r="O52" s="1"/>
      <c r="P52" s="21">
        <v>3000</v>
      </c>
    </row>
    <row r="53" spans="1:16" ht="13.5" customHeight="1">
      <c r="A53" s="317"/>
      <c r="B53" s="265"/>
      <c r="C53" s="67">
        <v>801</v>
      </c>
      <c r="D53" s="68">
        <v>80146</v>
      </c>
      <c r="E53" s="121">
        <v>1000</v>
      </c>
      <c r="F53" s="19">
        <f>SUM(G53:H53)</f>
        <v>31600</v>
      </c>
      <c r="G53" s="42"/>
      <c r="H53" s="1">
        <f>SUM(I53:K53)</f>
        <v>31600</v>
      </c>
      <c r="I53" s="42">
        <v>31600</v>
      </c>
      <c r="J53" s="1"/>
      <c r="K53" s="37"/>
      <c r="L53" s="113">
        <f>SUM(E53+F53-P53)</f>
        <v>32000</v>
      </c>
      <c r="M53" s="58">
        <v>32000</v>
      </c>
      <c r="N53" s="1"/>
      <c r="O53" s="1"/>
      <c r="P53" s="21">
        <v>600</v>
      </c>
    </row>
    <row r="54" spans="1:16" ht="13.5" customHeight="1">
      <c r="A54" s="318"/>
      <c r="B54" s="266"/>
      <c r="C54" s="67">
        <v>854</v>
      </c>
      <c r="D54" s="68">
        <v>85415</v>
      </c>
      <c r="E54" s="121">
        <v>0</v>
      </c>
      <c r="F54" s="19">
        <f>SUM(G54:H54)</f>
        <v>37730</v>
      </c>
      <c r="G54" s="42"/>
      <c r="H54" s="1">
        <f>SUM(I54:K54)</f>
        <v>37730</v>
      </c>
      <c r="I54" s="42">
        <v>37730</v>
      </c>
      <c r="J54" s="1"/>
      <c r="K54" s="37"/>
      <c r="L54" s="113">
        <f>SUM(E54+F54-P54)</f>
        <v>37730</v>
      </c>
      <c r="M54" s="58">
        <v>37730</v>
      </c>
      <c r="N54" s="1"/>
      <c r="O54" s="1"/>
      <c r="P54" s="21">
        <v>0</v>
      </c>
    </row>
    <row r="55" spans="1:16" ht="13.5" customHeight="1">
      <c r="A55" s="316" t="s">
        <v>16</v>
      </c>
      <c r="B55" s="7" t="s">
        <v>28</v>
      </c>
      <c r="C55" s="262" t="s">
        <v>76</v>
      </c>
      <c r="D55" s="263"/>
      <c r="E55" s="55">
        <f aca="true" t="shared" si="11" ref="E55:M55">SUM(E56:E59)</f>
        <v>46600</v>
      </c>
      <c r="F55" s="46">
        <f t="shared" si="11"/>
        <v>2225250</v>
      </c>
      <c r="G55" s="55">
        <f t="shared" si="11"/>
        <v>231400</v>
      </c>
      <c r="H55" s="46">
        <f t="shared" si="11"/>
        <v>1993850</v>
      </c>
      <c r="I55" s="46">
        <f t="shared" si="11"/>
        <v>1993850</v>
      </c>
      <c r="J55" s="46">
        <f t="shared" si="11"/>
        <v>0</v>
      </c>
      <c r="K55" s="78">
        <f t="shared" si="11"/>
        <v>0</v>
      </c>
      <c r="L55" s="216">
        <f t="shared" si="11"/>
        <v>2225250</v>
      </c>
      <c r="M55" s="55">
        <f t="shared" si="11"/>
        <v>2225250</v>
      </c>
      <c r="N55" s="46"/>
      <c r="O55" s="46"/>
      <c r="P55" s="90">
        <f>SUM(P56:P59)</f>
        <v>46600</v>
      </c>
    </row>
    <row r="56" spans="1:16" ht="13.5" customHeight="1">
      <c r="A56" s="317"/>
      <c r="B56" s="264"/>
      <c r="C56" s="67">
        <v>801</v>
      </c>
      <c r="D56" s="68">
        <v>80101</v>
      </c>
      <c r="E56" s="81">
        <v>40000</v>
      </c>
      <c r="F56" s="19">
        <f>SUM(G56:H56)</f>
        <v>2051400</v>
      </c>
      <c r="G56" s="42">
        <v>231400</v>
      </c>
      <c r="H56" s="1">
        <v>1820000</v>
      </c>
      <c r="I56" s="42">
        <v>1820000</v>
      </c>
      <c r="J56" s="1"/>
      <c r="K56" s="37"/>
      <c r="L56" s="113">
        <f>SUM(E56+F56-P56)</f>
        <v>2051400</v>
      </c>
      <c r="M56" s="58">
        <v>2051400</v>
      </c>
      <c r="N56" s="1"/>
      <c r="O56" s="1"/>
      <c r="P56" s="21">
        <v>40000</v>
      </c>
    </row>
    <row r="57" spans="1:16" s="29" customFormat="1" ht="13.5" customHeight="1">
      <c r="A57" s="317"/>
      <c r="B57" s="265"/>
      <c r="C57" s="99">
        <v>801</v>
      </c>
      <c r="D57" s="100">
        <v>80103</v>
      </c>
      <c r="E57" s="81">
        <v>6600</v>
      </c>
      <c r="F57" s="19">
        <f>SUM(G57:H57)</f>
        <v>146900</v>
      </c>
      <c r="G57" s="42"/>
      <c r="H57" s="1">
        <v>146900</v>
      </c>
      <c r="I57" s="42">
        <v>146900</v>
      </c>
      <c r="J57" s="1"/>
      <c r="K57" s="37"/>
      <c r="L57" s="113">
        <f>SUM(E57+F57-P57)</f>
        <v>146900</v>
      </c>
      <c r="M57" s="58">
        <v>146900</v>
      </c>
      <c r="N57" s="1"/>
      <c r="O57" s="1"/>
      <c r="P57" s="21">
        <v>6600</v>
      </c>
    </row>
    <row r="58" spans="1:16" ht="13.5" customHeight="1">
      <c r="A58" s="317"/>
      <c r="B58" s="265"/>
      <c r="C58" s="67">
        <v>801</v>
      </c>
      <c r="D58" s="68">
        <v>80146</v>
      </c>
      <c r="E58" s="121"/>
      <c r="F58" s="19">
        <f>SUM(G58:H58)</f>
        <v>6400</v>
      </c>
      <c r="G58" s="42"/>
      <c r="H58" s="1">
        <f>SUM(I58:K58)</f>
        <v>6400</v>
      </c>
      <c r="I58" s="42">
        <v>6400</v>
      </c>
      <c r="J58" s="1"/>
      <c r="K58" s="37"/>
      <c r="L58" s="113">
        <f>SUM(E58+F58-P58)</f>
        <v>6400</v>
      </c>
      <c r="M58" s="58">
        <v>6400</v>
      </c>
      <c r="N58" s="1"/>
      <c r="O58" s="1"/>
      <c r="P58" s="21"/>
    </row>
    <row r="59" spans="1:16" ht="13.5" customHeight="1">
      <c r="A59" s="9"/>
      <c r="B59" s="266"/>
      <c r="C59" s="67">
        <v>854</v>
      </c>
      <c r="D59" s="68">
        <v>85415</v>
      </c>
      <c r="E59" s="121">
        <v>0</v>
      </c>
      <c r="F59" s="19">
        <f>SUM(G59:H59)</f>
        <v>20550</v>
      </c>
      <c r="G59" s="42"/>
      <c r="H59" s="1">
        <f>SUM(I59:K59)</f>
        <v>20550</v>
      </c>
      <c r="I59" s="42">
        <v>20550</v>
      </c>
      <c r="J59" s="1"/>
      <c r="K59" s="37"/>
      <c r="L59" s="113">
        <f>SUM(E59+F59-P59)</f>
        <v>20550</v>
      </c>
      <c r="M59" s="58">
        <v>20550</v>
      </c>
      <c r="N59" s="1"/>
      <c r="O59" s="1"/>
      <c r="P59" s="21">
        <v>0</v>
      </c>
    </row>
    <row r="60" spans="1:16" ht="13.5" customHeight="1">
      <c r="A60" s="316" t="s">
        <v>17</v>
      </c>
      <c r="B60" s="226" t="s">
        <v>59</v>
      </c>
      <c r="C60" s="262" t="s">
        <v>76</v>
      </c>
      <c r="D60" s="263"/>
      <c r="E60" s="41">
        <f aca="true" t="shared" si="12" ref="E60:P60">SUM(E61:E64)</f>
        <v>42000</v>
      </c>
      <c r="F60" s="40">
        <f t="shared" si="12"/>
        <v>2306230</v>
      </c>
      <c r="G60" s="41">
        <f t="shared" si="12"/>
        <v>76120</v>
      </c>
      <c r="H60" s="40">
        <f t="shared" si="12"/>
        <v>2230110</v>
      </c>
      <c r="I60" s="40">
        <f t="shared" si="12"/>
        <v>2230110</v>
      </c>
      <c r="J60" s="40">
        <f t="shared" si="12"/>
        <v>0</v>
      </c>
      <c r="K60" s="79">
        <f t="shared" si="12"/>
        <v>0</v>
      </c>
      <c r="L60" s="41">
        <f t="shared" si="12"/>
        <v>2306230</v>
      </c>
      <c r="M60" s="212">
        <f t="shared" si="12"/>
        <v>2306230</v>
      </c>
      <c r="N60" s="40"/>
      <c r="O60" s="40"/>
      <c r="P60" s="66">
        <f t="shared" si="12"/>
        <v>42000</v>
      </c>
    </row>
    <row r="61" spans="1:16" ht="13.5" customHeight="1">
      <c r="A61" s="317"/>
      <c r="B61" s="227" t="s">
        <v>60</v>
      </c>
      <c r="C61" s="67">
        <v>801</v>
      </c>
      <c r="D61" s="68">
        <v>80101</v>
      </c>
      <c r="E61" s="81">
        <v>40000</v>
      </c>
      <c r="F61" s="19">
        <f>SUM(G61:H61)</f>
        <v>2176120</v>
      </c>
      <c r="G61" s="42">
        <v>76120</v>
      </c>
      <c r="H61" s="1">
        <v>2100000</v>
      </c>
      <c r="I61" s="42">
        <v>2100000</v>
      </c>
      <c r="J61" s="1"/>
      <c r="K61" s="37"/>
      <c r="L61" s="113">
        <f>SUM(E61+F61-P61)</f>
        <v>2176120</v>
      </c>
      <c r="M61" s="58">
        <v>2176120</v>
      </c>
      <c r="N61" s="1"/>
      <c r="O61" s="1"/>
      <c r="P61" s="21">
        <v>40000</v>
      </c>
    </row>
    <row r="62" spans="1:16" s="29" customFormat="1" ht="13.5" customHeight="1">
      <c r="A62" s="317"/>
      <c r="B62" s="228"/>
      <c r="C62" s="99">
        <v>801</v>
      </c>
      <c r="D62" s="100">
        <v>80103</v>
      </c>
      <c r="E62" s="103">
        <v>2000</v>
      </c>
      <c r="F62" s="101">
        <f>SUM(G62:H62)</f>
        <v>103200</v>
      </c>
      <c r="G62" s="97">
        <v>0</v>
      </c>
      <c r="H62" s="96">
        <v>103200</v>
      </c>
      <c r="I62" s="97">
        <v>103200</v>
      </c>
      <c r="J62" s="96"/>
      <c r="K62" s="215"/>
      <c r="L62" s="113">
        <f>SUM(E62+F62-P62)</f>
        <v>103200</v>
      </c>
      <c r="M62" s="58">
        <f>L62</f>
        <v>103200</v>
      </c>
      <c r="N62" s="96"/>
      <c r="O62" s="96"/>
      <c r="P62" s="102">
        <v>2000</v>
      </c>
    </row>
    <row r="63" spans="1:16" ht="13.5" customHeight="1">
      <c r="A63" s="317"/>
      <c r="B63" s="228"/>
      <c r="C63" s="67">
        <v>801</v>
      </c>
      <c r="D63" s="68">
        <v>80146</v>
      </c>
      <c r="E63" s="108"/>
      <c r="F63" s="19">
        <f>SUM(G63:H63)</f>
        <v>6400</v>
      </c>
      <c r="G63" s="114"/>
      <c r="H63" s="1">
        <f>SUM(I63:K63)</f>
        <v>6400</v>
      </c>
      <c r="I63" s="58">
        <v>6400</v>
      </c>
      <c r="J63" s="1"/>
      <c r="K63" s="42"/>
      <c r="L63" s="113">
        <f>SUM(E63+F63-P63)</f>
        <v>6400</v>
      </c>
      <c r="M63" s="58">
        <f>L63</f>
        <v>6400</v>
      </c>
      <c r="N63" s="1"/>
      <c r="O63" s="1"/>
      <c r="P63" s="21"/>
    </row>
    <row r="64" spans="1:16" ht="13.5" customHeight="1" thickBot="1">
      <c r="A64" s="39"/>
      <c r="B64" s="229"/>
      <c r="C64" s="69">
        <v>854</v>
      </c>
      <c r="D64" s="70">
        <v>85415</v>
      </c>
      <c r="E64" s="122"/>
      <c r="F64" s="25">
        <f>SUM(G64:H64)</f>
        <v>20510</v>
      </c>
      <c r="G64" s="123"/>
      <c r="H64" s="2">
        <f>SUM(I64:K64)</f>
        <v>20510</v>
      </c>
      <c r="I64" s="80">
        <v>20510</v>
      </c>
      <c r="J64" s="50"/>
      <c r="K64" s="56"/>
      <c r="L64" s="119">
        <f>SUM(E64+F64-P64)</f>
        <v>20510</v>
      </c>
      <c r="M64" s="2">
        <f>L64</f>
        <v>20510</v>
      </c>
      <c r="N64" s="80"/>
      <c r="O64" s="80"/>
      <c r="P64" s="83"/>
    </row>
    <row r="65" spans="1:16" ht="13.5" customHeight="1">
      <c r="A65" s="321"/>
      <c r="B65" s="157" t="s">
        <v>55</v>
      </c>
      <c r="C65" s="158"/>
      <c r="D65" s="159"/>
      <c r="E65" s="160">
        <f>E66+E67</f>
        <v>126000</v>
      </c>
      <c r="F65" s="160">
        <f aca="true" t="shared" si="13" ref="F65:P65">F66+F67</f>
        <v>9877600</v>
      </c>
      <c r="G65" s="160">
        <f t="shared" si="13"/>
        <v>2518100</v>
      </c>
      <c r="H65" s="160">
        <f t="shared" si="13"/>
        <v>7359500</v>
      </c>
      <c r="I65" s="160">
        <f t="shared" si="13"/>
        <v>7359500</v>
      </c>
      <c r="J65" s="160">
        <f t="shared" si="13"/>
        <v>0</v>
      </c>
      <c r="K65" s="242">
        <f t="shared" si="13"/>
        <v>0</v>
      </c>
      <c r="L65" s="243">
        <f t="shared" si="13"/>
        <v>9877600</v>
      </c>
      <c r="M65" s="160">
        <f t="shared" si="13"/>
        <v>9871300</v>
      </c>
      <c r="N65" s="160">
        <f t="shared" si="13"/>
        <v>6300</v>
      </c>
      <c r="O65" s="160">
        <f t="shared" si="13"/>
        <v>0</v>
      </c>
      <c r="P65" s="252">
        <f t="shared" si="13"/>
        <v>126000</v>
      </c>
    </row>
    <row r="66" spans="1:16" ht="13.5" customHeight="1">
      <c r="A66" s="321"/>
      <c r="B66" s="322"/>
      <c r="C66" s="158">
        <v>801</v>
      </c>
      <c r="D66" s="159">
        <v>80104</v>
      </c>
      <c r="E66" s="161">
        <f aca="true" t="shared" si="14" ref="E66:N66">SUM(E69,E72,E75,E78,E81,E84,E87,E91,E94)</f>
        <v>126000</v>
      </c>
      <c r="F66" s="144">
        <f t="shared" si="14"/>
        <v>9846100</v>
      </c>
      <c r="G66" s="148">
        <f t="shared" si="14"/>
        <v>2518100</v>
      </c>
      <c r="H66" s="143">
        <f t="shared" si="14"/>
        <v>7328000</v>
      </c>
      <c r="I66" s="144">
        <f t="shared" si="14"/>
        <v>7328000</v>
      </c>
      <c r="J66" s="143">
        <f t="shared" si="14"/>
        <v>0</v>
      </c>
      <c r="K66" s="145">
        <f t="shared" si="14"/>
        <v>0</v>
      </c>
      <c r="L66" s="241">
        <f t="shared" si="14"/>
        <v>9846100</v>
      </c>
      <c r="M66" s="145">
        <f t="shared" si="14"/>
        <v>9839800</v>
      </c>
      <c r="N66" s="145">
        <f t="shared" si="14"/>
        <v>6300</v>
      </c>
      <c r="O66" s="144"/>
      <c r="P66" s="162">
        <f>SUM(P69,P72,P75,P78,P81,P84,P87,P91,P94)</f>
        <v>126000</v>
      </c>
    </row>
    <row r="67" spans="1:16" ht="13.5" customHeight="1">
      <c r="A67" s="321"/>
      <c r="B67" s="323"/>
      <c r="C67" s="158">
        <v>801</v>
      </c>
      <c r="D67" s="159">
        <v>80146</v>
      </c>
      <c r="E67" s="144">
        <f>SUM(E70,E73,E76,E79,E82,E85,E88,E92,E95)</f>
        <v>0</v>
      </c>
      <c r="F67" s="144">
        <f>SUM(F70,F73,F76,F79,F82,F85,F88,F92,F95)</f>
        <v>31500</v>
      </c>
      <c r="G67" s="148">
        <f>SUM(G70,G73,G76,G79,G82,G85,G88,G92,G95)</f>
        <v>0</v>
      </c>
      <c r="H67" s="143">
        <f>SUM(H70,H73,H76,H79,H82,H85,H88,H92,H95)</f>
        <v>31500</v>
      </c>
      <c r="I67" s="144">
        <f>I70+I73+I76+I79+I82+I85+I88+I92+I95</f>
        <v>31500</v>
      </c>
      <c r="J67" s="143">
        <f>SUM(J70,J73,J76,J79,J82,J85,J88,J92,J95)</f>
        <v>0</v>
      </c>
      <c r="K67" s="145">
        <f>SUM(K70,K73,K76,K79,K82,K85,K88,K92,K95)</f>
        <v>0</v>
      </c>
      <c r="L67" s="241">
        <f>SUM(L70,L73,L76,L79,L82,L85,L88,L92,L95)</f>
        <v>31500</v>
      </c>
      <c r="M67" s="145">
        <f>SUM(M70,M73,M76,M79,M82,M85,M88,M92,M95)</f>
        <v>31500</v>
      </c>
      <c r="N67" s="145">
        <f>SUM(N70,N73,N76,N79,N82,N85,N88,N92,N95)</f>
        <v>0</v>
      </c>
      <c r="O67" s="144"/>
      <c r="P67" s="162">
        <f>SUM(P70,P73,P76,P79,P82,P85,P88,P92,P95)</f>
        <v>0</v>
      </c>
    </row>
    <row r="68" spans="1:16" ht="13.5" customHeight="1">
      <c r="A68" s="260" t="s">
        <v>18</v>
      </c>
      <c r="B68" s="6" t="s">
        <v>38</v>
      </c>
      <c r="C68" s="262" t="s">
        <v>76</v>
      </c>
      <c r="D68" s="263"/>
      <c r="E68" s="41">
        <f>SUM(E69:E70)</f>
        <v>24000</v>
      </c>
      <c r="F68" s="47">
        <f>SUM(F69:F70)</f>
        <v>1003020</v>
      </c>
      <c r="G68" s="72">
        <f>SUM(G69:G70)</f>
        <v>250820</v>
      </c>
      <c r="H68" s="47">
        <f>SUM(I68)</f>
        <v>752200</v>
      </c>
      <c r="I68" s="47">
        <f>SUM(I69:I70)</f>
        <v>752200</v>
      </c>
      <c r="J68" s="128">
        <f>SUM(J69:J70)</f>
        <v>0</v>
      </c>
      <c r="K68" s="128">
        <f>SUM(K69:K70)</f>
        <v>0</v>
      </c>
      <c r="L68" s="244">
        <f>SUM(L69:L70)</f>
        <v>1003020</v>
      </c>
      <c r="M68" s="128">
        <f>SUM(M69:M70)</f>
        <v>1003020</v>
      </c>
      <c r="N68" s="47"/>
      <c r="O68" s="47"/>
      <c r="P68" s="129">
        <f>SUM(P69:P70)</f>
        <v>24000</v>
      </c>
    </row>
    <row r="69" spans="1:16" ht="13.5" customHeight="1">
      <c r="A69" s="261"/>
      <c r="B69" s="324"/>
      <c r="C69" s="67">
        <v>801</v>
      </c>
      <c r="D69" s="68">
        <v>80104</v>
      </c>
      <c r="E69" s="81">
        <v>24000</v>
      </c>
      <c r="F69" s="19">
        <f>SUM(G69:H69)</f>
        <v>1000820</v>
      </c>
      <c r="G69" s="45">
        <v>250820</v>
      </c>
      <c r="H69" s="19">
        <f>SUM(I69:K69)</f>
        <v>750000</v>
      </c>
      <c r="I69" s="1">
        <v>750000</v>
      </c>
      <c r="J69" s="1"/>
      <c r="K69" s="1"/>
      <c r="L69" s="113">
        <f>SUM(E69+F69-P69)</f>
        <v>1000820</v>
      </c>
      <c r="M69" s="58">
        <v>1000820</v>
      </c>
      <c r="N69" s="1"/>
      <c r="O69" s="1"/>
      <c r="P69" s="21">
        <v>24000</v>
      </c>
    </row>
    <row r="70" spans="1:16" ht="13.5" customHeight="1">
      <c r="A70" s="261"/>
      <c r="B70" s="325"/>
      <c r="C70" s="67">
        <v>801</v>
      </c>
      <c r="D70" s="68">
        <v>80146</v>
      </c>
      <c r="E70" s="121">
        <v>0</v>
      </c>
      <c r="F70" s="19">
        <f>SUM(G70:H70)</f>
        <v>2200</v>
      </c>
      <c r="G70" s="45"/>
      <c r="H70" s="19">
        <f>SUM(I70:K70)</f>
        <v>2200</v>
      </c>
      <c r="I70" s="1">
        <v>2200</v>
      </c>
      <c r="J70" s="1"/>
      <c r="K70" s="1"/>
      <c r="L70" s="113">
        <f>SUM(E70+F70-P70)</f>
        <v>2200</v>
      </c>
      <c r="M70" s="58">
        <v>2200</v>
      </c>
      <c r="N70" s="1"/>
      <c r="O70" s="1"/>
      <c r="P70" s="21">
        <v>0</v>
      </c>
    </row>
    <row r="71" spans="1:16" ht="13.5" customHeight="1">
      <c r="A71" s="260" t="s">
        <v>19</v>
      </c>
      <c r="B71" s="6" t="s">
        <v>39</v>
      </c>
      <c r="C71" s="262" t="s">
        <v>76</v>
      </c>
      <c r="D71" s="263"/>
      <c r="E71" s="55">
        <f>SUM(E72:E73)</f>
        <v>15000</v>
      </c>
      <c r="F71" s="47">
        <f>SUM(F72:F73)</f>
        <v>1229025</v>
      </c>
      <c r="G71" s="72">
        <f>SUM(G72:G73)</f>
        <v>323225</v>
      </c>
      <c r="H71" s="47">
        <f>SUM(I71)</f>
        <v>905800</v>
      </c>
      <c r="I71" s="47">
        <f>SUM(I72:I73)</f>
        <v>905800</v>
      </c>
      <c r="J71" s="47">
        <f>SUM(J72:J73)</f>
        <v>0</v>
      </c>
      <c r="K71" s="47">
        <f>SUM(K72:K73)</f>
        <v>0</v>
      </c>
      <c r="L71" s="73">
        <f>SUM(L72:L73)</f>
        <v>1229025</v>
      </c>
      <c r="M71" s="128">
        <f>SUM(M72:M73)</f>
        <v>1229025</v>
      </c>
      <c r="N71" s="47"/>
      <c r="O71" s="47"/>
      <c r="P71" s="129">
        <f>SUM(P72:P73)</f>
        <v>15000</v>
      </c>
    </row>
    <row r="72" spans="1:16" ht="13.5" customHeight="1">
      <c r="A72" s="261"/>
      <c r="B72" s="324"/>
      <c r="C72" s="67">
        <v>801</v>
      </c>
      <c r="D72" s="68">
        <v>80104</v>
      </c>
      <c r="E72" s="81">
        <v>15000</v>
      </c>
      <c r="F72" s="19">
        <f>SUM(G72:H72)</f>
        <v>1226225</v>
      </c>
      <c r="G72" s="45">
        <v>323225</v>
      </c>
      <c r="H72" s="19">
        <f>SUM(I72:K72)</f>
        <v>903000</v>
      </c>
      <c r="I72" s="1">
        <v>903000</v>
      </c>
      <c r="J72" s="1"/>
      <c r="K72" s="1"/>
      <c r="L72" s="113">
        <f>SUM(E72+F72-P72)</f>
        <v>1226225</v>
      </c>
      <c r="M72" s="58">
        <v>1226225</v>
      </c>
      <c r="N72" s="1"/>
      <c r="O72" s="1"/>
      <c r="P72" s="21">
        <v>15000</v>
      </c>
    </row>
    <row r="73" spans="1:16" ht="13.5" customHeight="1">
      <c r="A73" s="261"/>
      <c r="B73" s="325"/>
      <c r="C73" s="67">
        <v>801</v>
      </c>
      <c r="D73" s="68">
        <v>80146</v>
      </c>
      <c r="E73" s="121">
        <v>0</v>
      </c>
      <c r="F73" s="19">
        <f>SUM(G73:H73)</f>
        <v>2800</v>
      </c>
      <c r="G73" s="45"/>
      <c r="H73" s="19">
        <f>SUM(I73:K73)</f>
        <v>2800</v>
      </c>
      <c r="I73" s="1">
        <v>2800</v>
      </c>
      <c r="J73" s="1"/>
      <c r="K73" s="1"/>
      <c r="L73" s="113">
        <f>SUM(E73+F73-P73)</f>
        <v>2800</v>
      </c>
      <c r="M73" s="58">
        <v>2800</v>
      </c>
      <c r="N73" s="1"/>
      <c r="O73" s="1"/>
      <c r="P73" s="21">
        <v>0</v>
      </c>
    </row>
    <row r="74" spans="1:16" ht="13.5" customHeight="1">
      <c r="A74" s="260" t="s">
        <v>20</v>
      </c>
      <c r="B74" s="6" t="s">
        <v>40</v>
      </c>
      <c r="C74" s="262" t="s">
        <v>76</v>
      </c>
      <c r="D74" s="263"/>
      <c r="E74" s="55">
        <f>SUM(E75:E76)</f>
        <v>5000</v>
      </c>
      <c r="F74" s="47">
        <f>SUM(F75:F76)</f>
        <v>1226685</v>
      </c>
      <c r="G74" s="72">
        <f>SUM(G75:G76)</f>
        <v>360885</v>
      </c>
      <c r="H74" s="47">
        <f>SUM(I74)</f>
        <v>865800</v>
      </c>
      <c r="I74" s="47">
        <f>SUM(I75:I76)</f>
        <v>865800</v>
      </c>
      <c r="J74" s="47">
        <f>SUM(J75:J76)</f>
        <v>0</v>
      </c>
      <c r="K74" s="47">
        <f>SUM(K75:K76)</f>
        <v>0</v>
      </c>
      <c r="L74" s="73">
        <f>SUM(L75:L76)</f>
        <v>1226685</v>
      </c>
      <c r="M74" s="128">
        <f>SUM(M75:M76)</f>
        <v>1226685</v>
      </c>
      <c r="N74" s="47"/>
      <c r="O74" s="47"/>
      <c r="P74" s="129">
        <f>SUM(P75:P76)</f>
        <v>5000</v>
      </c>
    </row>
    <row r="75" spans="1:16" ht="12">
      <c r="A75" s="261"/>
      <c r="B75" s="324"/>
      <c r="C75" s="67">
        <v>801</v>
      </c>
      <c r="D75" s="68">
        <v>80104</v>
      </c>
      <c r="E75" s="81">
        <v>5000</v>
      </c>
      <c r="F75" s="19">
        <f>SUM(G75:H75)</f>
        <v>1223885</v>
      </c>
      <c r="G75" s="45">
        <v>360885</v>
      </c>
      <c r="H75" s="19">
        <f>SUM(I75:K75)</f>
        <v>863000</v>
      </c>
      <c r="I75" s="1">
        <v>863000</v>
      </c>
      <c r="J75" s="1"/>
      <c r="K75" s="1"/>
      <c r="L75" s="113">
        <f>SUM(E75+F75-P75)</f>
        <v>1223885</v>
      </c>
      <c r="M75" s="58">
        <v>1223885</v>
      </c>
      <c r="N75" s="1"/>
      <c r="O75" s="1"/>
      <c r="P75" s="21">
        <v>5000</v>
      </c>
    </row>
    <row r="76" spans="1:16" ht="13.5" customHeight="1">
      <c r="A76" s="261"/>
      <c r="B76" s="325"/>
      <c r="C76" s="67">
        <v>801</v>
      </c>
      <c r="D76" s="68">
        <v>80146</v>
      </c>
      <c r="E76" s="121">
        <v>0</v>
      </c>
      <c r="F76" s="19">
        <f>SUM(G76:H76)</f>
        <v>2800</v>
      </c>
      <c r="G76" s="45"/>
      <c r="H76" s="19">
        <f>SUM(I76:K76)</f>
        <v>2800</v>
      </c>
      <c r="I76" s="1">
        <v>2800</v>
      </c>
      <c r="J76" s="1"/>
      <c r="K76" s="1"/>
      <c r="L76" s="113">
        <f>SUM(E76+F76-P76)</f>
        <v>2800</v>
      </c>
      <c r="M76" s="58">
        <v>2800</v>
      </c>
      <c r="N76" s="1"/>
      <c r="O76" s="1"/>
      <c r="P76" s="21">
        <v>0</v>
      </c>
    </row>
    <row r="77" spans="1:16" ht="13.5" customHeight="1">
      <c r="A77" s="260" t="s">
        <v>21</v>
      </c>
      <c r="B77" s="6" t="s">
        <v>41</v>
      </c>
      <c r="C77" s="262" t="s">
        <v>76</v>
      </c>
      <c r="D77" s="263"/>
      <c r="E77" s="55">
        <f>SUM(E78:E79)</f>
        <v>20000</v>
      </c>
      <c r="F77" s="47">
        <f>SUM(F78:F79)</f>
        <v>1280800</v>
      </c>
      <c r="G77" s="72">
        <f>SUM(G78:G79)</f>
        <v>314500</v>
      </c>
      <c r="H77" s="47">
        <f>SUM(I77)</f>
        <v>966300</v>
      </c>
      <c r="I77" s="47">
        <f>SUM(I78:I79)</f>
        <v>966300</v>
      </c>
      <c r="J77" s="47">
        <f>SUM(J78:J79)</f>
        <v>0</v>
      </c>
      <c r="K77" s="47">
        <f>SUM(K78:K79)</f>
        <v>0</v>
      </c>
      <c r="L77" s="73">
        <f>SUM(L78:L79)</f>
        <v>1280800</v>
      </c>
      <c r="M77" s="128">
        <f>SUM(M78:M79)</f>
        <v>1280800</v>
      </c>
      <c r="N77" s="47"/>
      <c r="O77" s="47"/>
      <c r="P77" s="129">
        <f>SUM(P78:P79)</f>
        <v>20000</v>
      </c>
    </row>
    <row r="78" spans="1:16" ht="13.5" customHeight="1">
      <c r="A78" s="261"/>
      <c r="B78" s="324"/>
      <c r="C78" s="67">
        <v>801</v>
      </c>
      <c r="D78" s="68">
        <v>80104</v>
      </c>
      <c r="E78" s="81">
        <v>20000</v>
      </c>
      <c r="F78" s="19">
        <f>SUM(G78:H78)</f>
        <v>1277500</v>
      </c>
      <c r="G78" s="45">
        <v>314500</v>
      </c>
      <c r="H78" s="19">
        <f>SUM(I78:K78)</f>
        <v>963000</v>
      </c>
      <c r="I78" s="1">
        <v>963000</v>
      </c>
      <c r="J78" s="1"/>
      <c r="K78" s="1"/>
      <c r="L78" s="113">
        <f>SUM(E78+F78-P78)</f>
        <v>1277500</v>
      </c>
      <c r="M78" s="58">
        <v>1277500</v>
      </c>
      <c r="N78" s="1"/>
      <c r="O78" s="1"/>
      <c r="P78" s="21">
        <v>20000</v>
      </c>
    </row>
    <row r="79" spans="1:16" ht="13.5" customHeight="1">
      <c r="A79" s="261"/>
      <c r="B79" s="325"/>
      <c r="C79" s="67">
        <v>801</v>
      </c>
      <c r="D79" s="68">
        <v>80146</v>
      </c>
      <c r="E79" s="121">
        <v>0</v>
      </c>
      <c r="F79" s="19">
        <f>SUM(G79:H79)</f>
        <v>3300</v>
      </c>
      <c r="G79" s="45"/>
      <c r="H79" s="19">
        <f>SUM(I79:K79)</f>
        <v>3300</v>
      </c>
      <c r="I79" s="1">
        <v>3300</v>
      </c>
      <c r="J79" s="1"/>
      <c r="K79" s="1"/>
      <c r="L79" s="113">
        <f>SUM(E79+F79-P79)</f>
        <v>3300</v>
      </c>
      <c r="M79" s="58">
        <v>3300</v>
      </c>
      <c r="N79" s="1"/>
      <c r="O79" s="1"/>
      <c r="P79" s="21">
        <v>0</v>
      </c>
    </row>
    <row r="80" spans="1:16" ht="13.5" customHeight="1">
      <c r="A80" s="260" t="s">
        <v>44</v>
      </c>
      <c r="B80" s="6" t="s">
        <v>42</v>
      </c>
      <c r="C80" s="262" t="s">
        <v>76</v>
      </c>
      <c r="D80" s="263"/>
      <c r="E80" s="55">
        <f>SUM(E81:E82)</f>
        <v>15000</v>
      </c>
      <c r="F80" s="47">
        <f>SUM(F81:F82)</f>
        <v>1193300</v>
      </c>
      <c r="G80" s="72">
        <f>SUM(G81:G82)</f>
        <v>287500</v>
      </c>
      <c r="H80" s="47">
        <f>SUM(I80)</f>
        <v>905800</v>
      </c>
      <c r="I80" s="47">
        <f aca="true" t="shared" si="15" ref="I80:P80">SUM(I81:I82)</f>
        <v>905800</v>
      </c>
      <c r="J80" s="47">
        <f t="shared" si="15"/>
        <v>0</v>
      </c>
      <c r="K80" s="47">
        <f t="shared" si="15"/>
        <v>0</v>
      </c>
      <c r="L80" s="73">
        <f t="shared" si="15"/>
        <v>1193300</v>
      </c>
      <c r="M80" s="128">
        <f t="shared" si="15"/>
        <v>1187000</v>
      </c>
      <c r="N80" s="128">
        <f t="shared" si="15"/>
        <v>6300</v>
      </c>
      <c r="O80" s="47">
        <f t="shared" si="15"/>
        <v>0</v>
      </c>
      <c r="P80" s="129">
        <f t="shared" si="15"/>
        <v>15000</v>
      </c>
    </row>
    <row r="81" spans="1:16" ht="13.5" customHeight="1">
      <c r="A81" s="261"/>
      <c r="B81" s="324"/>
      <c r="C81" s="67">
        <v>801</v>
      </c>
      <c r="D81" s="68">
        <v>80104</v>
      </c>
      <c r="E81" s="81">
        <v>15000</v>
      </c>
      <c r="F81" s="19">
        <f>SUM(G81:H81)</f>
        <v>1190500</v>
      </c>
      <c r="G81" s="45">
        <v>287500</v>
      </c>
      <c r="H81" s="19">
        <f>SUM(I81:K81)</f>
        <v>903000</v>
      </c>
      <c r="I81" s="1">
        <v>903000</v>
      </c>
      <c r="J81" s="1"/>
      <c r="K81" s="1"/>
      <c r="L81" s="113">
        <f>SUM(E81+F81-P81)</f>
        <v>1190500</v>
      </c>
      <c r="M81" s="58">
        <f>L81-N81</f>
        <v>1184200</v>
      </c>
      <c r="N81" s="1">
        <v>6300</v>
      </c>
      <c r="O81" s="1"/>
      <c r="P81" s="21">
        <v>15000</v>
      </c>
    </row>
    <row r="82" spans="1:16" ht="13.5" customHeight="1">
      <c r="A82" s="261"/>
      <c r="B82" s="326"/>
      <c r="C82" s="67">
        <v>801</v>
      </c>
      <c r="D82" s="68">
        <v>80146</v>
      </c>
      <c r="E82" s="121">
        <v>0</v>
      </c>
      <c r="F82" s="19">
        <f>SUM(G82:H82)</f>
        <v>2800</v>
      </c>
      <c r="G82" s="45"/>
      <c r="H82" s="19">
        <f>SUM(I82:K82)</f>
        <v>2800</v>
      </c>
      <c r="I82" s="1">
        <v>2800</v>
      </c>
      <c r="J82" s="1"/>
      <c r="K82" s="1"/>
      <c r="L82" s="113">
        <f>SUM(E82+F82-P82)</f>
        <v>2800</v>
      </c>
      <c r="M82" s="58">
        <v>2800</v>
      </c>
      <c r="N82" s="1"/>
      <c r="O82" s="1"/>
      <c r="P82" s="21">
        <v>0</v>
      </c>
    </row>
    <row r="83" spans="1:16" ht="13.5" customHeight="1">
      <c r="A83" s="260" t="s">
        <v>45</v>
      </c>
      <c r="B83" s="6" t="s">
        <v>43</v>
      </c>
      <c r="C83" s="262" t="s">
        <v>76</v>
      </c>
      <c r="D83" s="263"/>
      <c r="E83" s="55">
        <f>SUM(E84:E85)</f>
        <v>15000</v>
      </c>
      <c r="F83" s="47">
        <f>SUM(F84:F85)</f>
        <v>1258650</v>
      </c>
      <c r="G83" s="72">
        <f>SUM(G84:G85)</f>
        <v>322450</v>
      </c>
      <c r="H83" s="47">
        <f>SUM(I83)</f>
        <v>936200</v>
      </c>
      <c r="I83" s="47">
        <f>SUM(I84:I85)</f>
        <v>936200</v>
      </c>
      <c r="J83" s="47">
        <f>SUM(J84:J85)</f>
        <v>0</v>
      </c>
      <c r="K83" s="47">
        <f>SUM(K84:K85)</f>
        <v>0</v>
      </c>
      <c r="L83" s="73">
        <f>SUM(L84:L85)</f>
        <v>1258650</v>
      </c>
      <c r="M83" s="128">
        <f>SUM(M84:M85)</f>
        <v>1258650</v>
      </c>
      <c r="N83" s="47"/>
      <c r="O83" s="47"/>
      <c r="P83" s="129">
        <f>SUM(P84:P85)</f>
        <v>15000</v>
      </c>
    </row>
    <row r="84" spans="1:16" ht="13.5" customHeight="1">
      <c r="A84" s="261"/>
      <c r="B84" s="324"/>
      <c r="C84" s="67">
        <v>801</v>
      </c>
      <c r="D84" s="68">
        <v>80104</v>
      </c>
      <c r="E84" s="81">
        <v>15000</v>
      </c>
      <c r="F84" s="19">
        <f>SUM(G84:H84)</f>
        <v>1255450</v>
      </c>
      <c r="G84" s="45">
        <v>322450</v>
      </c>
      <c r="H84" s="19">
        <f>SUM(I84:K84)</f>
        <v>933000</v>
      </c>
      <c r="I84" s="1">
        <v>933000</v>
      </c>
      <c r="J84" s="1"/>
      <c r="K84" s="1"/>
      <c r="L84" s="113">
        <f>SUM(E84+F84-P84)</f>
        <v>1255450</v>
      </c>
      <c r="M84" s="58">
        <v>1255450</v>
      </c>
      <c r="N84" s="1"/>
      <c r="O84" s="1"/>
      <c r="P84" s="21">
        <v>15000</v>
      </c>
    </row>
    <row r="85" spans="1:16" ht="13.5" customHeight="1">
      <c r="A85" s="327"/>
      <c r="B85" s="326"/>
      <c r="C85" s="67">
        <v>801</v>
      </c>
      <c r="D85" s="68">
        <v>80146</v>
      </c>
      <c r="E85" s="121">
        <v>0</v>
      </c>
      <c r="F85" s="19">
        <f>SUM(G85:H85)</f>
        <v>3200</v>
      </c>
      <c r="G85" s="45"/>
      <c r="H85" s="19">
        <f>SUM(I85:K85)</f>
        <v>3200</v>
      </c>
      <c r="I85" s="1">
        <v>3200</v>
      </c>
      <c r="J85" s="1"/>
      <c r="K85" s="1"/>
      <c r="L85" s="113">
        <f>SUM(E85+F85-P85)</f>
        <v>3200</v>
      </c>
      <c r="M85" s="58">
        <v>3200</v>
      </c>
      <c r="N85" s="1"/>
      <c r="O85" s="1"/>
      <c r="P85" s="21">
        <v>0</v>
      </c>
    </row>
    <row r="86" spans="1:16" ht="13.5" customHeight="1">
      <c r="A86" s="261" t="s">
        <v>46</v>
      </c>
      <c r="B86" s="7" t="s">
        <v>34</v>
      </c>
      <c r="C86" s="329" t="s">
        <v>76</v>
      </c>
      <c r="D86" s="330"/>
      <c r="E86" s="74">
        <f aca="true" t="shared" si="16" ref="E86:M86">SUM(E87:E88)</f>
        <v>16000</v>
      </c>
      <c r="F86" s="130">
        <f t="shared" si="16"/>
        <v>1322450</v>
      </c>
      <c r="G86" s="131">
        <f t="shared" si="16"/>
        <v>367750</v>
      </c>
      <c r="H86" s="253">
        <f>SUM(I86:K86)</f>
        <v>954700</v>
      </c>
      <c r="I86" s="130">
        <f t="shared" si="16"/>
        <v>954700</v>
      </c>
      <c r="J86" s="130">
        <f t="shared" si="16"/>
        <v>0</v>
      </c>
      <c r="K86" s="130">
        <f t="shared" si="16"/>
        <v>0</v>
      </c>
      <c r="L86" s="75">
        <f t="shared" si="16"/>
        <v>1322450</v>
      </c>
      <c r="M86" s="217">
        <f t="shared" si="16"/>
        <v>1322450</v>
      </c>
      <c r="N86" s="130"/>
      <c r="O86" s="130"/>
      <c r="P86" s="132">
        <f>SUM(P87:P88)</f>
        <v>16000</v>
      </c>
    </row>
    <row r="87" spans="1:16" ht="13.5" customHeight="1">
      <c r="A87" s="261"/>
      <c r="B87" s="264"/>
      <c r="C87" s="67">
        <v>801</v>
      </c>
      <c r="D87" s="68">
        <v>80104</v>
      </c>
      <c r="E87" s="18">
        <v>16000</v>
      </c>
      <c r="F87" s="19">
        <f>SUM(G87:H87)</f>
        <v>1310750</v>
      </c>
      <c r="G87" s="45">
        <v>367750</v>
      </c>
      <c r="H87" s="19">
        <f>SUM(I87:K87)</f>
        <v>943000</v>
      </c>
      <c r="I87" s="1">
        <v>943000</v>
      </c>
      <c r="J87" s="1">
        <v>0</v>
      </c>
      <c r="K87" s="1"/>
      <c r="L87" s="113">
        <f>SUM(E87+F87-P87)</f>
        <v>1310750</v>
      </c>
      <c r="M87" s="58">
        <v>1310750</v>
      </c>
      <c r="N87" s="1"/>
      <c r="O87" s="1"/>
      <c r="P87" s="21">
        <v>16000</v>
      </c>
    </row>
    <row r="88" spans="1:16" ht="12.75" thickBot="1">
      <c r="A88" s="328"/>
      <c r="B88" s="331"/>
      <c r="C88" s="69">
        <v>801</v>
      </c>
      <c r="D88" s="70">
        <v>80146</v>
      </c>
      <c r="E88" s="124">
        <v>0</v>
      </c>
      <c r="F88" s="25">
        <f>SUM(G88:H88)</f>
        <v>11700</v>
      </c>
      <c r="G88" s="107"/>
      <c r="H88" s="19">
        <f>SUM(I88:K88)</f>
        <v>11700</v>
      </c>
      <c r="I88" s="2">
        <v>11700</v>
      </c>
      <c r="J88" s="2"/>
      <c r="K88" s="2"/>
      <c r="L88" s="119">
        <f>SUM(E88+F88-P88)</f>
        <v>11700</v>
      </c>
      <c r="M88" s="218">
        <v>11700</v>
      </c>
      <c r="N88" s="2"/>
      <c r="O88" s="2"/>
      <c r="P88" s="84">
        <v>0</v>
      </c>
    </row>
    <row r="89" spans="1:16" ht="12.75" thickBot="1">
      <c r="A89" s="182">
        <v>1</v>
      </c>
      <c r="B89" s="183">
        <v>2</v>
      </c>
      <c r="C89" s="182">
        <v>3</v>
      </c>
      <c r="D89" s="184">
        <v>4</v>
      </c>
      <c r="E89" s="185">
        <v>5</v>
      </c>
      <c r="F89" s="186">
        <v>6</v>
      </c>
      <c r="G89" s="187">
        <v>7</v>
      </c>
      <c r="H89" s="186">
        <v>8</v>
      </c>
      <c r="I89" s="186">
        <v>9</v>
      </c>
      <c r="J89" s="186">
        <v>10</v>
      </c>
      <c r="K89" s="186">
        <v>11</v>
      </c>
      <c r="L89" s="188">
        <v>12</v>
      </c>
      <c r="M89" s="183">
        <v>13</v>
      </c>
      <c r="N89" s="186">
        <v>14</v>
      </c>
      <c r="O89" s="186">
        <v>15</v>
      </c>
      <c r="P89" s="189">
        <v>16</v>
      </c>
    </row>
    <row r="90" spans="1:16" ht="12">
      <c r="A90" s="260" t="s">
        <v>47</v>
      </c>
      <c r="B90" s="6" t="s">
        <v>36</v>
      </c>
      <c r="C90" s="262" t="s">
        <v>76</v>
      </c>
      <c r="D90" s="263"/>
      <c r="E90" s="71">
        <f aca="true" t="shared" si="17" ref="E90:P90">SUM(E91:E92)</f>
        <v>10000</v>
      </c>
      <c r="F90" s="47">
        <f t="shared" si="17"/>
        <v>627530</v>
      </c>
      <c r="G90" s="72">
        <f t="shared" si="17"/>
        <v>136430</v>
      </c>
      <c r="H90" s="47">
        <f t="shared" si="17"/>
        <v>491100</v>
      </c>
      <c r="I90" s="47">
        <f t="shared" si="17"/>
        <v>491100</v>
      </c>
      <c r="J90" s="47">
        <f t="shared" si="17"/>
        <v>0</v>
      </c>
      <c r="K90" s="47">
        <f t="shared" si="17"/>
        <v>0</v>
      </c>
      <c r="L90" s="73">
        <f t="shared" si="17"/>
        <v>627530</v>
      </c>
      <c r="M90" s="128">
        <f t="shared" si="17"/>
        <v>627530</v>
      </c>
      <c r="N90" s="47"/>
      <c r="O90" s="47"/>
      <c r="P90" s="129">
        <f t="shared" si="17"/>
        <v>10000</v>
      </c>
    </row>
    <row r="91" spans="1:16" ht="12">
      <c r="A91" s="261"/>
      <c r="B91" s="264"/>
      <c r="C91" s="67">
        <v>801</v>
      </c>
      <c r="D91" s="68">
        <v>80104</v>
      </c>
      <c r="E91" s="18">
        <v>10000</v>
      </c>
      <c r="F91" s="19">
        <f>SUM(G91:H91)</f>
        <v>626430</v>
      </c>
      <c r="G91" s="45">
        <v>136430</v>
      </c>
      <c r="H91" s="1">
        <f>SUM(I91:K91)</f>
        <v>490000</v>
      </c>
      <c r="I91" s="1">
        <v>490000</v>
      </c>
      <c r="J91" s="1"/>
      <c r="K91" s="1"/>
      <c r="L91" s="113">
        <f>SUM(E91+F91-P91)</f>
        <v>626430</v>
      </c>
      <c r="M91" s="58">
        <v>626430</v>
      </c>
      <c r="N91" s="1"/>
      <c r="O91" s="1"/>
      <c r="P91" s="21">
        <v>10000</v>
      </c>
    </row>
    <row r="92" spans="1:16" ht="12">
      <c r="A92" s="261"/>
      <c r="B92" s="265"/>
      <c r="C92" s="67">
        <v>801</v>
      </c>
      <c r="D92" s="68">
        <v>80146</v>
      </c>
      <c r="E92" s="121">
        <v>0</v>
      </c>
      <c r="F92" s="19">
        <f>SUM(G92:H92)</f>
        <v>1100</v>
      </c>
      <c r="G92" s="45"/>
      <c r="H92" s="1">
        <f>SUM(I92:K92)</f>
        <v>1100</v>
      </c>
      <c r="I92" s="1">
        <v>1100</v>
      </c>
      <c r="J92" s="1"/>
      <c r="K92" s="1"/>
      <c r="L92" s="113">
        <f>SUM(E92+F92-P92)</f>
        <v>1100</v>
      </c>
      <c r="M92" s="58">
        <v>1100</v>
      </c>
      <c r="N92" s="1"/>
      <c r="O92" s="1"/>
      <c r="P92" s="21">
        <v>0</v>
      </c>
    </row>
    <row r="93" spans="1:16" ht="12">
      <c r="A93" s="260" t="s">
        <v>48</v>
      </c>
      <c r="B93" s="6" t="s">
        <v>37</v>
      </c>
      <c r="C93" s="262" t="s">
        <v>76</v>
      </c>
      <c r="D93" s="263"/>
      <c r="E93" s="74">
        <f aca="true" t="shared" si="18" ref="E93:P93">SUM(E94:E95)</f>
        <v>6000</v>
      </c>
      <c r="F93" s="47">
        <f t="shared" si="18"/>
        <v>736140</v>
      </c>
      <c r="G93" s="72">
        <f t="shared" si="18"/>
        <v>154540</v>
      </c>
      <c r="H93" s="47">
        <f t="shared" si="18"/>
        <v>581600</v>
      </c>
      <c r="I93" s="47">
        <f t="shared" si="18"/>
        <v>581600</v>
      </c>
      <c r="J93" s="47">
        <f t="shared" si="18"/>
        <v>0</v>
      </c>
      <c r="K93" s="47">
        <f t="shared" si="18"/>
        <v>0</v>
      </c>
      <c r="L93" s="73">
        <f t="shared" si="18"/>
        <v>736140</v>
      </c>
      <c r="M93" s="128">
        <f t="shared" si="18"/>
        <v>736140</v>
      </c>
      <c r="N93" s="47"/>
      <c r="O93" s="47"/>
      <c r="P93" s="129">
        <f t="shared" si="18"/>
        <v>6000</v>
      </c>
    </row>
    <row r="94" spans="1:16" ht="12">
      <c r="A94" s="261"/>
      <c r="B94" s="324"/>
      <c r="C94" s="67">
        <v>801</v>
      </c>
      <c r="D94" s="68">
        <v>80104</v>
      </c>
      <c r="E94" s="18">
        <v>6000</v>
      </c>
      <c r="F94" s="19">
        <f>SUM(G94:H94)</f>
        <v>734540</v>
      </c>
      <c r="G94" s="45">
        <v>154540</v>
      </c>
      <c r="H94" s="1">
        <f>SUM(I94:K94)</f>
        <v>580000</v>
      </c>
      <c r="I94" s="1">
        <v>580000</v>
      </c>
      <c r="J94" s="1"/>
      <c r="K94" s="58"/>
      <c r="L94" s="113">
        <f>SUM(E94+F94-P94)</f>
        <v>734540</v>
      </c>
      <c r="M94" s="58">
        <v>734540</v>
      </c>
      <c r="N94" s="1"/>
      <c r="O94" s="1"/>
      <c r="P94" s="21">
        <v>6000</v>
      </c>
    </row>
    <row r="95" spans="1:16" ht="12.75" thickBot="1">
      <c r="A95" s="261"/>
      <c r="B95" s="325"/>
      <c r="C95" s="67">
        <v>801</v>
      </c>
      <c r="D95" s="70">
        <v>80146</v>
      </c>
      <c r="E95" s="124">
        <v>0</v>
      </c>
      <c r="F95" s="25">
        <f>SUM(G95:H95)</f>
        <v>1600</v>
      </c>
      <c r="G95" s="107"/>
      <c r="H95" s="2">
        <f>SUM(I95:K95)</f>
        <v>1600</v>
      </c>
      <c r="I95" s="2">
        <v>1600</v>
      </c>
      <c r="J95" s="2"/>
      <c r="K95" s="218"/>
      <c r="L95" s="119">
        <f>SUM(E95+F95-P95)</f>
        <v>1600</v>
      </c>
      <c r="M95" s="218">
        <v>1600</v>
      </c>
      <c r="N95" s="2"/>
      <c r="O95" s="2"/>
      <c r="P95" s="84">
        <v>0</v>
      </c>
    </row>
    <row r="96" spans="1:16" s="29" customFormat="1" ht="13.5" customHeight="1">
      <c r="A96" s="332"/>
      <c r="B96" s="163" t="s">
        <v>54</v>
      </c>
      <c r="C96" s="164"/>
      <c r="D96" s="159"/>
      <c r="E96" s="142">
        <f aca="true" t="shared" si="19" ref="E96:P96">E97+E98+E100+E99</f>
        <v>135000</v>
      </c>
      <c r="F96" s="142">
        <f t="shared" si="19"/>
        <v>9899057</v>
      </c>
      <c r="G96" s="142">
        <f t="shared" si="19"/>
        <v>382563</v>
      </c>
      <c r="H96" s="142">
        <f t="shared" si="19"/>
        <v>9516494</v>
      </c>
      <c r="I96" s="142">
        <f t="shared" si="19"/>
        <v>9516494</v>
      </c>
      <c r="J96" s="142">
        <f t="shared" si="19"/>
        <v>0</v>
      </c>
      <c r="K96" s="142">
        <f t="shared" si="19"/>
        <v>0</v>
      </c>
      <c r="L96" s="155">
        <f t="shared" si="19"/>
        <v>9899057</v>
      </c>
      <c r="M96" s="155">
        <f t="shared" si="19"/>
        <v>9899057</v>
      </c>
      <c r="N96" s="155">
        <f t="shared" si="19"/>
        <v>0</v>
      </c>
      <c r="O96" s="155">
        <f t="shared" si="19"/>
        <v>0</v>
      </c>
      <c r="P96" s="155">
        <f t="shared" si="19"/>
        <v>135000</v>
      </c>
    </row>
    <row r="97" spans="1:16" s="29" customFormat="1" ht="13.5" customHeight="1">
      <c r="A97" s="333"/>
      <c r="B97" s="334"/>
      <c r="C97" s="158">
        <v>801</v>
      </c>
      <c r="D97" s="159">
        <v>80110</v>
      </c>
      <c r="E97" s="142">
        <f aca="true" t="shared" si="20" ref="E97:N98">SUM(E102,E107,E111,E115,E119)</f>
        <v>135000</v>
      </c>
      <c r="F97" s="142">
        <f t="shared" si="20"/>
        <v>9188963</v>
      </c>
      <c r="G97" s="148">
        <f t="shared" si="20"/>
        <v>382563</v>
      </c>
      <c r="H97" s="144">
        <f t="shared" si="20"/>
        <v>8806400</v>
      </c>
      <c r="I97" s="144">
        <f t="shared" si="20"/>
        <v>8806400</v>
      </c>
      <c r="J97" s="144">
        <f t="shared" si="20"/>
        <v>0</v>
      </c>
      <c r="K97" s="145">
        <f t="shared" si="20"/>
        <v>0</v>
      </c>
      <c r="L97" s="241">
        <f t="shared" si="20"/>
        <v>9188963</v>
      </c>
      <c r="M97" s="145">
        <f t="shared" si="20"/>
        <v>9188963</v>
      </c>
      <c r="N97" s="145">
        <f t="shared" si="20"/>
        <v>0</v>
      </c>
      <c r="O97" s="144"/>
      <c r="P97" s="162">
        <f>SUM(P102,P107,P111,P115,P119)</f>
        <v>135000</v>
      </c>
    </row>
    <row r="98" spans="1:16" s="29" customFormat="1" ht="13.5" customHeight="1">
      <c r="A98" s="333"/>
      <c r="B98" s="335"/>
      <c r="C98" s="158">
        <v>801</v>
      </c>
      <c r="D98" s="159">
        <v>80146</v>
      </c>
      <c r="E98" s="142">
        <f t="shared" si="20"/>
        <v>0</v>
      </c>
      <c r="F98" s="142">
        <f t="shared" si="20"/>
        <v>56200</v>
      </c>
      <c r="G98" s="148">
        <f t="shared" si="20"/>
        <v>0</v>
      </c>
      <c r="H98" s="144">
        <f t="shared" si="20"/>
        <v>56200</v>
      </c>
      <c r="I98" s="144">
        <f t="shared" si="20"/>
        <v>56200</v>
      </c>
      <c r="J98" s="144">
        <f t="shared" si="20"/>
        <v>0</v>
      </c>
      <c r="K98" s="145">
        <f t="shared" si="20"/>
        <v>0</v>
      </c>
      <c r="L98" s="241">
        <f t="shared" si="20"/>
        <v>56200</v>
      </c>
      <c r="M98" s="145">
        <f t="shared" si="20"/>
        <v>56200</v>
      </c>
      <c r="N98" s="145">
        <f t="shared" si="20"/>
        <v>0</v>
      </c>
      <c r="O98" s="144"/>
      <c r="P98" s="162">
        <f>SUM(P103,P108,P112,P116,P120)</f>
        <v>0</v>
      </c>
    </row>
    <row r="99" spans="1:16" s="29" customFormat="1" ht="13.5" customHeight="1">
      <c r="A99" s="165"/>
      <c r="B99" s="166"/>
      <c r="C99" s="158">
        <v>853</v>
      </c>
      <c r="D99" s="159">
        <v>85395</v>
      </c>
      <c r="E99" s="142">
        <f>SUM(E104,E109,E113,E117,E121)</f>
        <v>0</v>
      </c>
      <c r="F99" s="142">
        <f aca="true" t="shared" si="21" ref="F99:P99">F104</f>
        <v>620144</v>
      </c>
      <c r="G99" s="142">
        <f t="shared" si="21"/>
        <v>0</v>
      </c>
      <c r="H99" s="142">
        <f t="shared" si="21"/>
        <v>620144</v>
      </c>
      <c r="I99" s="142">
        <f t="shared" si="21"/>
        <v>620144</v>
      </c>
      <c r="J99" s="142">
        <f t="shared" si="21"/>
        <v>0</v>
      </c>
      <c r="K99" s="142">
        <f t="shared" si="21"/>
        <v>0</v>
      </c>
      <c r="L99" s="241">
        <f t="shared" si="21"/>
        <v>620144</v>
      </c>
      <c r="M99" s="241">
        <f t="shared" si="21"/>
        <v>620144</v>
      </c>
      <c r="N99" s="241">
        <f t="shared" si="21"/>
        <v>0</v>
      </c>
      <c r="O99" s="241">
        <f t="shared" si="21"/>
        <v>0</v>
      </c>
      <c r="P99" s="241">
        <f t="shared" si="21"/>
        <v>0</v>
      </c>
    </row>
    <row r="100" spans="1:16" s="29" customFormat="1" ht="13.5" customHeight="1">
      <c r="A100" s="165"/>
      <c r="B100" s="166"/>
      <c r="C100" s="158">
        <v>854</v>
      </c>
      <c r="D100" s="159">
        <v>85415</v>
      </c>
      <c r="E100" s="142">
        <f aca="true" t="shared" si="22" ref="E100:N100">SUM(E105,E109,E113,E117,E121)</f>
        <v>0</v>
      </c>
      <c r="F100" s="142">
        <f t="shared" si="22"/>
        <v>33750</v>
      </c>
      <c r="G100" s="148">
        <f t="shared" si="22"/>
        <v>0</v>
      </c>
      <c r="H100" s="144">
        <f t="shared" si="22"/>
        <v>33750</v>
      </c>
      <c r="I100" s="144">
        <f t="shared" si="22"/>
        <v>33750</v>
      </c>
      <c r="J100" s="148">
        <f t="shared" si="22"/>
        <v>0</v>
      </c>
      <c r="K100" s="145">
        <f t="shared" si="22"/>
        <v>0</v>
      </c>
      <c r="L100" s="241">
        <f t="shared" si="22"/>
        <v>33750</v>
      </c>
      <c r="M100" s="145">
        <f t="shared" si="22"/>
        <v>33750</v>
      </c>
      <c r="N100" s="145">
        <f t="shared" si="22"/>
        <v>0</v>
      </c>
      <c r="O100" s="144"/>
      <c r="P100" s="162">
        <f>SUM(P105,P109,P113,P117,P121)</f>
        <v>0</v>
      </c>
    </row>
    <row r="101" spans="1:16" ht="13.5" customHeight="1">
      <c r="A101" s="260" t="s">
        <v>49</v>
      </c>
      <c r="B101" s="6" t="s">
        <v>30</v>
      </c>
      <c r="C101" s="262" t="s">
        <v>76</v>
      </c>
      <c r="D101" s="263"/>
      <c r="E101" s="74">
        <f aca="true" t="shared" si="23" ref="E101:P101">SUM(E102:E105)</f>
        <v>56000</v>
      </c>
      <c r="F101" s="47">
        <f t="shared" si="23"/>
        <v>3538874</v>
      </c>
      <c r="G101" s="74">
        <f t="shared" si="23"/>
        <v>118330</v>
      </c>
      <c r="H101" s="47">
        <f t="shared" si="23"/>
        <v>3420544</v>
      </c>
      <c r="I101" s="47">
        <f t="shared" si="23"/>
        <v>3420544</v>
      </c>
      <c r="J101" s="72">
        <f t="shared" si="23"/>
        <v>0</v>
      </c>
      <c r="K101" s="74">
        <f t="shared" si="23"/>
        <v>0</v>
      </c>
      <c r="L101" s="75">
        <f t="shared" si="23"/>
        <v>3538874</v>
      </c>
      <c r="M101" s="128">
        <f t="shared" si="23"/>
        <v>3538874</v>
      </c>
      <c r="N101" s="130"/>
      <c r="O101" s="130"/>
      <c r="P101" s="64">
        <f t="shared" si="23"/>
        <v>56000</v>
      </c>
    </row>
    <row r="102" spans="1:16" ht="13.5" customHeight="1">
      <c r="A102" s="261"/>
      <c r="B102" s="264"/>
      <c r="C102" s="67">
        <v>801</v>
      </c>
      <c r="D102" s="68">
        <v>80110</v>
      </c>
      <c r="E102" s="18">
        <v>56000</v>
      </c>
      <c r="F102" s="19">
        <f>SUM(G102:H102)</f>
        <v>2881330</v>
      </c>
      <c r="G102" s="42">
        <v>118330</v>
      </c>
      <c r="H102" s="1">
        <f>SUM(I102:K102)</f>
        <v>2763000</v>
      </c>
      <c r="I102" s="1">
        <v>2763000</v>
      </c>
      <c r="J102" s="45"/>
      <c r="K102" s="42"/>
      <c r="L102" s="113">
        <f>SUM(E102+F102-P102)</f>
        <v>2881330</v>
      </c>
      <c r="M102" s="58">
        <f>L102</f>
        <v>2881330</v>
      </c>
      <c r="N102" s="1"/>
      <c r="O102" s="1"/>
      <c r="P102" s="21">
        <v>56000</v>
      </c>
    </row>
    <row r="103" spans="1:16" ht="13.5" customHeight="1">
      <c r="A103" s="261"/>
      <c r="B103" s="265"/>
      <c r="C103" s="67">
        <v>801</v>
      </c>
      <c r="D103" s="68">
        <v>80146</v>
      </c>
      <c r="E103" s="108">
        <v>0</v>
      </c>
      <c r="F103" s="19">
        <f>SUM(G103:H103)</f>
        <v>27800</v>
      </c>
      <c r="G103" s="114"/>
      <c r="H103" s="1">
        <f>SUM(I103:K103)</f>
        <v>27800</v>
      </c>
      <c r="I103" s="1">
        <v>27800</v>
      </c>
      <c r="J103" s="45"/>
      <c r="K103" s="42"/>
      <c r="L103" s="113">
        <f>SUM(E103+F103-P103)</f>
        <v>27800</v>
      </c>
      <c r="M103" s="58">
        <f>L103</f>
        <v>27800</v>
      </c>
      <c r="N103" s="1"/>
      <c r="O103" s="1"/>
      <c r="P103" s="21">
        <v>0</v>
      </c>
    </row>
    <row r="104" spans="1:16" ht="13.5" customHeight="1">
      <c r="A104" s="28"/>
      <c r="B104" s="265"/>
      <c r="C104" s="67">
        <v>853</v>
      </c>
      <c r="D104" s="68">
        <v>85395</v>
      </c>
      <c r="E104" s="109">
        <v>0</v>
      </c>
      <c r="F104" s="19">
        <f>SUM(G104:H104)</f>
        <v>620144</v>
      </c>
      <c r="G104" s="115">
        <v>0</v>
      </c>
      <c r="H104" s="1">
        <v>620144</v>
      </c>
      <c r="I104" s="1">
        <v>620144</v>
      </c>
      <c r="J104" s="45"/>
      <c r="K104" s="42"/>
      <c r="L104" s="113">
        <f>SUM(E104+F104-P104)</f>
        <v>620144</v>
      </c>
      <c r="M104" s="58">
        <v>620144</v>
      </c>
      <c r="N104" s="1"/>
      <c r="O104" s="1"/>
      <c r="P104" s="21">
        <v>0</v>
      </c>
    </row>
    <row r="105" spans="1:16" ht="13.5" customHeight="1">
      <c r="A105" s="28"/>
      <c r="B105" s="266"/>
      <c r="C105" s="67">
        <v>854</v>
      </c>
      <c r="D105" s="68">
        <v>85415</v>
      </c>
      <c r="E105" s="109">
        <v>0</v>
      </c>
      <c r="F105" s="19">
        <f>SUM(G105:H105)</f>
        <v>9600</v>
      </c>
      <c r="G105" s="115"/>
      <c r="H105" s="1">
        <f>SUM(I105:K105)</f>
        <v>9600</v>
      </c>
      <c r="I105" s="1">
        <v>9600</v>
      </c>
      <c r="J105" s="45"/>
      <c r="K105" s="42"/>
      <c r="L105" s="113">
        <f>SUM(E105+F105-P105)</f>
        <v>9600</v>
      </c>
      <c r="M105" s="58">
        <f>L105</f>
        <v>9600</v>
      </c>
      <c r="N105" s="1"/>
      <c r="O105" s="1"/>
      <c r="P105" s="21">
        <v>0</v>
      </c>
    </row>
    <row r="106" spans="1:16" ht="13.5" customHeight="1">
      <c r="A106" s="260" t="s">
        <v>50</v>
      </c>
      <c r="B106" s="230" t="s">
        <v>61</v>
      </c>
      <c r="C106" s="262" t="s">
        <v>76</v>
      </c>
      <c r="D106" s="263"/>
      <c r="E106" s="71">
        <f aca="true" t="shared" si="24" ref="E106:P106">SUM(E107:E109)</f>
        <v>34000</v>
      </c>
      <c r="F106" s="47">
        <f t="shared" si="24"/>
        <v>2741887</v>
      </c>
      <c r="G106" s="71">
        <f t="shared" si="24"/>
        <v>57037</v>
      </c>
      <c r="H106" s="47">
        <f t="shared" si="24"/>
        <v>2684850</v>
      </c>
      <c r="I106" s="47">
        <f t="shared" si="24"/>
        <v>2684850</v>
      </c>
      <c r="J106" s="72">
        <f t="shared" si="24"/>
        <v>0</v>
      </c>
      <c r="K106" s="71">
        <f t="shared" si="24"/>
        <v>0</v>
      </c>
      <c r="L106" s="73">
        <f t="shared" si="24"/>
        <v>2741887</v>
      </c>
      <c r="M106" s="128">
        <f t="shared" si="24"/>
        <v>2741887</v>
      </c>
      <c r="N106" s="128">
        <f t="shared" si="24"/>
        <v>0</v>
      </c>
      <c r="O106" s="47"/>
      <c r="P106" s="66">
        <f t="shared" si="24"/>
        <v>34000</v>
      </c>
    </row>
    <row r="107" spans="1:16" ht="13.5" customHeight="1">
      <c r="A107" s="261"/>
      <c r="B107" s="231" t="s">
        <v>62</v>
      </c>
      <c r="C107" s="67">
        <v>801</v>
      </c>
      <c r="D107" s="68">
        <v>80110</v>
      </c>
      <c r="E107" s="18">
        <v>34000</v>
      </c>
      <c r="F107" s="19">
        <f>SUM(G107:H107)</f>
        <v>2715037</v>
      </c>
      <c r="G107" s="42">
        <v>57037</v>
      </c>
      <c r="H107" s="1">
        <f>SUM(I107:K107)</f>
        <v>2658000</v>
      </c>
      <c r="I107" s="1">
        <v>2658000</v>
      </c>
      <c r="J107" s="45"/>
      <c r="K107" s="42"/>
      <c r="L107" s="113">
        <f>SUM(E107+F107-P107)</f>
        <v>2715037</v>
      </c>
      <c r="M107" s="58">
        <v>2715037</v>
      </c>
      <c r="N107" s="1"/>
      <c r="O107" s="1"/>
      <c r="P107" s="21">
        <v>34000</v>
      </c>
    </row>
    <row r="108" spans="1:16" ht="13.5" customHeight="1">
      <c r="A108" s="261"/>
      <c r="B108" s="232"/>
      <c r="C108" s="67">
        <v>801</v>
      </c>
      <c r="D108" s="68">
        <v>80146</v>
      </c>
      <c r="E108" s="108">
        <v>0</v>
      </c>
      <c r="F108" s="19">
        <f>SUM(G108:H108)</f>
        <v>17400</v>
      </c>
      <c r="G108" s="114"/>
      <c r="H108" s="1">
        <f>SUM(I108:K108)</f>
        <v>17400</v>
      </c>
      <c r="I108" s="1">
        <v>17400</v>
      </c>
      <c r="J108" s="45"/>
      <c r="K108" s="42"/>
      <c r="L108" s="113">
        <f>SUM(E108+F108-P108)</f>
        <v>17400</v>
      </c>
      <c r="M108" s="58">
        <v>17400</v>
      </c>
      <c r="N108" s="1"/>
      <c r="O108" s="1"/>
      <c r="P108" s="21">
        <v>0</v>
      </c>
    </row>
    <row r="109" spans="1:16" ht="13.5" customHeight="1">
      <c r="A109" s="28"/>
      <c r="B109" s="233"/>
      <c r="C109" s="67">
        <v>854</v>
      </c>
      <c r="D109" s="68">
        <v>85415</v>
      </c>
      <c r="E109" s="109">
        <v>0</v>
      </c>
      <c r="F109" s="19">
        <f>SUM(G109:H109)</f>
        <v>9450</v>
      </c>
      <c r="G109" s="115"/>
      <c r="H109" s="1">
        <f>SUM(I109:K109)</f>
        <v>9450</v>
      </c>
      <c r="I109" s="1">
        <v>9450</v>
      </c>
      <c r="J109" s="45"/>
      <c r="K109" s="42"/>
      <c r="L109" s="113">
        <f>SUM(E109+F109-P109)</f>
        <v>9450</v>
      </c>
      <c r="M109" s="58">
        <v>9450</v>
      </c>
      <c r="N109" s="1"/>
      <c r="O109" s="1"/>
      <c r="P109" s="21">
        <v>0</v>
      </c>
    </row>
    <row r="110" spans="1:16" ht="13.5" customHeight="1">
      <c r="A110" s="260" t="s">
        <v>51</v>
      </c>
      <c r="B110" s="6" t="s">
        <v>31</v>
      </c>
      <c r="C110" s="262" t="s">
        <v>76</v>
      </c>
      <c r="D110" s="263"/>
      <c r="E110" s="71">
        <f aca="true" t="shared" si="25" ref="E110:P110">SUM(E111:E113)</f>
        <v>34000</v>
      </c>
      <c r="F110" s="47">
        <f t="shared" si="25"/>
        <v>2321400</v>
      </c>
      <c r="G110" s="71">
        <f t="shared" si="25"/>
        <v>73300</v>
      </c>
      <c r="H110" s="47">
        <f t="shared" si="25"/>
        <v>2248100</v>
      </c>
      <c r="I110" s="47">
        <f t="shared" si="25"/>
        <v>2248100</v>
      </c>
      <c r="J110" s="72">
        <f t="shared" si="25"/>
        <v>0</v>
      </c>
      <c r="K110" s="71">
        <f t="shared" si="25"/>
        <v>0</v>
      </c>
      <c r="L110" s="73">
        <f t="shared" si="25"/>
        <v>2321400</v>
      </c>
      <c r="M110" s="128">
        <f t="shared" si="25"/>
        <v>2321400</v>
      </c>
      <c r="N110" s="47"/>
      <c r="O110" s="47"/>
      <c r="P110" s="66">
        <f t="shared" si="25"/>
        <v>34000</v>
      </c>
    </row>
    <row r="111" spans="1:16" ht="13.5" customHeight="1">
      <c r="A111" s="261"/>
      <c r="B111" s="264"/>
      <c r="C111" s="67">
        <v>801</v>
      </c>
      <c r="D111" s="68">
        <v>80110</v>
      </c>
      <c r="E111" s="18">
        <v>34000</v>
      </c>
      <c r="F111" s="19">
        <f>SUM(G111:H111)</f>
        <v>2308700</v>
      </c>
      <c r="G111" s="42">
        <v>73300</v>
      </c>
      <c r="H111" s="1">
        <f>SUM(I111:K111)</f>
        <v>2235400</v>
      </c>
      <c r="I111" s="1">
        <f>2227000+8400</f>
        <v>2235400</v>
      </c>
      <c r="J111" s="45"/>
      <c r="K111" s="42"/>
      <c r="L111" s="113">
        <f>SUM(E111+F111-P111)</f>
        <v>2308700</v>
      </c>
      <c r="M111" s="58">
        <v>2308700</v>
      </c>
      <c r="N111" s="1"/>
      <c r="O111" s="1"/>
      <c r="P111" s="21">
        <v>34000</v>
      </c>
    </row>
    <row r="112" spans="1:16" ht="13.5" customHeight="1">
      <c r="A112" s="261"/>
      <c r="B112" s="265"/>
      <c r="C112" s="67">
        <v>801</v>
      </c>
      <c r="D112" s="68">
        <v>80146</v>
      </c>
      <c r="E112" s="108">
        <v>0</v>
      </c>
      <c r="F112" s="19">
        <f>SUM(G112:H112)</f>
        <v>6600</v>
      </c>
      <c r="G112" s="114"/>
      <c r="H112" s="1">
        <f>SUM(I112:K112)</f>
        <v>6600</v>
      </c>
      <c r="I112" s="1">
        <v>6600</v>
      </c>
      <c r="J112" s="45"/>
      <c r="K112" s="42"/>
      <c r="L112" s="113">
        <f>SUM(E112+F112-P112)</f>
        <v>6600</v>
      </c>
      <c r="M112" s="58">
        <v>6600</v>
      </c>
      <c r="N112" s="1"/>
      <c r="O112" s="1"/>
      <c r="P112" s="21">
        <v>0</v>
      </c>
    </row>
    <row r="113" spans="1:16" ht="13.5" customHeight="1">
      <c r="A113" s="28"/>
      <c r="B113" s="266"/>
      <c r="C113" s="67">
        <v>854</v>
      </c>
      <c r="D113" s="68">
        <v>85415</v>
      </c>
      <c r="E113" s="109">
        <v>0</v>
      </c>
      <c r="F113" s="19">
        <f>SUM(G113:H113)</f>
        <v>6100</v>
      </c>
      <c r="G113" s="115"/>
      <c r="H113" s="1">
        <f>SUM(I113:K113)</f>
        <v>6100</v>
      </c>
      <c r="I113" s="1">
        <v>6100</v>
      </c>
      <c r="J113" s="45"/>
      <c r="K113" s="42"/>
      <c r="L113" s="113">
        <f>SUM(E113+F113-P113)</f>
        <v>6100</v>
      </c>
      <c r="M113" s="58">
        <v>6100</v>
      </c>
      <c r="N113" s="1"/>
      <c r="O113" s="1"/>
      <c r="P113" s="21">
        <v>0</v>
      </c>
    </row>
    <row r="114" spans="1:16" ht="13.5" customHeight="1">
      <c r="A114" s="260" t="s">
        <v>52</v>
      </c>
      <c r="B114" s="230" t="s">
        <v>57</v>
      </c>
      <c r="C114" s="262" t="s">
        <v>76</v>
      </c>
      <c r="D114" s="263"/>
      <c r="E114" s="71">
        <f aca="true" t="shared" si="26" ref="E114:P114">SUM(E115:E117)</f>
        <v>1000</v>
      </c>
      <c r="F114" s="47">
        <f t="shared" si="26"/>
        <v>454950</v>
      </c>
      <c r="G114" s="71">
        <f t="shared" si="26"/>
        <v>0</v>
      </c>
      <c r="H114" s="47">
        <f t="shared" si="26"/>
        <v>454950</v>
      </c>
      <c r="I114" s="47">
        <f t="shared" si="26"/>
        <v>454950</v>
      </c>
      <c r="J114" s="72">
        <f t="shared" si="26"/>
        <v>0</v>
      </c>
      <c r="K114" s="71">
        <f t="shared" si="26"/>
        <v>0</v>
      </c>
      <c r="L114" s="73">
        <f t="shared" si="26"/>
        <v>454950</v>
      </c>
      <c r="M114" s="128">
        <f t="shared" si="26"/>
        <v>454950</v>
      </c>
      <c r="N114" s="47"/>
      <c r="O114" s="47"/>
      <c r="P114" s="66">
        <f t="shared" si="26"/>
        <v>1000</v>
      </c>
    </row>
    <row r="115" spans="1:16" ht="13.5" customHeight="1">
      <c r="A115" s="261"/>
      <c r="B115" s="234" t="s">
        <v>63</v>
      </c>
      <c r="C115" s="67">
        <v>801</v>
      </c>
      <c r="D115" s="68">
        <v>80110</v>
      </c>
      <c r="E115" s="18">
        <v>1000</v>
      </c>
      <c r="F115" s="19">
        <f>SUM(G115:H115)</f>
        <v>450000</v>
      </c>
      <c r="G115" s="42">
        <v>0</v>
      </c>
      <c r="H115" s="1">
        <f>SUM(I115:K115)</f>
        <v>450000</v>
      </c>
      <c r="I115" s="1">
        <v>450000</v>
      </c>
      <c r="J115" s="45"/>
      <c r="K115" s="42"/>
      <c r="L115" s="113">
        <f>SUM(E115+F115-P115)</f>
        <v>450000</v>
      </c>
      <c r="M115" s="58">
        <v>450000</v>
      </c>
      <c r="N115" s="1"/>
      <c r="O115" s="1"/>
      <c r="P115" s="21">
        <v>1000</v>
      </c>
    </row>
    <row r="116" spans="1:16" ht="13.5" customHeight="1">
      <c r="A116" s="261"/>
      <c r="B116" s="235"/>
      <c r="C116" s="67">
        <v>801</v>
      </c>
      <c r="D116" s="68">
        <v>80146</v>
      </c>
      <c r="E116" s="108">
        <v>0</v>
      </c>
      <c r="F116" s="19">
        <f>SUM(G116:H116)</f>
        <v>2200</v>
      </c>
      <c r="G116" s="114"/>
      <c r="H116" s="1">
        <f>SUM(I116:K116)</f>
        <v>2200</v>
      </c>
      <c r="I116" s="1">
        <v>2200</v>
      </c>
      <c r="J116" s="45"/>
      <c r="K116" s="42"/>
      <c r="L116" s="113">
        <f>SUM(E116+F116-P116)</f>
        <v>2200</v>
      </c>
      <c r="M116" s="58">
        <v>2200</v>
      </c>
      <c r="N116" s="1"/>
      <c r="O116" s="1"/>
      <c r="P116" s="21">
        <v>0</v>
      </c>
    </row>
    <row r="117" spans="1:16" ht="13.5" customHeight="1">
      <c r="A117" s="28"/>
      <c r="B117" s="236"/>
      <c r="C117" s="67">
        <v>854</v>
      </c>
      <c r="D117" s="68">
        <v>85415</v>
      </c>
      <c r="E117" s="109">
        <v>0</v>
      </c>
      <c r="F117" s="19">
        <f>SUM(G117:H117)</f>
        <v>2750</v>
      </c>
      <c r="G117" s="115"/>
      <c r="H117" s="1">
        <f>SUM(I117:K117)</f>
        <v>2750</v>
      </c>
      <c r="I117" s="1">
        <v>2750</v>
      </c>
      <c r="J117" s="45"/>
      <c r="K117" s="42"/>
      <c r="L117" s="113">
        <f>SUM(E117+F117-P117)</f>
        <v>2750</v>
      </c>
      <c r="M117" s="58">
        <v>2750</v>
      </c>
      <c r="N117" s="1"/>
      <c r="O117" s="1"/>
      <c r="P117" s="21">
        <v>0</v>
      </c>
    </row>
    <row r="118" spans="1:16" ht="13.5" customHeight="1">
      <c r="A118" s="260" t="s">
        <v>68</v>
      </c>
      <c r="B118" s="230" t="s">
        <v>64</v>
      </c>
      <c r="C118" s="262" t="s">
        <v>76</v>
      </c>
      <c r="D118" s="263"/>
      <c r="E118" s="71">
        <f aca="true" t="shared" si="27" ref="E118:P118">SUM(E119:E121)</f>
        <v>10000</v>
      </c>
      <c r="F118" s="47">
        <f t="shared" si="27"/>
        <v>841946</v>
      </c>
      <c r="G118" s="71">
        <f t="shared" si="27"/>
        <v>133896</v>
      </c>
      <c r="H118" s="47">
        <f t="shared" si="27"/>
        <v>708050</v>
      </c>
      <c r="I118" s="47">
        <f t="shared" si="27"/>
        <v>708050</v>
      </c>
      <c r="J118" s="72">
        <f t="shared" si="27"/>
        <v>0</v>
      </c>
      <c r="K118" s="71">
        <f t="shared" si="27"/>
        <v>0</v>
      </c>
      <c r="L118" s="73">
        <f t="shared" si="27"/>
        <v>841946</v>
      </c>
      <c r="M118" s="128">
        <f t="shared" si="27"/>
        <v>841946</v>
      </c>
      <c r="N118" s="47"/>
      <c r="O118" s="47"/>
      <c r="P118" s="66">
        <f t="shared" si="27"/>
        <v>10000</v>
      </c>
    </row>
    <row r="119" spans="1:16" ht="13.5" customHeight="1">
      <c r="A119" s="261"/>
      <c r="B119" s="231" t="s">
        <v>65</v>
      </c>
      <c r="C119" s="67">
        <v>801</v>
      </c>
      <c r="D119" s="68">
        <v>80110</v>
      </c>
      <c r="E119" s="18">
        <v>10000</v>
      </c>
      <c r="F119" s="19">
        <f>SUM(G119:H119)</f>
        <v>833896</v>
      </c>
      <c r="G119" s="42">
        <v>133896</v>
      </c>
      <c r="H119" s="1">
        <f>SUM(I119:K119)</f>
        <v>700000</v>
      </c>
      <c r="I119" s="1">
        <v>700000</v>
      </c>
      <c r="J119" s="45"/>
      <c r="K119" s="42"/>
      <c r="L119" s="113">
        <f>SUM(E119+F119-P119)</f>
        <v>833896</v>
      </c>
      <c r="M119" s="58">
        <v>833896</v>
      </c>
      <c r="N119" s="1"/>
      <c r="O119" s="1"/>
      <c r="P119" s="21">
        <v>10000</v>
      </c>
    </row>
    <row r="120" spans="1:16" ht="13.5" customHeight="1">
      <c r="A120" s="261"/>
      <c r="B120" s="237"/>
      <c r="C120" s="67">
        <v>801</v>
      </c>
      <c r="D120" s="68">
        <v>80146</v>
      </c>
      <c r="E120" s="114">
        <v>0</v>
      </c>
      <c r="F120" s="19">
        <f>SUM(G120:H120)</f>
        <v>2200</v>
      </c>
      <c r="G120" s="45"/>
      <c r="H120" s="1">
        <f>SUM(I120:K120)</f>
        <v>2200</v>
      </c>
      <c r="I120" s="1">
        <v>2200</v>
      </c>
      <c r="J120" s="45"/>
      <c r="K120" s="42"/>
      <c r="L120" s="113">
        <f>SUM(E120+F120-P120)</f>
        <v>2200</v>
      </c>
      <c r="M120" s="58">
        <v>2200</v>
      </c>
      <c r="N120" s="1"/>
      <c r="O120" s="1"/>
      <c r="P120" s="21">
        <v>0</v>
      </c>
    </row>
    <row r="121" spans="1:16" ht="13.5" customHeight="1" thickBot="1">
      <c r="A121" s="28"/>
      <c r="B121" s="238"/>
      <c r="C121" s="67">
        <v>854</v>
      </c>
      <c r="D121" s="68">
        <v>85415</v>
      </c>
      <c r="E121" s="125">
        <v>0</v>
      </c>
      <c r="F121" s="19">
        <f>SUM(G121:H121)</f>
        <v>5850</v>
      </c>
      <c r="G121" s="126"/>
      <c r="H121" s="1">
        <f>SUM(I121:K121)</f>
        <v>5850</v>
      </c>
      <c r="I121" s="48">
        <v>5850</v>
      </c>
      <c r="J121" s="48"/>
      <c r="K121" s="85"/>
      <c r="L121" s="119">
        <f>SUM(E121+F121-P121)</f>
        <v>5850</v>
      </c>
      <c r="M121" s="56">
        <v>5850</v>
      </c>
      <c r="N121" s="80"/>
      <c r="O121" s="80"/>
      <c r="P121" s="83">
        <v>0</v>
      </c>
    </row>
    <row r="122" spans="1:16" ht="13.5" customHeight="1" thickBot="1">
      <c r="A122" s="30" t="s">
        <v>69</v>
      </c>
      <c r="B122" s="8" t="s">
        <v>32</v>
      </c>
      <c r="C122" s="31">
        <v>853</v>
      </c>
      <c r="D122" s="32">
        <v>85305</v>
      </c>
      <c r="E122" s="33">
        <v>20000</v>
      </c>
      <c r="F122" s="34">
        <f>SUM(G122:H122)</f>
        <v>1307171</v>
      </c>
      <c r="G122" s="127">
        <v>377171</v>
      </c>
      <c r="H122" s="27">
        <f>SUM(I122:K122)</f>
        <v>930000</v>
      </c>
      <c r="I122" s="35">
        <v>930000</v>
      </c>
      <c r="J122" s="35"/>
      <c r="K122" s="36"/>
      <c r="L122" s="181">
        <f>SUM(E122+F122-P122)</f>
        <v>1307171</v>
      </c>
      <c r="M122" s="219">
        <f>L122-N122</f>
        <v>1284771</v>
      </c>
      <c r="N122" s="220">
        <v>22400</v>
      </c>
      <c r="O122" s="220"/>
      <c r="P122" s="177">
        <v>20000</v>
      </c>
    </row>
    <row r="123" spans="1:16" ht="21.75" customHeight="1" thickBot="1">
      <c r="A123" s="257" t="s">
        <v>33</v>
      </c>
      <c r="B123" s="258"/>
      <c r="C123" s="258"/>
      <c r="D123" s="259"/>
      <c r="E123" s="5">
        <f>SUM(E10+E16+E21+E22+E65+E96+E122)</f>
        <v>2133287</v>
      </c>
      <c r="F123" s="5">
        <f aca="true" t="shared" si="28" ref="F123:P123">SUM(F10+F16+F21+F22+F65+F96+F122)</f>
        <v>88607812</v>
      </c>
      <c r="G123" s="5">
        <f t="shared" si="28"/>
        <v>45901596</v>
      </c>
      <c r="H123" s="5">
        <f t="shared" si="28"/>
        <v>42706216</v>
      </c>
      <c r="I123" s="5">
        <f t="shared" si="28"/>
        <v>36286216</v>
      </c>
      <c r="J123" s="5">
        <f t="shared" si="28"/>
        <v>3100000</v>
      </c>
      <c r="K123" s="5">
        <f t="shared" si="28"/>
        <v>3320000</v>
      </c>
      <c r="L123" s="5">
        <f t="shared" si="28"/>
        <v>88654712</v>
      </c>
      <c r="M123" s="5">
        <f t="shared" si="28"/>
        <v>84773012</v>
      </c>
      <c r="N123" s="5">
        <f>SUM(N10+N16+N21+N22+N65+N96+N122)</f>
        <v>3881700</v>
      </c>
      <c r="O123" s="5">
        <f t="shared" si="28"/>
        <v>0</v>
      </c>
      <c r="P123" s="5">
        <f t="shared" si="28"/>
        <v>2086387</v>
      </c>
    </row>
    <row r="124" spans="12:15" ht="12">
      <c r="L124" s="15"/>
      <c r="O124" s="15"/>
    </row>
    <row r="125" spans="5:15" ht="12">
      <c r="E125" s="15">
        <f>SUM(E123:F123)</f>
        <v>90741099</v>
      </c>
      <c r="L125" s="15">
        <f>SUM(L123+P123)</f>
        <v>90741099</v>
      </c>
      <c r="O125" s="15"/>
    </row>
    <row r="126" spans="8:15" ht="12">
      <c r="H126" s="15"/>
      <c r="I126" s="246"/>
      <c r="O126" s="15"/>
    </row>
    <row r="127" spans="9:15" ht="12">
      <c r="I127" s="221"/>
      <c r="O127" s="15"/>
    </row>
    <row r="128" spans="9:15" ht="12">
      <c r="I128" s="15"/>
      <c r="O128" s="15"/>
    </row>
    <row r="129" spans="9:15" ht="12">
      <c r="I129" s="221"/>
      <c r="J129" s="254"/>
      <c r="O129" s="15"/>
    </row>
    <row r="130" spans="9:15" ht="12">
      <c r="I130" s="15"/>
      <c r="J130" s="255"/>
      <c r="O130" s="15"/>
    </row>
    <row r="131" ht="12">
      <c r="O131" s="15"/>
    </row>
    <row r="132" ht="12">
      <c r="O132" s="15"/>
    </row>
    <row r="133" ht="12">
      <c r="O133" s="15"/>
    </row>
    <row r="134" ht="12">
      <c r="O134" s="15"/>
    </row>
    <row r="135" ht="12">
      <c r="O135" s="15"/>
    </row>
    <row r="136" ht="12">
      <c r="O136" s="15"/>
    </row>
    <row r="137" ht="12">
      <c r="O137" s="15"/>
    </row>
    <row r="138" ht="12">
      <c r="O138" s="15"/>
    </row>
    <row r="139" ht="12">
      <c r="O139" s="15"/>
    </row>
    <row r="140" ht="12">
      <c r="O140" s="15"/>
    </row>
    <row r="141" ht="12">
      <c r="O141" s="15"/>
    </row>
    <row r="142" ht="12">
      <c r="O142" s="15"/>
    </row>
    <row r="143" ht="12">
      <c r="O143" s="15"/>
    </row>
    <row r="144" ht="12">
      <c r="O144" s="15"/>
    </row>
    <row r="145" ht="12">
      <c r="O145" s="15"/>
    </row>
    <row r="146" ht="12">
      <c r="O146" s="15"/>
    </row>
    <row r="147" ht="12">
      <c r="O147" s="15"/>
    </row>
    <row r="148" ht="12">
      <c r="O148" s="15"/>
    </row>
    <row r="149" ht="12">
      <c r="O149" s="15"/>
    </row>
    <row r="150" ht="12">
      <c r="O150" s="15"/>
    </row>
    <row r="151" ht="12">
      <c r="O151" s="15"/>
    </row>
    <row r="152" ht="12">
      <c r="O152" s="15"/>
    </row>
    <row r="153" ht="12">
      <c r="O153" s="15"/>
    </row>
    <row r="154" ht="12">
      <c r="O154" s="15"/>
    </row>
    <row r="155" ht="12">
      <c r="O155" s="15"/>
    </row>
    <row r="156" ht="12">
      <c r="O156" s="15"/>
    </row>
    <row r="157" ht="12">
      <c r="O157" s="15"/>
    </row>
    <row r="158" ht="12">
      <c r="O158" s="15"/>
    </row>
    <row r="159" ht="12">
      <c r="O159" s="15"/>
    </row>
    <row r="160" ht="12">
      <c r="O160" s="15"/>
    </row>
    <row r="161" ht="12">
      <c r="O161" s="15"/>
    </row>
    <row r="162" ht="12">
      <c r="O162" s="15"/>
    </row>
    <row r="163" ht="12">
      <c r="O163" s="15"/>
    </row>
    <row r="164" ht="12">
      <c r="O164" s="15"/>
    </row>
    <row r="165" ht="12">
      <c r="O165" s="15"/>
    </row>
    <row r="166" ht="12">
      <c r="O166" s="15"/>
    </row>
    <row r="167" ht="12">
      <c r="O167" s="15"/>
    </row>
    <row r="168" ht="12">
      <c r="O168" s="15"/>
    </row>
    <row r="169" ht="12">
      <c r="O169" s="15"/>
    </row>
    <row r="170" ht="12">
      <c r="O170" s="15"/>
    </row>
    <row r="171" ht="12">
      <c r="O171" s="15"/>
    </row>
    <row r="172" ht="12">
      <c r="O172" s="15"/>
    </row>
    <row r="173" ht="12">
      <c r="O173" s="15"/>
    </row>
    <row r="174" ht="12">
      <c r="O174" s="15"/>
    </row>
    <row r="175" ht="12">
      <c r="O175" s="15"/>
    </row>
    <row r="176" ht="12">
      <c r="O176" s="15"/>
    </row>
    <row r="177" ht="12">
      <c r="O177" s="15"/>
    </row>
    <row r="178" ht="12">
      <c r="O178" s="15"/>
    </row>
    <row r="179" ht="12">
      <c r="O179" s="15"/>
    </row>
    <row r="180" ht="12">
      <c r="O180" s="15"/>
    </row>
    <row r="181" ht="12">
      <c r="O181" s="15"/>
    </row>
    <row r="182" ht="12">
      <c r="O182" s="15"/>
    </row>
    <row r="183" ht="12">
      <c r="O183" s="15"/>
    </row>
    <row r="184" ht="12">
      <c r="O184" s="15"/>
    </row>
    <row r="185" ht="12">
      <c r="O185" s="15"/>
    </row>
    <row r="186" ht="12">
      <c r="O186" s="15"/>
    </row>
    <row r="187" ht="12">
      <c r="O187" s="15"/>
    </row>
    <row r="188" ht="12">
      <c r="O188" s="15"/>
    </row>
    <row r="189" ht="12">
      <c r="O189" s="15"/>
    </row>
    <row r="190" ht="12">
      <c r="O190" s="15"/>
    </row>
    <row r="191" ht="12">
      <c r="O191" s="15"/>
    </row>
  </sheetData>
  <sheetProtection/>
  <mergeCells count="87">
    <mergeCell ref="A96:A98"/>
    <mergeCell ref="B97:B98"/>
    <mergeCell ref="A101:A103"/>
    <mergeCell ref="C101:D101"/>
    <mergeCell ref="B102:B105"/>
    <mergeCell ref="A118:A120"/>
    <mergeCell ref="C118:D118"/>
    <mergeCell ref="A90:A92"/>
    <mergeCell ref="C90:D90"/>
    <mergeCell ref="B91:B92"/>
    <mergeCell ref="A93:A95"/>
    <mergeCell ref="C93:D93"/>
    <mergeCell ref="B94:B95"/>
    <mergeCell ref="A83:A85"/>
    <mergeCell ref="C83:D83"/>
    <mergeCell ref="B84:B85"/>
    <mergeCell ref="A86:A88"/>
    <mergeCell ref="C86:D86"/>
    <mergeCell ref="B87:B88"/>
    <mergeCell ref="A77:A79"/>
    <mergeCell ref="C77:D77"/>
    <mergeCell ref="B78:B79"/>
    <mergeCell ref="A80:A82"/>
    <mergeCell ref="C80:D80"/>
    <mergeCell ref="B81:B82"/>
    <mergeCell ref="A71:A73"/>
    <mergeCell ref="C71:D71"/>
    <mergeCell ref="B72:B73"/>
    <mergeCell ref="A74:A76"/>
    <mergeCell ref="C74:D74"/>
    <mergeCell ref="B75:B76"/>
    <mergeCell ref="A60:A63"/>
    <mergeCell ref="C60:D60"/>
    <mergeCell ref="A65:A67"/>
    <mergeCell ref="B66:B67"/>
    <mergeCell ref="A68:A70"/>
    <mergeCell ref="C68:D68"/>
    <mergeCell ref="B69:B70"/>
    <mergeCell ref="A50:A54"/>
    <mergeCell ref="C50:D50"/>
    <mergeCell ref="B51:B54"/>
    <mergeCell ref="A55:A58"/>
    <mergeCell ref="C55:D55"/>
    <mergeCell ref="B56:B59"/>
    <mergeCell ref="C33:D33"/>
    <mergeCell ref="B34:B36"/>
    <mergeCell ref="A38:A42"/>
    <mergeCell ref="C38:D38"/>
    <mergeCell ref="B39:B42"/>
    <mergeCell ref="A44:A49"/>
    <mergeCell ref="C44:D44"/>
    <mergeCell ref="A16:A20"/>
    <mergeCell ref="B16:B20"/>
    <mergeCell ref="A22:A25"/>
    <mergeCell ref="B23:B25"/>
    <mergeCell ref="A28:A31"/>
    <mergeCell ref="C28:D28"/>
    <mergeCell ref="B29:B31"/>
    <mergeCell ref="C16:D16"/>
    <mergeCell ref="O2:P2"/>
    <mergeCell ref="G6:K6"/>
    <mergeCell ref="E6:E8"/>
    <mergeCell ref="F6:F8"/>
    <mergeCell ref="L6:L8"/>
    <mergeCell ref="M7:M8"/>
    <mergeCell ref="M6:O6"/>
    <mergeCell ref="I7:K7"/>
    <mergeCell ref="H7:H8"/>
    <mergeCell ref="G7:G8"/>
    <mergeCell ref="A4:P4"/>
    <mergeCell ref="A6:A8"/>
    <mergeCell ref="B6:B8"/>
    <mergeCell ref="C6:C8"/>
    <mergeCell ref="D6:D8"/>
    <mergeCell ref="A33:A36"/>
    <mergeCell ref="P6:P8"/>
    <mergeCell ref="A10:A15"/>
    <mergeCell ref="B10:B15"/>
    <mergeCell ref="C10:D10"/>
    <mergeCell ref="A123:D123"/>
    <mergeCell ref="A106:A108"/>
    <mergeCell ref="C106:D106"/>
    <mergeCell ref="A110:A112"/>
    <mergeCell ref="C110:D110"/>
    <mergeCell ref="B111:B113"/>
    <mergeCell ref="A114:A116"/>
    <mergeCell ref="C114:D114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70" r:id="rId1"/>
  <rowBreaks count="3" manualBreakCount="3">
    <brk id="42" max="15" man="1"/>
    <brk id="88" max="1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2009-11-13T08:42:14Z</cp:lastPrinted>
  <dcterms:created xsi:type="dcterms:W3CDTF">2001-05-16T07:18:04Z</dcterms:created>
  <dcterms:modified xsi:type="dcterms:W3CDTF">2009-12-15T07:36:31Z</dcterms:modified>
  <cp:category/>
  <cp:version/>
  <cp:contentType/>
  <cp:contentStatus/>
</cp:coreProperties>
</file>