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2 - wydatki" sheetId="1" r:id="rId1"/>
  </sheets>
  <definedNames>
    <definedName name="_xlnm.Print_Area" localSheetId="0">'2 - wydatki'!$A$1:$M$317</definedName>
  </definedNames>
  <calcPr fullCalcOnLoad="1" fullPrecision="0"/>
</workbook>
</file>

<file path=xl/sharedStrings.xml><?xml version="1.0" encoding="utf-8"?>
<sst xmlns="http://schemas.openxmlformats.org/spreadsheetml/2006/main" count="299" uniqueCount="151">
  <si>
    <t>Promocja jednostek samorządu terytorialnego</t>
  </si>
  <si>
    <t>Zwalczanie narkomanii</t>
  </si>
  <si>
    <t xml:space="preserve">oraz składki na ubezpieczenia emerytalne i rentowe </t>
  </si>
  <si>
    <t>Drogi publiczne wojewódzkie</t>
  </si>
  <si>
    <t>1. WYDATKI BUDŻETU GMINY W 2010 ROKU</t>
  </si>
  <si>
    <t>2. WYDATKI BUDŻETU GMINY W 2010 ROKU związane z realizacją zadań własnych</t>
  </si>
  <si>
    <t>5. WYDATKI BUDŻETU GMINY W 2010 ROKU  na pomoc finansową innym jednostkom samorządu terytorialnego</t>
  </si>
  <si>
    <t>Zasiłki stałe</t>
  </si>
  <si>
    <t>Wybory Prezydenta Rzeczypospolitej Polskiej</t>
  </si>
  <si>
    <t>Wybory do rad gmin, rad powiatów i sejmików województw, wybory wójtów, burmistrzów i prezydentów miast oraz referenda gminne, powiatowe i wojewódzkie</t>
  </si>
  <si>
    <t>Zadania w zakresie przeciwdziałania przemocy w rodzinie</t>
  </si>
  <si>
    <t>POZOSTAŁE ZADANIA W ZAKRESIE POLITYKI SPOŁECZNEJ</t>
  </si>
  <si>
    <t>GOSPODARKA KOMUNALNA I OCHRONA</t>
  </si>
  <si>
    <t>Oświetlenie ulic, placów i dróg</t>
  </si>
  <si>
    <t>Drogi publiczne powiatowe</t>
  </si>
  <si>
    <t>z tego:</t>
  </si>
  <si>
    <t>010</t>
  </si>
  <si>
    <t>ROLNICTWO I ŁOWIECTWO</t>
  </si>
  <si>
    <t>400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</si>
  <si>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</si>
  <si>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</si>
  <si>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</si>
  <si>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</si>
  <si>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</si>
  <si>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</si>
  <si>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01030</t>
  </si>
  <si>
    <t>Izby rolnicze</t>
  </si>
  <si>
    <t>Lokalny transport zbiorowy</t>
  </si>
  <si>
    <t>Plany zagospodarowania przestrzennego</t>
  </si>
  <si>
    <t>Obsługa papierów wartościowych, kredytów</t>
  </si>
  <si>
    <t>i pożyczek jednostek samorządu terytorialnego</t>
  </si>
  <si>
    <t>Dowożenie uczniów do szkół</t>
  </si>
  <si>
    <t>Przeciwdziałanie alkoholizmowi</t>
  </si>
  <si>
    <t xml:space="preserve">POMOC SPOŁECZNA </t>
  </si>
  <si>
    <t xml:space="preserve">Zasiłki i pomoc w naturze oraz składki na </t>
  </si>
  <si>
    <t>Usługi opiekuńcze i specjalistyczne</t>
  </si>
  <si>
    <t>usługi opiekuńcze</t>
  </si>
  <si>
    <t>Przedszkola</t>
  </si>
  <si>
    <t>Przedszkola specjalne</t>
  </si>
  <si>
    <t>Gospodarka ściekowa i ochrona wód</t>
  </si>
  <si>
    <t>Oczyszczanie miast i wsi</t>
  </si>
  <si>
    <t>Domy i ośrodki kultury, świetlice i kluby</t>
  </si>
  <si>
    <t>Rady gmin (miast i miast na prawach powiatu)</t>
  </si>
  <si>
    <t>Zadania w zakresie kultury fizycznej i sportu</t>
  </si>
  <si>
    <t>Urzędy wojewódzkie</t>
  </si>
  <si>
    <t xml:space="preserve">PAŃSTWOWEJ, KONTROLI I OCHRONY </t>
  </si>
  <si>
    <t>w zł</t>
  </si>
  <si>
    <t>Pomoc materialna dla uczniów</t>
  </si>
  <si>
    <t>Ochotnicze Hufce Pracy</t>
  </si>
  <si>
    <t>Dokształcanie i doskonalenie nauczycieli</t>
  </si>
  <si>
    <t>Biblioteki</t>
  </si>
  <si>
    <t>Instytucje kultury fizycznej</t>
  </si>
  <si>
    <t>Obiekty sportowe</t>
  </si>
  <si>
    <r>
      <t>Pozostała działalnoś</t>
    </r>
    <r>
      <rPr>
        <sz val="9"/>
        <rFont val="Arial"/>
        <family val="2"/>
      </rPr>
      <t>ć</t>
    </r>
  </si>
  <si>
    <t>ZAKŁADY</t>
  </si>
  <si>
    <t>POZOSTAŁE</t>
  </si>
  <si>
    <t>PROGRAMY</t>
  </si>
  <si>
    <t>POWIAT</t>
  </si>
  <si>
    <t>DOTACJE</t>
  </si>
  <si>
    <t xml:space="preserve"> - 311.000 z oświetlenia</t>
  </si>
  <si>
    <t>POMOC SPOŁECZNA</t>
  </si>
  <si>
    <t>POLITYKI SPOŁECZNEJ</t>
  </si>
  <si>
    <t>POZOSTAŁE ZADANIA W ZAKRESIE</t>
  </si>
  <si>
    <t>ORAZ WYDATKI ZWIĄZANE Z ICH POBOREM</t>
  </si>
  <si>
    <t>NIEPOSIADAJĄCYCH OSOBOWOŚCI PRAWNEJ</t>
  </si>
  <si>
    <t xml:space="preserve">DOCHODY OD OSÓB PRAWNYCH, </t>
  </si>
  <si>
    <t>OD OSÓB FIZYCZNYCH I OD INNYCH JEDNOSTEK</t>
  </si>
  <si>
    <t xml:space="preserve"> I OCHRONA ŚRODOWISKA</t>
  </si>
  <si>
    <t>opiekuńcze</t>
  </si>
  <si>
    <t>Usługi opiekuńcze i specjalistyczne usługi</t>
  </si>
  <si>
    <t>Ośrodki wsparcia</t>
  </si>
  <si>
    <t xml:space="preserve">Pobór podatków, opłat i niepodatkowych </t>
  </si>
  <si>
    <t>należności budżetowych</t>
  </si>
  <si>
    <t>Utrzymanie zieleni w miastach i gminach</t>
  </si>
  <si>
    <t>Stołówki szkolne</t>
  </si>
  <si>
    <t>pobierające niektóre świadczenia z pomocy społecznej,</t>
  </si>
  <si>
    <t>niektóre świadczenia rodzinne oraz za osoby</t>
  </si>
  <si>
    <t>uczestniczące w zajęciach w centrum integracji społecznej</t>
  </si>
  <si>
    <t>ubezpieczenia emerytalne i rentowe</t>
  </si>
  <si>
    <t>Ochrona zabytków i opieka nad zabytkami</t>
  </si>
  <si>
    <t>Komendy powiatowe Policji</t>
  </si>
  <si>
    <t>Dostarczanie paliw gazowych</t>
  </si>
  <si>
    <t>wydatki na obsługę długu</t>
  </si>
  <si>
    <t>wydatki z tytułu poręczeń i gwarancji</t>
  </si>
  <si>
    <t>wydatki majątkowe</t>
  </si>
  <si>
    <t>wydatki bieżące</t>
  </si>
  <si>
    <t>Urzędy gmin (miast i miast na prawach powiatu)</t>
  </si>
  <si>
    <t>z ubezpieczenia społecznego</t>
  </si>
  <si>
    <t>Zakłady gospodarki mieszkaniowej</t>
  </si>
  <si>
    <t>Rezerwy ogólne i celowe</t>
  </si>
  <si>
    <t>Programy polityki zdrowotnej</t>
  </si>
  <si>
    <t>Ośrodki pomocy społecznej</t>
  </si>
  <si>
    <t>Żłobki</t>
  </si>
  <si>
    <t>Kolonie i obozy oraz inne formy wypoczynku dzieci</t>
  </si>
  <si>
    <t>i młodzieży szkolnej, a także szkolenia młodzieży</t>
  </si>
  <si>
    <t>Składki na ubezpieczenia zdrowotne opłacane za osoby</t>
  </si>
  <si>
    <t>Wpływy i wydatki związane z gromadzeniem</t>
  </si>
  <si>
    <t>środków z opłat produktowych</t>
  </si>
  <si>
    <t xml:space="preserve"> </t>
  </si>
  <si>
    <t>Plan</t>
  </si>
  <si>
    <t>(według działów i rozdziałów klasyfikacji budżetowej)</t>
  </si>
  <si>
    <t>(zestawienie zbiorcze według działów klasyfikacji budżetowej)</t>
  </si>
  <si>
    <t>Oddziały przedszkolne w szkołach podstawowych</t>
  </si>
  <si>
    <t>Dział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</si>
  <si>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</si>
  <si>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</si>
  <si>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</si>
  <si>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</si>
  <si>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</si>
  <si>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</si>
  <si>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</si>
  <si>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</si>
  <si>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</si>
  <si>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</si>
  <si>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GOSPODARKA KOMUNALNA</t>
  </si>
  <si>
    <t>KULTURA I OCHRONA DZIEDZICTWA</t>
  </si>
  <si>
    <t>NARODOWEGO</t>
  </si>
  <si>
    <t>Rozdział</t>
  </si>
  <si>
    <t>Treść</t>
  </si>
  <si>
    <t>WYTWARZANIE I ZAOPATRYWANIE W ENERGIĘ</t>
  </si>
  <si>
    <t>ELEKTRYCZNĄ, GAZ I WODĘ</t>
  </si>
  <si>
    <t>Dostarczanie wody</t>
  </si>
  <si>
    <t>Drogi publiczne gminne</t>
  </si>
  <si>
    <t>Zadania w zakresie upowszechniania turystyki</t>
  </si>
  <si>
    <t>Gospodarka gruntami i nieruchomościami</t>
  </si>
  <si>
    <t>Opracowania geodezyjne i kartograficzne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</si>
  <si>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</si>
  <si>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</si>
  <si>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</si>
  <si>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</si>
  <si>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</si>
  <si>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</si>
  <si>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Dodatki mieszkaniowe</t>
  </si>
  <si>
    <t>ŚRODOWISKA</t>
  </si>
  <si>
    <t>01008</t>
  </si>
  <si>
    <t>Melioracje wodne</t>
  </si>
  <si>
    <t>01095</t>
  </si>
  <si>
    <t>Urzędy naczelnych organów władzy państwowej,</t>
  </si>
  <si>
    <t>kontroli i ochrony prawa</t>
  </si>
  <si>
    <t>Ochotnicze straże pożarne</t>
  </si>
  <si>
    <t>wynagrodzenia
i składki od nich naliczane</t>
  </si>
  <si>
    <t>wydatki jednostek budżetowych</t>
  </si>
  <si>
    <t>wydatki związane 
z realizacją zadań statutowych</t>
  </si>
  <si>
    <t>dotacje 
na zadania bieżące</t>
  </si>
  <si>
    <t>Załącznik nr 2 
do uchwały nr ………………..
Rady Miejskiej w Policach 
z dnia ……………... roku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</si>
  <si>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</si>
  <si>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4. WYDATKI BUDŻETU GMINY W 2010 ROKU  związane z realizacją zadań wykonywanych na podstawie porozumień (umów) 
między jednostkami samorządu terytorialnego</t>
  </si>
  <si>
    <t>6. WYDATKI BUDŻETU GMINY W 2010 ROKU  związane z realizacją zadań wspólnych wykonywanych w drodze umów lub porozumień
między jednostkami samorządu terytorialnego</t>
  </si>
  <si>
    <t>świadczenia na rzecz osób fizycznych</t>
  </si>
  <si>
    <t>3. WYDATKI BUDŻETU GMINY W 2010 ROKU  związane z realizacją zadań z zakresu administracji rządowej oraz innych zadań zleconych ustawami</t>
  </si>
  <si>
    <t>Świadczenia rodzinne, świadczenie z funduszu alimentacyjnego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</si>
</sst>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5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3" fontId="1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Continuous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3" fontId="6" fillId="33" borderId="3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3" fontId="0" fillId="0" borderId="4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3" xfId="0" applyFont="1" applyBorder="1" applyAlignment="1">
      <alignment/>
    </xf>
    <xf numFmtId="0" fontId="15" fillId="0" borderId="0" xfId="0" applyFont="1" applyAlignment="1">
      <alignment horizontal="right" vertical="center"/>
    </xf>
    <xf numFmtId="3" fontId="0" fillId="0" borderId="36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6" fillId="33" borderId="44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45" xfId="0" applyFont="1" applyBorder="1" applyAlignment="1">
      <alignment/>
    </xf>
    <xf numFmtId="0" fontId="0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6" fillId="0" borderId="39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27" xfId="0" applyFont="1" applyBorder="1" applyAlignment="1">
      <alignment/>
    </xf>
    <xf numFmtId="3" fontId="6" fillId="0" borderId="0" xfId="0" applyNumberFormat="1" applyFont="1" applyBorder="1" applyAlignment="1">
      <alignment/>
    </xf>
    <xf numFmtId="167" fontId="6" fillId="0" borderId="0" xfId="42" applyNumberFormat="1" applyFont="1" applyBorder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26" xfId="0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Continuous"/>
    </xf>
    <xf numFmtId="0" fontId="6" fillId="33" borderId="48" xfId="0" applyFont="1" applyFill="1" applyBorder="1" applyAlignment="1">
      <alignment horizontal="center"/>
    </xf>
    <xf numFmtId="167" fontId="6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70" fontId="0" fillId="0" borderId="10" xfId="6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54" fillId="0" borderId="20" xfId="0" applyNumberFormat="1" applyFont="1" applyBorder="1" applyAlignment="1">
      <alignment/>
    </xf>
    <xf numFmtId="0" fontId="54" fillId="0" borderId="10" xfId="0" applyFont="1" applyBorder="1" applyAlignment="1">
      <alignment/>
    </xf>
    <xf numFmtId="3" fontId="54" fillId="0" borderId="39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0" fillId="0" borderId="4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45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49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12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O45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6.75390625" style="3" customWidth="1"/>
    <col min="2" max="2" width="9.125" style="3" customWidth="1"/>
    <col min="3" max="3" width="51.375" style="3" customWidth="1"/>
    <col min="4" max="4" width="12.25390625" style="3" bestFit="1" customWidth="1"/>
    <col min="5" max="5" width="12.25390625" style="3" customWidth="1"/>
    <col min="6" max="6" width="16.125" style="3" customWidth="1"/>
    <col min="7" max="7" width="18.25390625" style="3" customWidth="1"/>
    <col min="8" max="9" width="12.75390625" style="3" customWidth="1"/>
    <col min="10" max="10" width="19.75390625" style="3" customWidth="1"/>
    <col min="11" max="12" width="14.875" style="3" customWidth="1"/>
    <col min="13" max="13" width="13.875" style="3" customWidth="1"/>
    <col min="14" max="14" width="16.75390625" style="3" hidden="1" customWidth="1"/>
    <col min="15" max="15" width="29.625" style="3" hidden="1" customWidth="1"/>
    <col min="16" max="16384" width="9.125" style="3" customWidth="1"/>
  </cols>
  <sheetData>
    <row r="1" spans="12:14" ht="55.5" customHeight="1">
      <c r="L1" s="248" t="s">
        <v>144</v>
      </c>
      <c r="M1" s="249"/>
      <c r="N1" s="49"/>
    </row>
    <row r="2" spans="1:14" ht="15.75">
      <c r="A2" s="250" t="s">
        <v>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90"/>
    </row>
    <row r="3" spans="1:14" ht="12">
      <c r="A3" s="251" t="s">
        <v>101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92"/>
    </row>
    <row r="4" spans="1:14" s="15" customFormat="1" ht="33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33" t="s">
        <v>46</v>
      </c>
      <c r="N4" s="3"/>
    </row>
    <row r="5" spans="2:13" ht="12" customHeight="1">
      <c r="B5" s="245" t="s">
        <v>103</v>
      </c>
      <c r="C5" s="229" t="s">
        <v>118</v>
      </c>
      <c r="D5" s="225" t="s">
        <v>99</v>
      </c>
      <c r="E5" s="237" t="s">
        <v>15</v>
      </c>
      <c r="F5" s="238"/>
      <c r="G5" s="238"/>
      <c r="H5" s="238"/>
      <c r="I5" s="238"/>
      <c r="J5" s="238"/>
      <c r="K5" s="238"/>
      <c r="L5" s="238"/>
      <c r="M5" s="239"/>
    </row>
    <row r="6" spans="2:13" ht="12">
      <c r="B6" s="246"/>
      <c r="C6" s="230"/>
      <c r="D6" s="226"/>
      <c r="E6" s="228" t="s">
        <v>85</v>
      </c>
      <c r="F6" s="234" t="s">
        <v>15</v>
      </c>
      <c r="G6" s="235"/>
      <c r="H6" s="235"/>
      <c r="I6" s="235"/>
      <c r="J6" s="235"/>
      <c r="K6" s="235"/>
      <c r="L6" s="236"/>
      <c r="M6" s="242" t="s">
        <v>84</v>
      </c>
    </row>
    <row r="7" spans="2:13" ht="37.5" customHeight="1">
      <c r="B7" s="246"/>
      <c r="C7" s="230"/>
      <c r="D7" s="226"/>
      <c r="E7" s="226"/>
      <c r="F7" s="232" t="s">
        <v>141</v>
      </c>
      <c r="G7" s="232"/>
      <c r="H7" s="232" t="s">
        <v>143</v>
      </c>
      <c r="I7" s="232" t="s">
        <v>148</v>
      </c>
      <c r="J7" s="233" t="s">
        <v>145</v>
      </c>
      <c r="K7" s="223" t="s">
        <v>82</v>
      </c>
      <c r="L7" s="232" t="s">
        <v>83</v>
      </c>
      <c r="M7" s="243"/>
    </row>
    <row r="8" spans="2:13" ht="200.25" customHeight="1">
      <c r="B8" s="246"/>
      <c r="C8" s="230"/>
      <c r="D8" s="226"/>
      <c r="E8" s="226"/>
      <c r="F8" s="184" t="s">
        <v>140</v>
      </c>
      <c r="G8" s="184" t="s">
        <v>142</v>
      </c>
      <c r="H8" s="232"/>
      <c r="I8" s="232"/>
      <c r="J8" s="233"/>
      <c r="K8" s="224"/>
      <c r="L8" s="232"/>
      <c r="M8" s="243"/>
    </row>
    <row r="9" spans="1:14" ht="12.75" thickBot="1">
      <c r="A9" s="15"/>
      <c r="B9" s="153">
        <v>1</v>
      </c>
      <c r="C9" s="154">
        <v>2</v>
      </c>
      <c r="D9" s="155">
        <v>3</v>
      </c>
      <c r="E9" s="155">
        <v>4</v>
      </c>
      <c r="F9" s="155">
        <v>5</v>
      </c>
      <c r="G9" s="155">
        <v>6</v>
      </c>
      <c r="H9" s="155">
        <v>7</v>
      </c>
      <c r="I9" s="155">
        <v>8</v>
      </c>
      <c r="J9" s="155">
        <v>9</v>
      </c>
      <c r="K9" s="155">
        <v>10</v>
      </c>
      <c r="L9" s="155">
        <v>11</v>
      </c>
      <c r="M9" s="101">
        <v>12</v>
      </c>
      <c r="N9" s="15"/>
    </row>
    <row r="10" spans="2:13" ht="12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52"/>
    </row>
    <row r="11" spans="2:13" ht="12">
      <c r="B11" s="62" t="s">
        <v>16</v>
      </c>
      <c r="C11" s="13" t="s">
        <v>17</v>
      </c>
      <c r="D11" s="47">
        <f>SUM(D76)</f>
        <v>287000</v>
      </c>
      <c r="E11" s="47">
        <f>SUM(E76)</f>
        <v>287000</v>
      </c>
      <c r="F11" s="47">
        <f aca="true" t="shared" si="0" ref="F11:L11">SUM(F76)</f>
        <v>0</v>
      </c>
      <c r="G11" s="47">
        <f t="shared" si="0"/>
        <v>281000</v>
      </c>
      <c r="H11" s="47">
        <f t="shared" si="0"/>
        <v>6000</v>
      </c>
      <c r="I11" s="47">
        <f t="shared" si="0"/>
        <v>0</v>
      </c>
      <c r="J11" s="47">
        <f t="shared" si="0"/>
        <v>0</v>
      </c>
      <c r="K11" s="47">
        <f t="shared" si="0"/>
        <v>0</v>
      </c>
      <c r="L11" s="47">
        <f t="shared" si="0"/>
        <v>0</v>
      </c>
      <c r="M11" s="103">
        <f>SUM(M76)</f>
        <v>0</v>
      </c>
    </row>
    <row r="12" spans="2:13" ht="12">
      <c r="B12" s="63"/>
      <c r="C12" s="8"/>
      <c r="D12" s="51"/>
      <c r="E12" s="46"/>
      <c r="F12" s="46"/>
      <c r="G12" s="46"/>
      <c r="H12" s="46"/>
      <c r="I12" s="46"/>
      <c r="J12" s="46"/>
      <c r="K12" s="46"/>
      <c r="L12" s="46"/>
      <c r="M12" s="102"/>
    </row>
    <row r="13" spans="2:13" ht="12">
      <c r="B13" s="63" t="s">
        <v>18</v>
      </c>
      <c r="C13" s="8" t="s">
        <v>119</v>
      </c>
      <c r="D13" s="46"/>
      <c r="E13" s="46"/>
      <c r="F13" s="46"/>
      <c r="G13" s="46"/>
      <c r="H13" s="46"/>
      <c r="I13" s="46"/>
      <c r="J13" s="46"/>
      <c r="K13" s="46"/>
      <c r="L13" s="46"/>
      <c r="M13" s="102"/>
    </row>
    <row r="14" spans="2:13" ht="12">
      <c r="B14" s="62"/>
      <c r="C14" s="13" t="s">
        <v>120</v>
      </c>
      <c r="D14" s="47">
        <f>SUM(D83)</f>
        <v>520000</v>
      </c>
      <c r="E14" s="47">
        <f>SUM(E83)</f>
        <v>20000</v>
      </c>
      <c r="F14" s="47">
        <f aca="true" t="shared" si="1" ref="F14:L14">SUM(F83)</f>
        <v>0</v>
      </c>
      <c r="G14" s="47">
        <f t="shared" si="1"/>
        <v>20000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0</v>
      </c>
      <c r="L14" s="47">
        <f t="shared" si="1"/>
        <v>0</v>
      </c>
      <c r="M14" s="103">
        <f>SUM(M83)</f>
        <v>500000</v>
      </c>
    </row>
    <row r="15" spans="2:13" ht="12">
      <c r="B15" s="9"/>
      <c r="C15" s="8"/>
      <c r="D15" s="46"/>
      <c r="E15" s="46"/>
      <c r="F15" s="46"/>
      <c r="G15" s="46"/>
      <c r="H15" s="46"/>
      <c r="I15" s="46"/>
      <c r="J15" s="46"/>
      <c r="K15" s="46"/>
      <c r="L15" s="46"/>
      <c r="M15" s="102"/>
    </row>
    <row r="16" spans="2:13" ht="12">
      <c r="B16" s="64">
        <v>600</v>
      </c>
      <c r="C16" s="13" t="s">
        <v>104</v>
      </c>
      <c r="D16" s="47">
        <f aca="true" t="shared" si="2" ref="D16:M16">SUM(D88+D272+D295)</f>
        <v>13443823</v>
      </c>
      <c r="E16" s="47">
        <f t="shared" si="2"/>
        <v>7125416</v>
      </c>
      <c r="F16" s="47">
        <f t="shared" si="2"/>
        <v>0</v>
      </c>
      <c r="G16" s="47">
        <f t="shared" si="2"/>
        <v>7125416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103">
        <f t="shared" si="2"/>
        <v>6318407</v>
      </c>
    </row>
    <row r="17" spans="2:13" ht="12">
      <c r="B17" s="9"/>
      <c r="C17" s="8"/>
      <c r="D17" s="46"/>
      <c r="E17" s="46"/>
      <c r="F17" s="46"/>
      <c r="G17" s="46"/>
      <c r="H17" s="46"/>
      <c r="I17" s="46"/>
      <c r="J17" s="46"/>
      <c r="K17" s="46"/>
      <c r="L17" s="46"/>
      <c r="M17" s="102"/>
    </row>
    <row r="18" spans="2:13" ht="12">
      <c r="B18" s="64">
        <v>630</v>
      </c>
      <c r="C18" s="13" t="s">
        <v>105</v>
      </c>
      <c r="D18" s="47">
        <f>SUM(D93)</f>
        <v>271800</v>
      </c>
      <c r="E18" s="47">
        <f>SUM(E93)</f>
        <v>21800</v>
      </c>
      <c r="F18" s="47">
        <f aca="true" t="shared" si="3" ref="F18:L18">SUM(F93)</f>
        <v>0</v>
      </c>
      <c r="G18" s="47">
        <f t="shared" si="3"/>
        <v>12100</v>
      </c>
      <c r="H18" s="47">
        <f t="shared" si="3"/>
        <v>9700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0</v>
      </c>
      <c r="M18" s="103">
        <f>(M93)</f>
        <v>250000</v>
      </c>
    </row>
    <row r="19" spans="2:13" ht="12">
      <c r="B19" s="9"/>
      <c r="C19" s="8"/>
      <c r="D19" s="46"/>
      <c r="E19" s="46"/>
      <c r="F19" s="46"/>
      <c r="G19" s="46"/>
      <c r="H19" s="46"/>
      <c r="I19" s="46"/>
      <c r="J19" s="46"/>
      <c r="K19" s="46"/>
      <c r="L19" s="46"/>
      <c r="M19" s="102"/>
    </row>
    <row r="20" spans="2:13" ht="12">
      <c r="B20" s="64">
        <v>700</v>
      </c>
      <c r="C20" s="13" t="s">
        <v>106</v>
      </c>
      <c r="D20" s="47">
        <f>SUM(D97)</f>
        <v>17573000</v>
      </c>
      <c r="E20" s="47">
        <f>SUM(E97)</f>
        <v>3953000</v>
      </c>
      <c r="F20" s="47">
        <f aca="true" t="shared" si="4" ref="F20:L20">SUM(F97)</f>
        <v>70000</v>
      </c>
      <c r="G20" s="47">
        <f t="shared" si="4"/>
        <v>1183000</v>
      </c>
      <c r="H20" s="47">
        <f t="shared" si="4"/>
        <v>2700000</v>
      </c>
      <c r="I20" s="47">
        <f t="shared" si="4"/>
        <v>0</v>
      </c>
      <c r="J20" s="47">
        <f t="shared" si="4"/>
        <v>0</v>
      </c>
      <c r="K20" s="47">
        <f t="shared" si="4"/>
        <v>0</v>
      </c>
      <c r="L20" s="47">
        <f t="shared" si="4"/>
        <v>0</v>
      </c>
      <c r="M20" s="103">
        <f>SUM(M97)</f>
        <v>13620000</v>
      </c>
    </row>
    <row r="21" spans="2:13" ht="12">
      <c r="B21" s="9"/>
      <c r="C21" s="8"/>
      <c r="D21" s="46"/>
      <c r="E21" s="46"/>
      <c r="F21" s="46"/>
      <c r="G21" s="46"/>
      <c r="H21" s="46"/>
      <c r="I21" s="46"/>
      <c r="J21" s="46"/>
      <c r="K21" s="46"/>
      <c r="L21" s="46"/>
      <c r="M21" s="102"/>
    </row>
    <row r="22" spans="2:13" ht="12">
      <c r="B22" s="64">
        <v>710</v>
      </c>
      <c r="C22" s="13" t="s">
        <v>107</v>
      </c>
      <c r="D22" s="47">
        <f>SUM(D103)</f>
        <v>2431344</v>
      </c>
      <c r="E22" s="47">
        <f>SUM(E103)</f>
        <v>731344</v>
      </c>
      <c r="F22" s="47">
        <f aca="true" t="shared" si="5" ref="F22:L22">SUM(F103)</f>
        <v>19600</v>
      </c>
      <c r="G22" s="47">
        <f t="shared" si="5"/>
        <v>706744</v>
      </c>
      <c r="H22" s="47">
        <f t="shared" si="5"/>
        <v>0</v>
      </c>
      <c r="I22" s="47">
        <f t="shared" si="5"/>
        <v>5000</v>
      </c>
      <c r="J22" s="47">
        <f t="shared" si="5"/>
        <v>0</v>
      </c>
      <c r="K22" s="47">
        <f t="shared" si="5"/>
        <v>0</v>
      </c>
      <c r="L22" s="47">
        <f t="shared" si="5"/>
        <v>0</v>
      </c>
      <c r="M22" s="103">
        <f>SUM(M103)</f>
        <v>1700000</v>
      </c>
    </row>
    <row r="23" spans="2:13" ht="12">
      <c r="B23" s="9"/>
      <c r="C23" s="8"/>
      <c r="D23" s="46"/>
      <c r="E23" s="46"/>
      <c r="F23" s="46"/>
      <c r="G23" s="46"/>
      <c r="H23" s="46"/>
      <c r="I23" s="46"/>
      <c r="J23" s="46"/>
      <c r="K23" s="46"/>
      <c r="L23" s="46"/>
      <c r="M23" s="102"/>
    </row>
    <row r="24" spans="2:13" ht="12">
      <c r="B24" s="64">
        <v>750</v>
      </c>
      <c r="C24" s="13" t="s">
        <v>108</v>
      </c>
      <c r="D24" s="47">
        <f aca="true" t="shared" si="6" ref="D24:L24">SUM(D110+D231)</f>
        <v>13973757</v>
      </c>
      <c r="E24" s="47">
        <f t="shared" si="6"/>
        <v>12506406</v>
      </c>
      <c r="F24" s="47">
        <f t="shared" si="6"/>
        <v>8979940</v>
      </c>
      <c r="G24" s="47">
        <f t="shared" si="6"/>
        <v>2967728</v>
      </c>
      <c r="H24" s="47">
        <f t="shared" si="6"/>
        <v>0</v>
      </c>
      <c r="I24" s="47">
        <f t="shared" si="6"/>
        <v>449658</v>
      </c>
      <c r="J24" s="47">
        <f t="shared" si="6"/>
        <v>109080</v>
      </c>
      <c r="K24" s="47">
        <f t="shared" si="6"/>
        <v>0</v>
      </c>
      <c r="L24" s="47">
        <f t="shared" si="6"/>
        <v>0</v>
      </c>
      <c r="M24" s="103">
        <f>(M110+M231)</f>
        <v>1467351</v>
      </c>
    </row>
    <row r="25" spans="2:13" ht="12">
      <c r="B25" s="9"/>
      <c r="C25" s="8"/>
      <c r="D25" s="46"/>
      <c r="E25" s="46"/>
      <c r="F25" s="46"/>
      <c r="G25" s="46"/>
      <c r="H25" s="46"/>
      <c r="I25" s="46"/>
      <c r="J25" s="46"/>
      <c r="K25" s="46"/>
      <c r="L25" s="46"/>
      <c r="M25" s="102"/>
    </row>
    <row r="26" spans="2:13" ht="12">
      <c r="B26" s="9">
        <v>751</v>
      </c>
      <c r="C26" s="8" t="s">
        <v>19</v>
      </c>
      <c r="D26" s="46"/>
      <c r="E26" s="46"/>
      <c r="F26" s="46"/>
      <c r="G26" s="46"/>
      <c r="H26" s="46"/>
      <c r="I26" s="46"/>
      <c r="J26" s="46"/>
      <c r="K26" s="46"/>
      <c r="L26" s="46"/>
      <c r="M26" s="102"/>
    </row>
    <row r="27" spans="2:13" ht="12">
      <c r="B27" s="9"/>
      <c r="C27" s="8" t="s">
        <v>20</v>
      </c>
      <c r="D27" s="46"/>
      <c r="E27" s="46"/>
      <c r="F27" s="46"/>
      <c r="G27" s="46"/>
      <c r="H27" s="46"/>
      <c r="I27" s="46"/>
      <c r="J27" s="46"/>
      <c r="K27" s="46"/>
      <c r="L27" s="46"/>
      <c r="M27" s="102"/>
    </row>
    <row r="28" spans="2:13" ht="12">
      <c r="B28" s="64"/>
      <c r="C28" s="13" t="s">
        <v>21</v>
      </c>
      <c r="D28" s="47">
        <f>SUM(D237)</f>
        <v>6780</v>
      </c>
      <c r="E28" s="47">
        <f>SUM(E237)</f>
        <v>6780</v>
      </c>
      <c r="F28" s="47">
        <f aca="true" t="shared" si="7" ref="F28:L28">SUM(F237)</f>
        <v>6240</v>
      </c>
      <c r="G28" s="47">
        <f t="shared" si="7"/>
        <v>540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103">
        <f>SUM(M237)</f>
        <v>0</v>
      </c>
    </row>
    <row r="29" spans="2:13" ht="12">
      <c r="B29" s="9"/>
      <c r="C29" s="8"/>
      <c r="D29" s="46"/>
      <c r="E29" s="46"/>
      <c r="F29" s="46"/>
      <c r="G29" s="46"/>
      <c r="H29" s="46"/>
      <c r="I29" s="46"/>
      <c r="J29" s="46"/>
      <c r="K29" s="46"/>
      <c r="L29" s="46"/>
      <c r="M29" s="102"/>
    </row>
    <row r="30" spans="2:13" ht="12">
      <c r="B30" s="9">
        <v>754</v>
      </c>
      <c r="C30" s="8" t="s">
        <v>127</v>
      </c>
      <c r="D30" s="46"/>
      <c r="E30" s="46"/>
      <c r="F30" s="46"/>
      <c r="G30" s="46"/>
      <c r="H30" s="46"/>
      <c r="I30" s="46"/>
      <c r="J30" s="46"/>
      <c r="K30" s="46"/>
      <c r="L30" s="46"/>
      <c r="M30" s="102"/>
    </row>
    <row r="31" spans="2:13" ht="12">
      <c r="B31" s="64"/>
      <c r="C31" s="13" t="s">
        <v>128</v>
      </c>
      <c r="D31" s="47">
        <f>SUM(D120)</f>
        <v>4376400</v>
      </c>
      <c r="E31" s="47">
        <f>SUM(E120)</f>
        <v>1331400</v>
      </c>
      <c r="F31" s="47">
        <f aca="true" t="shared" si="8" ref="F31:L31">SUM(F120)</f>
        <v>762900</v>
      </c>
      <c r="G31" s="47">
        <f t="shared" si="8"/>
        <v>458600</v>
      </c>
      <c r="H31" s="47">
        <f t="shared" si="8"/>
        <v>55000</v>
      </c>
      <c r="I31" s="47">
        <f t="shared" si="8"/>
        <v>54900</v>
      </c>
      <c r="J31" s="47">
        <f t="shared" si="8"/>
        <v>0</v>
      </c>
      <c r="K31" s="47">
        <f t="shared" si="8"/>
        <v>0</v>
      </c>
      <c r="L31" s="47">
        <f t="shared" si="8"/>
        <v>0</v>
      </c>
      <c r="M31" s="103">
        <f>SUM(M120)</f>
        <v>3045000</v>
      </c>
    </row>
    <row r="32" spans="2:13" ht="12">
      <c r="B32" s="9"/>
      <c r="C32" s="8"/>
      <c r="D32" s="46"/>
      <c r="E32" s="46"/>
      <c r="F32" s="46"/>
      <c r="G32" s="46"/>
      <c r="H32" s="46"/>
      <c r="I32" s="46"/>
      <c r="J32" s="46"/>
      <c r="K32" s="46"/>
      <c r="L32" s="46"/>
      <c r="M32" s="102"/>
    </row>
    <row r="33" spans="2:13" ht="12">
      <c r="B33" s="9">
        <v>756</v>
      </c>
      <c r="C33" s="8" t="s">
        <v>65</v>
      </c>
      <c r="D33" s="46"/>
      <c r="E33" s="46"/>
      <c r="F33" s="46"/>
      <c r="G33" s="46"/>
      <c r="H33" s="46"/>
      <c r="I33" s="46"/>
      <c r="J33" s="46"/>
      <c r="K33" s="46"/>
      <c r="L33" s="46"/>
      <c r="M33" s="102"/>
    </row>
    <row r="34" spans="2:13" ht="12">
      <c r="B34" s="9"/>
      <c r="C34" s="8" t="s">
        <v>66</v>
      </c>
      <c r="D34" s="46"/>
      <c r="E34" s="46"/>
      <c r="F34" s="46"/>
      <c r="G34" s="46"/>
      <c r="H34" s="46"/>
      <c r="I34" s="46"/>
      <c r="J34" s="46"/>
      <c r="K34" s="46"/>
      <c r="L34" s="46"/>
      <c r="M34" s="102"/>
    </row>
    <row r="35" spans="2:13" ht="12">
      <c r="B35" s="9"/>
      <c r="C35" s="8" t="s">
        <v>64</v>
      </c>
      <c r="D35" s="46"/>
      <c r="E35" s="46"/>
      <c r="F35" s="46"/>
      <c r="G35" s="46"/>
      <c r="H35" s="46"/>
      <c r="I35" s="46"/>
      <c r="J35" s="46"/>
      <c r="K35" s="46"/>
      <c r="L35" s="46"/>
      <c r="M35" s="102"/>
    </row>
    <row r="36" spans="2:13" ht="12">
      <c r="B36" s="64"/>
      <c r="C36" s="13" t="s">
        <v>63</v>
      </c>
      <c r="D36" s="47">
        <f>SUM(D130)</f>
        <v>145800</v>
      </c>
      <c r="E36" s="47">
        <f>SUM(E130)</f>
        <v>145800</v>
      </c>
      <c r="F36" s="47">
        <f aca="true" t="shared" si="9" ref="F36:L36">SUM(F130)</f>
        <v>45000</v>
      </c>
      <c r="G36" s="47">
        <f t="shared" si="9"/>
        <v>100800</v>
      </c>
      <c r="H36" s="47">
        <f t="shared" si="9"/>
        <v>0</v>
      </c>
      <c r="I36" s="47">
        <f t="shared" si="9"/>
        <v>0</v>
      </c>
      <c r="J36" s="47">
        <f t="shared" si="9"/>
        <v>0</v>
      </c>
      <c r="K36" s="47">
        <f t="shared" si="9"/>
        <v>0</v>
      </c>
      <c r="L36" s="47">
        <f t="shared" si="9"/>
        <v>0</v>
      </c>
      <c r="M36" s="103">
        <f>SUM(M130)</f>
        <v>0</v>
      </c>
    </row>
    <row r="37" spans="1:14" s="15" customFormat="1" ht="12">
      <c r="A37" s="3"/>
      <c r="B37" s="9"/>
      <c r="C37" s="8"/>
      <c r="D37" s="46"/>
      <c r="E37" s="46"/>
      <c r="F37" s="46"/>
      <c r="G37" s="46"/>
      <c r="H37" s="46"/>
      <c r="I37" s="46"/>
      <c r="J37" s="46"/>
      <c r="K37" s="46"/>
      <c r="L37" s="46"/>
      <c r="M37" s="102"/>
      <c r="N37" s="3"/>
    </row>
    <row r="38" spans="2:13" ht="12">
      <c r="B38" s="64">
        <v>757</v>
      </c>
      <c r="C38" s="13" t="s">
        <v>22</v>
      </c>
      <c r="D38" s="47">
        <f>SUM(D135)</f>
        <v>2065000</v>
      </c>
      <c r="E38" s="47">
        <f>SUM(E135)</f>
        <v>2065000</v>
      </c>
      <c r="F38" s="47">
        <f aca="true" t="shared" si="10" ref="F38:L38">SUM(F135)</f>
        <v>0</v>
      </c>
      <c r="G38" s="47">
        <f t="shared" si="10"/>
        <v>0</v>
      </c>
      <c r="H38" s="47">
        <f t="shared" si="10"/>
        <v>0</v>
      </c>
      <c r="I38" s="47">
        <f t="shared" si="10"/>
        <v>0</v>
      </c>
      <c r="J38" s="47">
        <f t="shared" si="10"/>
        <v>0</v>
      </c>
      <c r="K38" s="47">
        <f t="shared" si="10"/>
        <v>2065000</v>
      </c>
      <c r="L38" s="47">
        <f t="shared" si="10"/>
        <v>0</v>
      </c>
      <c r="M38" s="103">
        <f>SUM(M135)</f>
        <v>0</v>
      </c>
    </row>
    <row r="39" spans="2:13" ht="12">
      <c r="B39" s="9"/>
      <c r="C39" s="8"/>
      <c r="D39" s="46"/>
      <c r="E39" s="46"/>
      <c r="F39" s="46"/>
      <c r="G39" s="46"/>
      <c r="H39" s="46"/>
      <c r="I39" s="46"/>
      <c r="J39" s="46"/>
      <c r="K39" s="46"/>
      <c r="L39" s="46"/>
      <c r="M39" s="102"/>
    </row>
    <row r="40" spans="2:13" ht="12.75" thickBot="1">
      <c r="B40" s="10">
        <v>758</v>
      </c>
      <c r="C40" s="14" t="s">
        <v>110</v>
      </c>
      <c r="D40" s="56">
        <f>(D140)</f>
        <v>603770</v>
      </c>
      <c r="E40" s="56">
        <f>(E140)</f>
        <v>453770</v>
      </c>
      <c r="F40" s="56">
        <f aca="true" t="shared" si="11" ref="F40:L40">(F140)</f>
        <v>0</v>
      </c>
      <c r="G40" s="56">
        <f t="shared" si="11"/>
        <v>453770</v>
      </c>
      <c r="H40" s="56">
        <f t="shared" si="11"/>
        <v>0</v>
      </c>
      <c r="I40" s="56">
        <f t="shared" si="11"/>
        <v>0</v>
      </c>
      <c r="J40" s="56">
        <f t="shared" si="11"/>
        <v>0</v>
      </c>
      <c r="K40" s="56">
        <f t="shared" si="11"/>
        <v>0</v>
      </c>
      <c r="L40" s="56">
        <f t="shared" si="11"/>
        <v>0</v>
      </c>
      <c r="M40" s="130">
        <f>(M140)</f>
        <v>150000</v>
      </c>
    </row>
    <row r="41" spans="1:14" ht="12">
      <c r="A41" s="15"/>
      <c r="B41" s="94">
        <v>1</v>
      </c>
      <c r="C41" s="99">
        <v>2</v>
      </c>
      <c r="D41" s="100">
        <v>3</v>
      </c>
      <c r="E41" s="100">
        <v>4</v>
      </c>
      <c r="F41" s="100">
        <v>5</v>
      </c>
      <c r="G41" s="100">
        <v>6</v>
      </c>
      <c r="H41" s="100">
        <v>7</v>
      </c>
      <c r="I41" s="100">
        <v>8</v>
      </c>
      <c r="J41" s="100">
        <v>9</v>
      </c>
      <c r="K41" s="100">
        <v>10</v>
      </c>
      <c r="L41" s="100">
        <v>11</v>
      </c>
      <c r="M41" s="132">
        <v>12</v>
      </c>
      <c r="N41" s="15"/>
    </row>
    <row r="42" spans="2:13" ht="12">
      <c r="B42" s="9"/>
      <c r="C42" s="8"/>
      <c r="D42" s="46"/>
      <c r="E42" s="46"/>
      <c r="F42" s="46"/>
      <c r="G42" s="46"/>
      <c r="H42" s="46"/>
      <c r="I42" s="46"/>
      <c r="J42" s="46"/>
      <c r="K42" s="46"/>
      <c r="L42" s="46"/>
      <c r="M42" s="102"/>
    </row>
    <row r="43" spans="2:13" ht="12">
      <c r="B43" s="64">
        <v>801</v>
      </c>
      <c r="C43" s="13" t="s">
        <v>111</v>
      </c>
      <c r="D43" s="47">
        <f>SUM(D144)</f>
        <v>36781472</v>
      </c>
      <c r="E43" s="47">
        <f>SUM(E144)</f>
        <v>35531472</v>
      </c>
      <c r="F43" s="47">
        <f aca="true" t="shared" si="12" ref="F43:K43">SUM(F144)</f>
        <v>98900</v>
      </c>
      <c r="G43" s="47">
        <f t="shared" si="12"/>
        <v>585600</v>
      </c>
      <c r="H43" s="47">
        <f t="shared" si="12"/>
        <v>34802672</v>
      </c>
      <c r="I43" s="47">
        <f t="shared" si="12"/>
        <v>35900</v>
      </c>
      <c r="J43" s="47">
        <f t="shared" si="12"/>
        <v>8400</v>
      </c>
      <c r="K43" s="47">
        <f t="shared" si="12"/>
        <v>0</v>
      </c>
      <c r="L43" s="47">
        <f>SUM(L144)</f>
        <v>0</v>
      </c>
      <c r="M43" s="103">
        <f>SUM(M144)</f>
        <v>1250000</v>
      </c>
    </row>
    <row r="44" spans="2:13" ht="12">
      <c r="B44" s="9"/>
      <c r="C44" s="8"/>
      <c r="D44" s="46"/>
      <c r="E44" s="46"/>
      <c r="F44" s="46"/>
      <c r="G44" s="46"/>
      <c r="H44" s="46"/>
      <c r="I44" s="46"/>
      <c r="J44" s="46"/>
      <c r="K44" s="46"/>
      <c r="L44" s="46"/>
      <c r="M44" s="102"/>
    </row>
    <row r="45" spans="2:13" ht="12">
      <c r="B45" s="64">
        <v>851</v>
      </c>
      <c r="C45" s="13" t="s">
        <v>112</v>
      </c>
      <c r="D45" s="47">
        <f aca="true" t="shared" si="13" ref="D45:M45">SUM(D156+D242)</f>
        <v>778669</v>
      </c>
      <c r="E45" s="47">
        <f t="shared" si="13"/>
        <v>778669</v>
      </c>
      <c r="F45" s="47">
        <f t="shared" si="13"/>
        <v>369600</v>
      </c>
      <c r="G45" s="47">
        <f t="shared" si="13"/>
        <v>255419</v>
      </c>
      <c r="H45" s="47">
        <f t="shared" si="13"/>
        <v>153650</v>
      </c>
      <c r="I45" s="47">
        <f t="shared" si="13"/>
        <v>0</v>
      </c>
      <c r="J45" s="47">
        <f t="shared" si="13"/>
        <v>0</v>
      </c>
      <c r="K45" s="47">
        <f t="shared" si="13"/>
        <v>0</v>
      </c>
      <c r="L45" s="47">
        <f t="shared" si="13"/>
        <v>0</v>
      </c>
      <c r="M45" s="103">
        <f t="shared" si="13"/>
        <v>0</v>
      </c>
    </row>
    <row r="46" spans="2:13" ht="12">
      <c r="B46" s="9"/>
      <c r="C46" s="8"/>
      <c r="D46" s="46"/>
      <c r="E46" s="46"/>
      <c r="F46" s="46"/>
      <c r="G46" s="46"/>
      <c r="H46" s="46"/>
      <c r="I46" s="46"/>
      <c r="J46" s="46"/>
      <c r="K46" s="46"/>
      <c r="L46" s="46"/>
      <c r="M46" s="102"/>
    </row>
    <row r="47" spans="2:13" ht="12">
      <c r="B47" s="64">
        <v>852</v>
      </c>
      <c r="C47" s="13" t="s">
        <v>33</v>
      </c>
      <c r="D47" s="47">
        <f aca="true" t="shared" si="14" ref="D47:M47">SUM(D164+D246)</f>
        <v>16718060</v>
      </c>
      <c r="E47" s="47">
        <f t="shared" si="14"/>
        <v>16718060</v>
      </c>
      <c r="F47" s="47">
        <f t="shared" si="14"/>
        <v>3398990</v>
      </c>
      <c r="G47" s="47">
        <f t="shared" si="14"/>
        <v>1523000</v>
      </c>
      <c r="H47" s="47">
        <f t="shared" si="14"/>
        <v>227000</v>
      </c>
      <c r="I47" s="47">
        <f t="shared" si="14"/>
        <v>11569070</v>
      </c>
      <c r="J47" s="47">
        <f t="shared" si="14"/>
        <v>0</v>
      </c>
      <c r="K47" s="47">
        <f t="shared" si="14"/>
        <v>0</v>
      </c>
      <c r="L47" s="47">
        <f t="shared" si="14"/>
        <v>0</v>
      </c>
      <c r="M47" s="103">
        <f t="shared" si="14"/>
        <v>0</v>
      </c>
    </row>
    <row r="48" spans="2:13" ht="12">
      <c r="B48" s="6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34"/>
    </row>
    <row r="49" spans="2:13" ht="12">
      <c r="B49" s="9">
        <v>853</v>
      </c>
      <c r="C49" s="8" t="s">
        <v>62</v>
      </c>
      <c r="D49" s="8"/>
      <c r="E49" s="8"/>
      <c r="F49" s="8"/>
      <c r="G49" s="8"/>
      <c r="H49" s="8"/>
      <c r="I49" s="8"/>
      <c r="J49" s="8"/>
      <c r="K49" s="8"/>
      <c r="L49" s="35"/>
      <c r="M49" s="135"/>
    </row>
    <row r="50" spans="2:13" ht="12">
      <c r="B50" s="64"/>
      <c r="C50" s="13" t="s">
        <v>61</v>
      </c>
      <c r="D50" s="47">
        <f aca="true" t="shared" si="15" ref="D50:M50">SUM(D181+D277+D312)</f>
        <v>2853546</v>
      </c>
      <c r="E50" s="47">
        <f t="shared" si="15"/>
        <v>2853546</v>
      </c>
      <c r="F50" s="47">
        <f t="shared" si="15"/>
        <v>2910</v>
      </c>
      <c r="G50" s="47">
        <f t="shared" si="15"/>
        <v>41190</v>
      </c>
      <c r="H50" s="47">
        <f t="shared" si="15"/>
        <v>1708806</v>
      </c>
      <c r="I50" s="47">
        <f t="shared" si="15"/>
        <v>0</v>
      </c>
      <c r="J50" s="47">
        <f t="shared" si="15"/>
        <v>1100640</v>
      </c>
      <c r="K50" s="47">
        <f t="shared" si="15"/>
        <v>0</v>
      </c>
      <c r="L50" s="47">
        <f t="shared" si="15"/>
        <v>0</v>
      </c>
      <c r="M50" s="103">
        <f t="shared" si="15"/>
        <v>0</v>
      </c>
    </row>
    <row r="51" spans="2:13" ht="12">
      <c r="B51" s="67"/>
      <c r="C51" s="61"/>
      <c r="D51" s="68"/>
      <c r="E51" s="68"/>
      <c r="F51" s="68"/>
      <c r="G51" s="68"/>
      <c r="H51" s="68"/>
      <c r="I51" s="68"/>
      <c r="J51" s="68"/>
      <c r="K51" s="68"/>
      <c r="L51" s="68"/>
      <c r="M51" s="136"/>
    </row>
    <row r="52" spans="2:13" ht="12">
      <c r="B52" s="64">
        <v>854</v>
      </c>
      <c r="C52" s="13" t="s">
        <v>113</v>
      </c>
      <c r="D52" s="47">
        <f>SUM(D187)</f>
        <v>258200</v>
      </c>
      <c r="E52" s="47">
        <f>SUM(E187)</f>
        <v>258200</v>
      </c>
      <c r="F52" s="47">
        <f aca="true" t="shared" si="16" ref="F52:K52">SUM(F187)</f>
        <v>0</v>
      </c>
      <c r="G52" s="47">
        <f t="shared" si="16"/>
        <v>0</v>
      </c>
      <c r="H52" s="47">
        <f t="shared" si="16"/>
        <v>258200</v>
      </c>
      <c r="I52" s="47">
        <f t="shared" si="16"/>
        <v>0</v>
      </c>
      <c r="J52" s="47">
        <f t="shared" si="16"/>
        <v>0</v>
      </c>
      <c r="K52" s="47">
        <f t="shared" si="16"/>
        <v>0</v>
      </c>
      <c r="L52" s="47">
        <f>SUM(L187)</f>
        <v>0</v>
      </c>
      <c r="M52" s="103">
        <f>SUM(M187)</f>
        <v>0</v>
      </c>
    </row>
    <row r="53" spans="2:13" ht="12">
      <c r="B53" s="9"/>
      <c r="C53" s="8"/>
      <c r="D53" s="46"/>
      <c r="E53" s="46"/>
      <c r="F53" s="46"/>
      <c r="G53" s="46"/>
      <c r="H53" s="46"/>
      <c r="I53" s="46"/>
      <c r="J53" s="46"/>
      <c r="K53" s="46"/>
      <c r="L53" s="46"/>
      <c r="M53" s="102"/>
    </row>
    <row r="54" spans="2:13" ht="12">
      <c r="B54" s="9">
        <v>900</v>
      </c>
      <c r="C54" s="8" t="s">
        <v>114</v>
      </c>
      <c r="D54" s="46"/>
      <c r="E54" s="46"/>
      <c r="F54" s="46"/>
      <c r="G54" s="46"/>
      <c r="H54" s="46"/>
      <c r="I54" s="46"/>
      <c r="J54" s="46"/>
      <c r="K54" s="46"/>
      <c r="L54" s="46"/>
      <c r="M54" s="102"/>
    </row>
    <row r="55" spans="2:13" ht="12">
      <c r="B55" s="64"/>
      <c r="C55" s="13" t="s">
        <v>67</v>
      </c>
      <c r="D55" s="47">
        <f>SUM(D194)</f>
        <v>16751680</v>
      </c>
      <c r="E55" s="47">
        <f>SUM(E194)</f>
        <v>6351195</v>
      </c>
      <c r="F55" s="47">
        <f aca="true" t="shared" si="17" ref="F55:K55">SUM(F194)</f>
        <v>208000</v>
      </c>
      <c r="G55" s="47">
        <f t="shared" si="17"/>
        <v>5743195</v>
      </c>
      <c r="H55" s="47">
        <f t="shared" si="17"/>
        <v>400000</v>
      </c>
      <c r="I55" s="47">
        <f t="shared" si="17"/>
        <v>0</v>
      </c>
      <c r="J55" s="47">
        <f t="shared" si="17"/>
        <v>0</v>
      </c>
      <c r="K55" s="47">
        <f t="shared" si="17"/>
        <v>0</v>
      </c>
      <c r="L55" s="47">
        <f>SUM(L194)</f>
        <v>0</v>
      </c>
      <c r="M55" s="103">
        <f>SUM(M194)</f>
        <v>10400485</v>
      </c>
    </row>
    <row r="56" spans="2:13" ht="12">
      <c r="B56" s="9"/>
      <c r="C56" s="8"/>
      <c r="D56" s="46"/>
      <c r="E56" s="46"/>
      <c r="F56" s="46"/>
      <c r="G56" s="46"/>
      <c r="H56" s="46"/>
      <c r="I56" s="46"/>
      <c r="J56" s="46"/>
      <c r="K56" s="46"/>
      <c r="L56" s="46"/>
      <c r="M56" s="102"/>
    </row>
    <row r="57" spans="2:13" ht="12">
      <c r="B57" s="9">
        <v>921</v>
      </c>
      <c r="C57" s="8" t="s">
        <v>115</v>
      </c>
      <c r="D57" s="46"/>
      <c r="E57" s="46"/>
      <c r="F57" s="46"/>
      <c r="G57" s="46"/>
      <c r="H57" s="46"/>
      <c r="I57" s="46"/>
      <c r="J57" s="46"/>
      <c r="K57" s="46"/>
      <c r="L57" s="46"/>
      <c r="M57" s="102"/>
    </row>
    <row r="58" spans="1:14" s="19" customFormat="1" ht="12.75">
      <c r="A58" s="3"/>
      <c r="B58" s="64"/>
      <c r="C58" s="13" t="s">
        <v>116</v>
      </c>
      <c r="D58" s="47">
        <f>SUM(D205)</f>
        <v>6410370</v>
      </c>
      <c r="E58" s="47">
        <f>SUM(E205)</f>
        <v>4610370</v>
      </c>
      <c r="F58" s="47">
        <f aca="true" t="shared" si="18" ref="F58:K58">SUM(F205)</f>
        <v>120570</v>
      </c>
      <c r="G58" s="47">
        <f t="shared" si="18"/>
        <v>607800</v>
      </c>
      <c r="H58" s="47">
        <f t="shared" si="18"/>
        <v>3856800</v>
      </c>
      <c r="I58" s="47">
        <f t="shared" si="18"/>
        <v>25200</v>
      </c>
      <c r="J58" s="47">
        <f t="shared" si="18"/>
        <v>0</v>
      </c>
      <c r="K58" s="47">
        <f t="shared" si="18"/>
        <v>0</v>
      </c>
      <c r="L58" s="47">
        <f>SUM(L205)</f>
        <v>0</v>
      </c>
      <c r="M58" s="103">
        <f>SUM(M205)</f>
        <v>1800000</v>
      </c>
      <c r="N58" s="3"/>
    </row>
    <row r="59" spans="2:13" ht="12">
      <c r="B59" s="9"/>
      <c r="C59" s="22"/>
      <c r="D59" s="46"/>
      <c r="E59" s="46"/>
      <c r="F59" s="46"/>
      <c r="G59" s="46"/>
      <c r="H59" s="46"/>
      <c r="I59" s="46"/>
      <c r="J59" s="46"/>
      <c r="K59" s="46"/>
      <c r="L59" s="46"/>
      <c r="M59" s="102"/>
    </row>
    <row r="60" spans="2:13" ht="12">
      <c r="B60" s="64">
        <v>926</v>
      </c>
      <c r="C60" s="23" t="s">
        <v>23</v>
      </c>
      <c r="D60" s="47">
        <f>SUM(D212)</f>
        <v>4639900</v>
      </c>
      <c r="E60" s="47">
        <f>SUM(E212)</f>
        <v>3139900</v>
      </c>
      <c r="F60" s="47">
        <f aca="true" t="shared" si="19" ref="F60:K60">SUM(F212)</f>
        <v>1205800</v>
      </c>
      <c r="G60" s="47">
        <f t="shared" si="19"/>
        <v>1118000</v>
      </c>
      <c r="H60" s="47">
        <f t="shared" si="19"/>
        <v>727500</v>
      </c>
      <c r="I60" s="47">
        <f t="shared" si="19"/>
        <v>88600</v>
      </c>
      <c r="J60" s="47">
        <f t="shared" si="19"/>
        <v>0</v>
      </c>
      <c r="K60" s="47">
        <f t="shared" si="19"/>
        <v>0</v>
      </c>
      <c r="L60" s="47">
        <f>(L212)</f>
        <v>0</v>
      </c>
      <c r="M60" s="103">
        <f>SUM(M212)</f>
        <v>1500000</v>
      </c>
    </row>
    <row r="61" spans="2:13" ht="12">
      <c r="B61" s="67"/>
      <c r="C61" s="61"/>
      <c r="D61" s="68"/>
      <c r="E61" s="68"/>
      <c r="F61" s="68"/>
      <c r="G61" s="68"/>
      <c r="H61" s="68"/>
      <c r="I61" s="68"/>
      <c r="J61" s="68"/>
      <c r="K61" s="68"/>
      <c r="L61" s="68"/>
      <c r="M61" s="136"/>
    </row>
    <row r="62" spans="1:14" s="43" customFormat="1" ht="18.75" thickBot="1">
      <c r="A62" s="19"/>
      <c r="B62" s="18"/>
      <c r="C62" s="70" t="s">
        <v>24</v>
      </c>
      <c r="D62" s="71">
        <f>SUM(D11:D40,D43:D60)</f>
        <v>140890371</v>
      </c>
      <c r="E62" s="71">
        <f>SUM(E11:E40,E43:E60)</f>
        <v>98889128</v>
      </c>
      <c r="F62" s="71">
        <f aca="true" t="shared" si="20" ref="F62:K62">SUM(F11:F40,F43:F60)</f>
        <v>15288450</v>
      </c>
      <c r="G62" s="71">
        <f t="shared" si="20"/>
        <v>23183902</v>
      </c>
      <c r="H62" s="71">
        <f t="shared" si="20"/>
        <v>44905328</v>
      </c>
      <c r="I62" s="71">
        <f t="shared" si="20"/>
        <v>12228328</v>
      </c>
      <c r="J62" s="71">
        <f t="shared" si="20"/>
        <v>1218120</v>
      </c>
      <c r="K62" s="71">
        <f t="shared" si="20"/>
        <v>2065000</v>
      </c>
      <c r="L62" s="71">
        <f>SUM(L11:L40,L43:L60)</f>
        <v>0</v>
      </c>
      <c r="M62" s="137">
        <f>SUM(M11:M40,M43:M60)</f>
        <v>42001243</v>
      </c>
      <c r="N62" s="150" t="s">
        <v>59</v>
      </c>
    </row>
    <row r="63" spans="1:14" s="44" customFormat="1" ht="1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 s="44" customFormat="1" ht="15" customHeight="1">
      <c r="A64" s="3"/>
      <c r="B64" s="69"/>
      <c r="C64" s="40"/>
      <c r="D64" s="2"/>
      <c r="E64" s="146"/>
      <c r="F64" s="146"/>
      <c r="G64" s="146"/>
      <c r="H64" s="147"/>
      <c r="I64" s="147"/>
      <c r="J64" s="146"/>
      <c r="K64" s="2"/>
      <c r="L64" s="2"/>
      <c r="M64" s="2"/>
      <c r="N64" s="3"/>
    </row>
    <row r="65" spans="1:14" s="44" customFormat="1" ht="15" customHeight="1">
      <c r="A65" s="3"/>
      <c r="B65" s="69"/>
      <c r="C65" s="40"/>
      <c r="D65" s="2"/>
      <c r="E65" s="2"/>
      <c r="F65" s="2"/>
      <c r="G65" s="2"/>
      <c r="H65" s="147"/>
      <c r="I65" s="147"/>
      <c r="J65" s="156"/>
      <c r="K65" s="2"/>
      <c r="L65" s="2"/>
      <c r="M65" s="2"/>
      <c r="N65" s="3"/>
    </row>
    <row r="66" spans="1:14" ht="15.75" customHeight="1">
      <c r="A66" s="252" t="s">
        <v>5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93"/>
    </row>
    <row r="67" spans="1:14" ht="12.75" customHeight="1">
      <c r="A67" s="222" t="s">
        <v>100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91"/>
    </row>
    <row r="68" spans="1:14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53" t="s">
        <v>46</v>
      </c>
      <c r="N68" s="37"/>
    </row>
    <row r="69" spans="1:13" ht="12.75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54"/>
    </row>
    <row r="70" spans="1:14" ht="12">
      <c r="A70" s="245" t="s">
        <v>103</v>
      </c>
      <c r="B70" s="225" t="s">
        <v>117</v>
      </c>
      <c r="C70" s="229" t="s">
        <v>118</v>
      </c>
      <c r="D70" s="225" t="s">
        <v>99</v>
      </c>
      <c r="E70" s="237" t="s">
        <v>15</v>
      </c>
      <c r="F70" s="238"/>
      <c r="G70" s="238"/>
      <c r="H70" s="238"/>
      <c r="I70" s="238"/>
      <c r="J70" s="238"/>
      <c r="K70" s="238"/>
      <c r="L70" s="238"/>
      <c r="M70" s="239"/>
      <c r="N70" s="45"/>
    </row>
    <row r="71" spans="1:14" ht="12" customHeight="1">
      <c r="A71" s="246"/>
      <c r="B71" s="226"/>
      <c r="C71" s="230"/>
      <c r="D71" s="226"/>
      <c r="E71" s="228" t="s">
        <v>85</v>
      </c>
      <c r="F71" s="234" t="s">
        <v>15</v>
      </c>
      <c r="G71" s="235"/>
      <c r="H71" s="235"/>
      <c r="I71" s="235"/>
      <c r="J71" s="235"/>
      <c r="K71" s="235"/>
      <c r="L71" s="236"/>
      <c r="M71" s="242" t="s">
        <v>84</v>
      </c>
      <c r="N71" s="45"/>
    </row>
    <row r="72" spans="1:14" ht="31.5" customHeight="1">
      <c r="A72" s="246"/>
      <c r="B72" s="226"/>
      <c r="C72" s="230"/>
      <c r="D72" s="226"/>
      <c r="E72" s="226"/>
      <c r="F72" s="232" t="s">
        <v>141</v>
      </c>
      <c r="G72" s="232"/>
      <c r="H72" s="232" t="s">
        <v>143</v>
      </c>
      <c r="I72" s="232" t="s">
        <v>148</v>
      </c>
      <c r="J72" s="233" t="s">
        <v>145</v>
      </c>
      <c r="K72" s="223" t="s">
        <v>82</v>
      </c>
      <c r="L72" s="232" t="s">
        <v>83</v>
      </c>
      <c r="M72" s="243"/>
      <c r="N72" s="45"/>
    </row>
    <row r="73" spans="1:14" ht="201.75" customHeight="1">
      <c r="A73" s="247"/>
      <c r="B73" s="227"/>
      <c r="C73" s="231"/>
      <c r="D73" s="227"/>
      <c r="E73" s="227"/>
      <c r="F73" s="185" t="s">
        <v>140</v>
      </c>
      <c r="G73" s="185" t="s">
        <v>142</v>
      </c>
      <c r="H73" s="232"/>
      <c r="I73" s="232"/>
      <c r="J73" s="233"/>
      <c r="K73" s="224"/>
      <c r="L73" s="232"/>
      <c r="M73" s="244"/>
      <c r="N73" s="45"/>
    </row>
    <row r="74" spans="1:14" ht="12.75" thickBot="1">
      <c r="A74" s="95">
        <v>1</v>
      </c>
      <c r="B74" s="96">
        <v>2</v>
      </c>
      <c r="C74" s="97">
        <v>3</v>
      </c>
      <c r="D74" s="96">
        <v>4</v>
      </c>
      <c r="E74" s="96">
        <v>5</v>
      </c>
      <c r="F74" s="96">
        <v>6</v>
      </c>
      <c r="G74" s="96">
        <v>7</v>
      </c>
      <c r="H74" s="96">
        <v>8</v>
      </c>
      <c r="I74" s="96">
        <v>9</v>
      </c>
      <c r="J74" s="96">
        <v>10</v>
      </c>
      <c r="K74" s="96">
        <v>11</v>
      </c>
      <c r="L74" s="96">
        <v>12</v>
      </c>
      <c r="M74" s="98">
        <v>13</v>
      </c>
      <c r="N74" s="45"/>
    </row>
    <row r="75" spans="1:13" ht="12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135"/>
    </row>
    <row r="76" spans="1:14" ht="12">
      <c r="A76" s="63" t="s">
        <v>16</v>
      </c>
      <c r="B76" s="24"/>
      <c r="C76" s="13" t="s">
        <v>17</v>
      </c>
      <c r="D76" s="47">
        <f aca="true" t="shared" si="21" ref="D76:M76">SUM(D78:D80)</f>
        <v>287000</v>
      </c>
      <c r="E76" s="47">
        <f t="shared" si="21"/>
        <v>287000</v>
      </c>
      <c r="F76" s="47">
        <f>SUM(F78:F80)</f>
        <v>0</v>
      </c>
      <c r="G76" s="47">
        <f>SUM(G78:G80)</f>
        <v>281000</v>
      </c>
      <c r="H76" s="47">
        <f t="shared" si="21"/>
        <v>6000</v>
      </c>
      <c r="I76" s="47">
        <f t="shared" si="21"/>
        <v>0</v>
      </c>
      <c r="J76" s="47">
        <f>SUM(J78:J80)</f>
        <v>0</v>
      </c>
      <c r="K76" s="47">
        <f t="shared" si="21"/>
        <v>0</v>
      </c>
      <c r="L76" s="47">
        <f t="shared" si="21"/>
        <v>0</v>
      </c>
      <c r="M76" s="103">
        <f t="shared" si="21"/>
        <v>0</v>
      </c>
      <c r="N76" s="45"/>
    </row>
    <row r="77" spans="1:14" ht="12">
      <c r="A77" s="9"/>
      <c r="B77" s="12"/>
      <c r="C77" s="8"/>
      <c r="D77" s="46"/>
      <c r="E77" s="46"/>
      <c r="F77" s="46"/>
      <c r="G77" s="46"/>
      <c r="H77" s="46"/>
      <c r="I77" s="46"/>
      <c r="J77" s="46"/>
      <c r="K77" s="46"/>
      <c r="L77" s="46"/>
      <c r="M77" s="102"/>
      <c r="N77" s="45"/>
    </row>
    <row r="78" spans="1:14" ht="12">
      <c r="A78" s="9"/>
      <c r="B78" s="50" t="s">
        <v>134</v>
      </c>
      <c r="C78" s="25" t="s">
        <v>135</v>
      </c>
      <c r="D78" s="46">
        <f>SUM(E78+M78)</f>
        <v>280000</v>
      </c>
      <c r="E78" s="213">
        <f>SUM(F78:L78)</f>
        <v>280000</v>
      </c>
      <c r="F78" s="51"/>
      <c r="G78" s="51">
        <v>280000</v>
      </c>
      <c r="H78" s="51"/>
      <c r="I78" s="51"/>
      <c r="J78" s="51"/>
      <c r="K78" s="51"/>
      <c r="L78" s="51"/>
      <c r="M78" s="138"/>
      <c r="N78" s="45"/>
    </row>
    <row r="79" spans="1:14" ht="12">
      <c r="A79" s="9"/>
      <c r="B79" s="50" t="s">
        <v>25</v>
      </c>
      <c r="C79" s="25" t="s">
        <v>26</v>
      </c>
      <c r="D79" s="46">
        <f>SUM(E79+M79)</f>
        <v>6000</v>
      </c>
      <c r="E79" s="213">
        <f>SUM(F79:L79)</f>
        <v>6000</v>
      </c>
      <c r="F79" s="51"/>
      <c r="G79" s="51"/>
      <c r="H79" s="51">
        <v>6000</v>
      </c>
      <c r="I79" s="51"/>
      <c r="J79" s="51"/>
      <c r="K79" s="51"/>
      <c r="L79" s="51"/>
      <c r="M79" s="138"/>
      <c r="N79" s="45"/>
    </row>
    <row r="80" spans="1:14" ht="12.75" thickBot="1">
      <c r="A80" s="26"/>
      <c r="B80" s="52" t="s">
        <v>136</v>
      </c>
      <c r="C80" s="27" t="s">
        <v>126</v>
      </c>
      <c r="D80" s="54">
        <f>SUM(E80+M80)</f>
        <v>1000</v>
      </c>
      <c r="E80" s="214">
        <f>SUM(F80:L80)</f>
        <v>1000</v>
      </c>
      <c r="F80" s="53"/>
      <c r="G80" s="53">
        <v>1000</v>
      </c>
      <c r="H80" s="53"/>
      <c r="I80" s="53"/>
      <c r="J80" s="53"/>
      <c r="K80" s="53"/>
      <c r="L80" s="53"/>
      <c r="M80" s="105"/>
      <c r="N80" s="45"/>
    </row>
    <row r="81" spans="1:14" ht="12.75" thickTop="1">
      <c r="A81" s="9"/>
      <c r="B81" s="12"/>
      <c r="C81" s="8"/>
      <c r="D81" s="46"/>
      <c r="E81" s="46"/>
      <c r="F81" s="46"/>
      <c r="G81" s="46"/>
      <c r="H81" s="46"/>
      <c r="I81" s="46"/>
      <c r="J81" s="46"/>
      <c r="K81" s="46"/>
      <c r="L81" s="46"/>
      <c r="M81" s="102"/>
      <c r="N81" s="45"/>
    </row>
    <row r="82" spans="1:14" ht="12">
      <c r="A82" s="9">
        <v>400</v>
      </c>
      <c r="B82" s="12"/>
      <c r="C82" s="8" t="s">
        <v>119</v>
      </c>
      <c r="D82" s="46"/>
      <c r="E82" s="46"/>
      <c r="F82" s="46"/>
      <c r="G82" s="46"/>
      <c r="H82" s="46"/>
      <c r="I82" s="30"/>
      <c r="J82" s="58"/>
      <c r="K82" s="46"/>
      <c r="L82" s="46"/>
      <c r="M82" s="102"/>
      <c r="N82" s="45"/>
    </row>
    <row r="83" spans="1:14" ht="12">
      <c r="A83" s="9"/>
      <c r="B83" s="24"/>
      <c r="C83" s="13" t="s">
        <v>120</v>
      </c>
      <c r="D83" s="55">
        <f aca="true" t="shared" si="22" ref="D83:J83">SUM(D85:D86)</f>
        <v>520000</v>
      </c>
      <c r="E83" s="55">
        <f t="shared" si="22"/>
        <v>20000</v>
      </c>
      <c r="F83" s="55">
        <f t="shared" si="22"/>
        <v>0</v>
      </c>
      <c r="G83" s="55">
        <f t="shared" si="22"/>
        <v>20000</v>
      </c>
      <c r="H83" s="55">
        <f t="shared" si="22"/>
        <v>0</v>
      </c>
      <c r="I83" s="55">
        <f t="shared" si="22"/>
        <v>0</v>
      </c>
      <c r="J83" s="55">
        <f t="shared" si="22"/>
        <v>0</v>
      </c>
      <c r="K83" s="55">
        <f>SUM(K85:K85)</f>
        <v>0</v>
      </c>
      <c r="L83" s="55">
        <f>SUM(L85:L85)</f>
        <v>0</v>
      </c>
      <c r="M83" s="103">
        <f>SUM(M85:M85)</f>
        <v>500000</v>
      </c>
      <c r="N83" s="45"/>
    </row>
    <row r="84" spans="1:14" ht="12">
      <c r="A84" s="9"/>
      <c r="B84" s="12"/>
      <c r="C84" s="8"/>
      <c r="D84" s="46"/>
      <c r="E84" s="46"/>
      <c r="F84" s="46"/>
      <c r="G84" s="46"/>
      <c r="H84" s="46"/>
      <c r="I84" s="30"/>
      <c r="J84" s="58"/>
      <c r="K84" s="46"/>
      <c r="L84" s="46"/>
      <c r="M84" s="102"/>
      <c r="N84" s="45"/>
    </row>
    <row r="85" spans="1:14" ht="12">
      <c r="A85" s="41"/>
      <c r="B85" s="32">
        <v>40002</v>
      </c>
      <c r="C85" s="35" t="s">
        <v>121</v>
      </c>
      <c r="D85" s="46">
        <f>SUM(E85+M85)</f>
        <v>500000</v>
      </c>
      <c r="E85" s="30"/>
      <c r="F85" s="30"/>
      <c r="G85" s="30"/>
      <c r="H85" s="72"/>
      <c r="I85" s="30"/>
      <c r="J85" s="72"/>
      <c r="K85" s="30"/>
      <c r="L85" s="30"/>
      <c r="M85" s="102">
        <v>500000</v>
      </c>
      <c r="N85" s="45"/>
    </row>
    <row r="86" spans="1:14" ht="12.75" thickBot="1">
      <c r="A86" s="26"/>
      <c r="B86" s="28">
        <v>40004</v>
      </c>
      <c r="C86" s="27" t="s">
        <v>81</v>
      </c>
      <c r="D86" s="53">
        <f>SUM(E86+M86)</f>
        <v>20000</v>
      </c>
      <c r="E86" s="214">
        <f>SUM(F86:L86)</f>
        <v>20000</v>
      </c>
      <c r="F86" s="53"/>
      <c r="G86" s="53">
        <v>20000</v>
      </c>
      <c r="H86" s="54"/>
      <c r="I86" s="54"/>
      <c r="J86" s="182"/>
      <c r="K86" s="53"/>
      <c r="L86" s="53"/>
      <c r="M86" s="105"/>
      <c r="N86" s="45"/>
    </row>
    <row r="87" spans="1:14" ht="12.75" thickTop="1">
      <c r="A87" s="9"/>
      <c r="B87" s="12"/>
      <c r="C87" s="8"/>
      <c r="D87" s="46"/>
      <c r="E87" s="46"/>
      <c r="F87" s="46"/>
      <c r="G87" s="46"/>
      <c r="H87" s="46"/>
      <c r="I87" s="30"/>
      <c r="J87" s="58"/>
      <c r="K87" s="46"/>
      <c r="L87" s="46"/>
      <c r="M87" s="102"/>
      <c r="N87" s="45"/>
    </row>
    <row r="88" spans="1:14" ht="12">
      <c r="A88" s="9">
        <v>600</v>
      </c>
      <c r="B88" s="24"/>
      <c r="C88" s="13" t="s">
        <v>104</v>
      </c>
      <c r="D88" s="47">
        <f aca="true" t="shared" si="23" ref="D88:M88">SUM(D90:D91)</f>
        <v>10076416</v>
      </c>
      <c r="E88" s="47">
        <f t="shared" si="23"/>
        <v>6825416</v>
      </c>
      <c r="F88" s="47">
        <f>SUM(F90:F91)</f>
        <v>0</v>
      </c>
      <c r="G88" s="47">
        <f>SUM(G90:G91)</f>
        <v>6825416</v>
      </c>
      <c r="H88" s="47">
        <f t="shared" si="23"/>
        <v>0</v>
      </c>
      <c r="I88" s="55">
        <f t="shared" si="23"/>
        <v>0</v>
      </c>
      <c r="J88" s="183">
        <f>SUM(J90:J91)</f>
        <v>0</v>
      </c>
      <c r="K88" s="47">
        <f t="shared" si="23"/>
        <v>0</v>
      </c>
      <c r="L88" s="47">
        <f t="shared" si="23"/>
        <v>0</v>
      </c>
      <c r="M88" s="103">
        <f t="shared" si="23"/>
        <v>3251000</v>
      </c>
      <c r="N88" s="45"/>
    </row>
    <row r="89" spans="1:14" ht="12">
      <c r="A89" s="9"/>
      <c r="B89" s="12"/>
      <c r="C89" s="8"/>
      <c r="D89" s="46"/>
      <c r="E89" s="46"/>
      <c r="F89" s="46"/>
      <c r="G89" s="46"/>
      <c r="H89" s="46"/>
      <c r="I89" s="30"/>
      <c r="J89" s="58"/>
      <c r="K89" s="46"/>
      <c r="L89" s="46"/>
      <c r="M89" s="102"/>
      <c r="N89" s="45"/>
    </row>
    <row r="90" spans="1:14" ht="12">
      <c r="A90" s="9"/>
      <c r="B90" s="12">
        <v>60004</v>
      </c>
      <c r="C90" s="8" t="s">
        <v>27</v>
      </c>
      <c r="D90" s="46">
        <f>SUM(E90+M90)</f>
        <v>4997016</v>
      </c>
      <c r="E90" s="46">
        <f>SUM(F90:L90)</f>
        <v>4997016</v>
      </c>
      <c r="F90" s="46"/>
      <c r="G90" s="46">
        <v>4997016</v>
      </c>
      <c r="H90" s="46"/>
      <c r="I90" s="30"/>
      <c r="J90" s="58"/>
      <c r="K90" s="46"/>
      <c r="L90" s="46"/>
      <c r="M90" s="102"/>
      <c r="N90" s="45"/>
    </row>
    <row r="91" spans="1:14" ht="12.75" thickBot="1">
      <c r="A91" s="26"/>
      <c r="B91" s="28">
        <v>60016</v>
      </c>
      <c r="C91" s="27" t="s">
        <v>122</v>
      </c>
      <c r="D91" s="53">
        <f>SUM(E91+M91)</f>
        <v>5079400</v>
      </c>
      <c r="E91" s="214">
        <f>SUM(F91:L91)</f>
        <v>1828400</v>
      </c>
      <c r="F91" s="53"/>
      <c r="G91" s="53">
        <v>1828400</v>
      </c>
      <c r="H91" s="53"/>
      <c r="I91" s="54"/>
      <c r="J91" s="182"/>
      <c r="K91" s="53"/>
      <c r="L91" s="53"/>
      <c r="M91" s="105">
        <f>3820000+100000-1250000+490000+91000</f>
        <v>3251000</v>
      </c>
      <c r="N91" s="45"/>
    </row>
    <row r="92" spans="1:14" ht="12.75" thickTop="1">
      <c r="A92" s="9"/>
      <c r="B92" s="12"/>
      <c r="C92" s="8"/>
      <c r="D92" s="46"/>
      <c r="E92" s="46"/>
      <c r="F92" s="46"/>
      <c r="G92" s="46"/>
      <c r="H92" s="46"/>
      <c r="I92" s="46"/>
      <c r="J92" s="46"/>
      <c r="K92" s="46"/>
      <c r="L92" s="46"/>
      <c r="M92" s="102"/>
      <c r="N92" s="45"/>
    </row>
    <row r="93" spans="1:14" ht="12">
      <c r="A93" s="9">
        <v>630</v>
      </c>
      <c r="B93" s="24"/>
      <c r="C93" s="13" t="s">
        <v>105</v>
      </c>
      <c r="D93" s="47">
        <f aca="true" t="shared" si="24" ref="D93:M93">SUM(D95:D95)</f>
        <v>271800</v>
      </c>
      <c r="E93" s="47">
        <f t="shared" si="24"/>
        <v>21800</v>
      </c>
      <c r="F93" s="47">
        <f>SUM(F95:F95)</f>
        <v>0</v>
      </c>
      <c r="G93" s="47">
        <f>SUM(G95:G95)</f>
        <v>12100</v>
      </c>
      <c r="H93" s="47">
        <f t="shared" si="24"/>
        <v>9700</v>
      </c>
      <c r="I93" s="47">
        <f t="shared" si="24"/>
        <v>0</v>
      </c>
      <c r="J93" s="47">
        <f>SUM(J95:J95)</f>
        <v>0</v>
      </c>
      <c r="K93" s="47">
        <f t="shared" si="24"/>
        <v>0</v>
      </c>
      <c r="L93" s="47">
        <f t="shared" si="24"/>
        <v>0</v>
      </c>
      <c r="M93" s="103">
        <f t="shared" si="24"/>
        <v>250000</v>
      </c>
      <c r="N93" s="45"/>
    </row>
    <row r="94" spans="1:14" ht="12">
      <c r="A94" s="9"/>
      <c r="B94" s="12"/>
      <c r="C94" s="8"/>
      <c r="D94" s="46"/>
      <c r="E94" s="46"/>
      <c r="F94" s="46"/>
      <c r="G94" s="46"/>
      <c r="H94" s="46"/>
      <c r="I94" s="46"/>
      <c r="J94" s="46"/>
      <c r="K94" s="46"/>
      <c r="L94" s="46"/>
      <c r="M94" s="102"/>
      <c r="N94" s="45"/>
    </row>
    <row r="95" spans="1:14" ht="12.75" thickBot="1">
      <c r="A95" s="26"/>
      <c r="B95" s="28">
        <v>63003</v>
      </c>
      <c r="C95" s="27" t="s">
        <v>123</v>
      </c>
      <c r="D95" s="53">
        <f>SUM(E95+M95)</f>
        <v>271800</v>
      </c>
      <c r="E95" s="214">
        <f>SUM(F95:L95)</f>
        <v>21800</v>
      </c>
      <c r="F95" s="53"/>
      <c r="G95" s="53">
        <v>12100</v>
      </c>
      <c r="H95" s="53">
        <v>9700</v>
      </c>
      <c r="I95" s="53"/>
      <c r="J95" s="53"/>
      <c r="K95" s="53"/>
      <c r="L95" s="53"/>
      <c r="M95" s="105">
        <f>5210000-3760000-1200000</f>
        <v>250000</v>
      </c>
      <c r="N95" s="45"/>
    </row>
    <row r="96" spans="1:14" ht="12.75" thickTop="1">
      <c r="A96" s="9"/>
      <c r="B96" s="12"/>
      <c r="C96" s="8"/>
      <c r="D96" s="46"/>
      <c r="E96" s="46"/>
      <c r="F96" s="46"/>
      <c r="G96" s="46"/>
      <c r="H96" s="46"/>
      <c r="I96" s="46"/>
      <c r="J96" s="46"/>
      <c r="K96" s="46"/>
      <c r="L96" s="46"/>
      <c r="M96" s="102"/>
      <c r="N96" s="45"/>
    </row>
    <row r="97" spans="1:14" ht="12">
      <c r="A97" s="9">
        <v>700</v>
      </c>
      <c r="B97" s="24"/>
      <c r="C97" s="13" t="s">
        <v>106</v>
      </c>
      <c r="D97" s="47">
        <f aca="true" t="shared" si="25" ref="D97:M97">SUM(D99:D101)</f>
        <v>17573000</v>
      </c>
      <c r="E97" s="47">
        <f t="shared" si="25"/>
        <v>3953000</v>
      </c>
      <c r="F97" s="47">
        <f>SUM(F99:F101)</f>
        <v>70000</v>
      </c>
      <c r="G97" s="47">
        <f>SUM(G99:G101)</f>
        <v>1183000</v>
      </c>
      <c r="H97" s="47">
        <f t="shared" si="25"/>
        <v>2700000</v>
      </c>
      <c r="I97" s="47">
        <f t="shared" si="25"/>
        <v>0</v>
      </c>
      <c r="J97" s="47">
        <f>SUM(J99:J101)</f>
        <v>0</v>
      </c>
      <c r="K97" s="47">
        <f t="shared" si="25"/>
        <v>0</v>
      </c>
      <c r="L97" s="47">
        <f t="shared" si="25"/>
        <v>0</v>
      </c>
      <c r="M97" s="103">
        <f t="shared" si="25"/>
        <v>13620000</v>
      </c>
      <c r="N97" s="45"/>
    </row>
    <row r="98" spans="1:15" ht="12">
      <c r="A98" s="9"/>
      <c r="B98" s="12"/>
      <c r="C98" s="8"/>
      <c r="D98" s="46"/>
      <c r="E98" s="46"/>
      <c r="F98" s="46"/>
      <c r="G98" s="46"/>
      <c r="H98" s="46"/>
      <c r="I98" s="46"/>
      <c r="J98" s="46"/>
      <c r="K98" s="46"/>
      <c r="L98" s="46"/>
      <c r="M98" s="102"/>
      <c r="N98" s="148" t="s">
        <v>58</v>
      </c>
      <c r="O98" s="144"/>
    </row>
    <row r="99" spans="1:15" ht="12">
      <c r="A99" s="9"/>
      <c r="B99" s="12">
        <v>70001</v>
      </c>
      <c r="C99" s="8" t="s">
        <v>88</v>
      </c>
      <c r="D99" s="46">
        <f>SUM(E99+M99)</f>
        <v>6020000</v>
      </c>
      <c r="E99" s="46">
        <f>SUM(F99:L99)</f>
        <v>2700000</v>
      </c>
      <c r="F99" s="46"/>
      <c r="G99" s="46"/>
      <c r="H99" s="46">
        <f>3180923-480923</f>
        <v>2700000</v>
      </c>
      <c r="I99" s="46"/>
      <c r="J99" s="46"/>
      <c r="K99" s="46"/>
      <c r="L99" s="46"/>
      <c r="M99" s="102">
        <f>4694520-104460-52060-150000-550000-18000-1000000+500000</f>
        <v>3320000</v>
      </c>
      <c r="N99" s="149">
        <f>SUM(H99,H146:H153,H191,H202,-47000,-50000,H183)</f>
        <v>38935672</v>
      </c>
      <c r="O99" s="144" t="s">
        <v>54</v>
      </c>
    </row>
    <row r="100" spans="1:15" ht="12">
      <c r="A100" s="9"/>
      <c r="B100" s="12">
        <v>70005</v>
      </c>
      <c r="C100" s="8" t="s">
        <v>124</v>
      </c>
      <c r="D100" s="46">
        <f>SUM(E100+M100)</f>
        <v>1293000</v>
      </c>
      <c r="E100" s="46">
        <f>SUM(F100:L100)</f>
        <v>1253000</v>
      </c>
      <c r="F100" s="46">
        <v>70000</v>
      </c>
      <c r="G100" s="46">
        <v>1183000</v>
      </c>
      <c r="H100" s="46"/>
      <c r="I100" s="46"/>
      <c r="J100" s="46"/>
      <c r="K100" s="46"/>
      <c r="L100" s="46"/>
      <c r="M100" s="138">
        <v>40000</v>
      </c>
      <c r="N100" s="149">
        <f>SUM(30000,47000,50000,H207,H208)</f>
        <v>3904300</v>
      </c>
      <c r="O100" s="144" t="s">
        <v>55</v>
      </c>
    </row>
    <row r="101" spans="1:15" ht="12.75" thickBot="1">
      <c r="A101" s="26"/>
      <c r="B101" s="28">
        <v>70095</v>
      </c>
      <c r="C101" s="27" t="s">
        <v>126</v>
      </c>
      <c r="D101" s="54">
        <f>SUM(E101+M101)</f>
        <v>10260000</v>
      </c>
      <c r="E101" s="53"/>
      <c r="F101" s="53"/>
      <c r="G101" s="53"/>
      <c r="H101" s="53"/>
      <c r="I101" s="53"/>
      <c r="J101" s="53"/>
      <c r="K101" s="53"/>
      <c r="L101" s="53"/>
      <c r="M101" s="105">
        <f>10760000-1000000+500000</f>
        <v>10260000</v>
      </c>
      <c r="N101" s="149" t="e">
        <f>SUM(20000,H95,H161,H178,H185,H190,#REF!,H209,H210,H216,168000)</f>
        <v>#REF!</v>
      </c>
      <c r="O101" s="144" t="s">
        <v>56</v>
      </c>
    </row>
    <row r="102" spans="1:15" ht="12.75" thickTop="1">
      <c r="A102" s="9"/>
      <c r="B102" s="12"/>
      <c r="C102" s="8"/>
      <c r="D102" s="46"/>
      <c r="E102" s="46"/>
      <c r="F102" s="46"/>
      <c r="G102" s="46"/>
      <c r="H102" s="46"/>
      <c r="I102" s="46"/>
      <c r="J102" s="46"/>
      <c r="K102" s="46"/>
      <c r="L102" s="46"/>
      <c r="M102" s="102"/>
      <c r="N102" s="149">
        <f>SUM(88000)</f>
        <v>88000</v>
      </c>
      <c r="O102" s="144" t="s">
        <v>57</v>
      </c>
    </row>
    <row r="103" spans="1:15" ht="12">
      <c r="A103" s="9">
        <v>710</v>
      </c>
      <c r="B103" s="24"/>
      <c r="C103" s="13" t="s">
        <v>107</v>
      </c>
      <c r="D103" s="47">
        <f>SUM(D105:D107)</f>
        <v>2431344</v>
      </c>
      <c r="E103" s="47">
        <f aca="true" t="shared" si="26" ref="E103:M103">SUM(E105:E107)</f>
        <v>731344</v>
      </c>
      <c r="F103" s="47">
        <f>SUM(F105:F107)</f>
        <v>19600</v>
      </c>
      <c r="G103" s="47">
        <f>SUM(G105:G107)</f>
        <v>706744</v>
      </c>
      <c r="H103" s="47">
        <f t="shared" si="26"/>
        <v>0</v>
      </c>
      <c r="I103" s="47">
        <f t="shared" si="26"/>
        <v>5000</v>
      </c>
      <c r="J103" s="47">
        <f>SUM(J105:J107)</f>
        <v>0</v>
      </c>
      <c r="K103" s="47">
        <f t="shared" si="26"/>
        <v>0</v>
      </c>
      <c r="L103" s="47">
        <f t="shared" si="26"/>
        <v>0</v>
      </c>
      <c r="M103" s="103">
        <f t="shared" si="26"/>
        <v>1700000</v>
      </c>
      <c r="N103" s="149" t="e">
        <f>SUM(N99:N102)</f>
        <v>#REF!</v>
      </c>
      <c r="O103" s="144"/>
    </row>
    <row r="104" spans="1:14" s="15" customFormat="1" ht="12">
      <c r="A104" s="9"/>
      <c r="B104" s="12"/>
      <c r="C104" s="8"/>
      <c r="D104" s="46"/>
      <c r="E104" s="46"/>
      <c r="F104" s="46"/>
      <c r="G104" s="46"/>
      <c r="H104" s="46"/>
      <c r="I104" s="46"/>
      <c r="J104" s="46"/>
      <c r="K104" s="46"/>
      <c r="L104" s="46"/>
      <c r="M104" s="102"/>
      <c r="N104" s="45"/>
    </row>
    <row r="105" spans="1:14" ht="12">
      <c r="A105" s="9"/>
      <c r="B105" s="12">
        <v>71004</v>
      </c>
      <c r="C105" s="8" t="s">
        <v>28</v>
      </c>
      <c r="D105" s="46">
        <f>SUM(E105+M105)</f>
        <v>456344</v>
      </c>
      <c r="E105" s="46">
        <f>SUM(F105:L105)</f>
        <v>456344</v>
      </c>
      <c r="F105" s="46">
        <v>9600</v>
      </c>
      <c r="G105" s="46">
        <v>446744</v>
      </c>
      <c r="H105" s="46"/>
      <c r="I105" s="46"/>
      <c r="J105" s="46"/>
      <c r="K105" s="46"/>
      <c r="L105" s="46"/>
      <c r="M105" s="102"/>
      <c r="N105" s="45"/>
    </row>
    <row r="106" spans="1:14" ht="12">
      <c r="A106" s="9"/>
      <c r="B106" s="12">
        <v>71014</v>
      </c>
      <c r="C106" s="8" t="s">
        <v>125</v>
      </c>
      <c r="D106" s="46">
        <f>SUM(E106+M106)</f>
        <v>270000</v>
      </c>
      <c r="E106" s="46">
        <f>SUM(F106:L106)</f>
        <v>270000</v>
      </c>
      <c r="F106" s="46">
        <v>10000</v>
      </c>
      <c r="G106" s="46">
        <v>260000</v>
      </c>
      <c r="H106" s="46"/>
      <c r="I106" s="46"/>
      <c r="J106" s="46"/>
      <c r="K106" s="46"/>
      <c r="L106" s="46"/>
      <c r="M106" s="102"/>
      <c r="N106" s="45"/>
    </row>
    <row r="107" spans="1:14" ht="12.75" thickBot="1">
      <c r="A107" s="10"/>
      <c r="B107" s="11">
        <v>71095</v>
      </c>
      <c r="C107" s="14" t="s">
        <v>126</v>
      </c>
      <c r="D107" s="56">
        <f>SUM(E107+M107)</f>
        <v>1705000</v>
      </c>
      <c r="E107" s="56">
        <f>SUM(F107:L107)</f>
        <v>5000</v>
      </c>
      <c r="F107" s="56"/>
      <c r="G107" s="56"/>
      <c r="H107" s="56"/>
      <c r="I107" s="56">
        <v>5000</v>
      </c>
      <c r="J107" s="56"/>
      <c r="K107" s="56"/>
      <c r="L107" s="56"/>
      <c r="M107" s="130">
        <v>1700000</v>
      </c>
      <c r="N107" s="45"/>
    </row>
    <row r="108" spans="1:14" ht="12">
      <c r="A108" s="94">
        <v>1</v>
      </c>
      <c r="B108" s="99">
        <v>2</v>
      </c>
      <c r="C108" s="99">
        <v>3</v>
      </c>
      <c r="D108" s="100">
        <v>4</v>
      </c>
      <c r="E108" s="100">
        <v>5</v>
      </c>
      <c r="F108" s="100">
        <v>6</v>
      </c>
      <c r="G108" s="100">
        <v>7</v>
      </c>
      <c r="H108" s="100">
        <v>8</v>
      </c>
      <c r="I108" s="100">
        <v>9</v>
      </c>
      <c r="J108" s="100">
        <v>10</v>
      </c>
      <c r="K108" s="100">
        <v>11</v>
      </c>
      <c r="L108" s="100">
        <v>12</v>
      </c>
      <c r="M108" s="132">
        <v>13</v>
      </c>
      <c r="N108" s="45"/>
    </row>
    <row r="109" spans="1:14" ht="12">
      <c r="A109" s="9"/>
      <c r="B109" s="12"/>
      <c r="C109" s="8"/>
      <c r="D109" s="46"/>
      <c r="E109" s="46"/>
      <c r="F109" s="46"/>
      <c r="G109" s="46"/>
      <c r="H109" s="46"/>
      <c r="I109" s="46"/>
      <c r="J109" s="46"/>
      <c r="K109" s="46"/>
      <c r="L109" s="46"/>
      <c r="M109" s="102"/>
      <c r="N109" s="45"/>
    </row>
    <row r="110" spans="1:14" ht="12">
      <c r="A110" s="9">
        <v>750</v>
      </c>
      <c r="B110" s="24"/>
      <c r="C110" s="13" t="s">
        <v>108</v>
      </c>
      <c r="D110" s="47">
        <f>SUM(D112:D117)</f>
        <v>13668757</v>
      </c>
      <c r="E110" s="47">
        <f aca="true" t="shared" si="27" ref="E110:M110">SUM(E112:E117)</f>
        <v>12201406</v>
      </c>
      <c r="F110" s="47">
        <f>SUM(F112:F117)</f>
        <v>8674940</v>
      </c>
      <c r="G110" s="47">
        <f>SUM(G112:G117)</f>
        <v>2967728</v>
      </c>
      <c r="H110" s="47">
        <f t="shared" si="27"/>
        <v>0</v>
      </c>
      <c r="I110" s="47">
        <f t="shared" si="27"/>
        <v>449658</v>
      </c>
      <c r="J110" s="47">
        <f>SUM(J112:J117)</f>
        <v>109080</v>
      </c>
      <c r="K110" s="47">
        <f t="shared" si="27"/>
        <v>0</v>
      </c>
      <c r="L110" s="47">
        <f t="shared" si="27"/>
        <v>0</v>
      </c>
      <c r="M110" s="103">
        <f t="shared" si="27"/>
        <v>1467351</v>
      </c>
      <c r="N110" s="45"/>
    </row>
    <row r="111" spans="1:14" ht="12">
      <c r="A111" s="9"/>
      <c r="B111" s="12"/>
      <c r="C111" s="8"/>
      <c r="D111" s="46"/>
      <c r="E111" s="46"/>
      <c r="F111" s="46"/>
      <c r="G111" s="46"/>
      <c r="H111" s="46"/>
      <c r="I111" s="46"/>
      <c r="J111" s="46"/>
      <c r="K111" s="46"/>
      <c r="L111" s="46"/>
      <c r="M111" s="102"/>
      <c r="N111" s="45"/>
    </row>
    <row r="112" spans="1:14" ht="12">
      <c r="A112" s="9"/>
      <c r="B112" s="12">
        <v>75022</v>
      </c>
      <c r="C112" s="8" t="s">
        <v>42</v>
      </c>
      <c r="D112" s="46">
        <f aca="true" t="shared" si="28" ref="D112:D117">SUM(E112+M112)</f>
        <v>592158</v>
      </c>
      <c r="E112" s="46">
        <f aca="true" t="shared" si="29" ref="E112:E117">SUM(F112:L112)</f>
        <v>592158</v>
      </c>
      <c r="F112" s="46">
        <v>3000</v>
      </c>
      <c r="G112" s="46">
        <v>171500</v>
      </c>
      <c r="H112" s="46"/>
      <c r="I112" s="46">
        <v>417658</v>
      </c>
      <c r="J112" s="46"/>
      <c r="K112" s="46"/>
      <c r="L112" s="46"/>
      <c r="M112" s="102"/>
      <c r="N112" s="45"/>
    </row>
    <row r="113" spans="1:14" ht="12">
      <c r="A113" s="9"/>
      <c r="B113" s="12">
        <v>75023</v>
      </c>
      <c r="C113" s="8" t="s">
        <v>86</v>
      </c>
      <c r="D113" s="46">
        <f t="shared" si="28"/>
        <v>12029891</v>
      </c>
      <c r="E113" s="46">
        <f t="shared" si="29"/>
        <v>10562540</v>
      </c>
      <c r="F113" s="46">
        <f>8589460+7700-7700</f>
        <v>8589460</v>
      </c>
      <c r="G113" s="46">
        <v>1907480</v>
      </c>
      <c r="H113" s="46"/>
      <c r="I113" s="46">
        <v>32000</v>
      </c>
      <c r="J113" s="46">
        <v>33600</v>
      </c>
      <c r="K113" s="46"/>
      <c r="L113" s="46"/>
      <c r="M113" s="102">
        <f>1540451-30000-43100</f>
        <v>1467351</v>
      </c>
      <c r="N113" s="45"/>
    </row>
    <row r="114" spans="1:14" ht="12">
      <c r="A114" s="9"/>
      <c r="B114" s="12">
        <v>75051</v>
      </c>
      <c r="C114" s="1" t="s">
        <v>8</v>
      </c>
      <c r="D114" s="46">
        <f t="shared" si="28"/>
        <v>25000</v>
      </c>
      <c r="E114" s="46">
        <f t="shared" si="29"/>
        <v>25000</v>
      </c>
      <c r="F114" s="46">
        <v>8740</v>
      </c>
      <c r="G114" s="46">
        <v>16260</v>
      </c>
      <c r="H114" s="46"/>
      <c r="I114" s="46"/>
      <c r="J114" s="46"/>
      <c r="K114" s="46"/>
      <c r="L114" s="46"/>
      <c r="M114" s="102"/>
      <c r="N114" s="45"/>
    </row>
    <row r="115" spans="1:14" ht="36">
      <c r="A115" s="9"/>
      <c r="B115" s="220">
        <v>75053</v>
      </c>
      <c r="C115" s="161" t="s">
        <v>9</v>
      </c>
      <c r="D115" s="46">
        <f t="shared" si="28"/>
        <v>25000</v>
      </c>
      <c r="E115" s="46">
        <f t="shared" si="29"/>
        <v>25000</v>
      </c>
      <c r="F115" s="46">
        <v>8740</v>
      </c>
      <c r="G115" s="46">
        <v>16260</v>
      </c>
      <c r="H115" s="46"/>
      <c r="I115" s="46"/>
      <c r="J115" s="46"/>
      <c r="K115" s="46"/>
      <c r="L115" s="46"/>
      <c r="M115" s="102"/>
      <c r="N115" s="45"/>
    </row>
    <row r="116" spans="1:14" ht="12">
      <c r="A116" s="9"/>
      <c r="B116" s="12">
        <v>75075</v>
      </c>
      <c r="C116" s="8" t="s">
        <v>0</v>
      </c>
      <c r="D116" s="46">
        <f t="shared" si="28"/>
        <v>510000</v>
      </c>
      <c r="E116" s="46">
        <f t="shared" si="29"/>
        <v>510000</v>
      </c>
      <c r="F116" s="46">
        <v>36000</v>
      </c>
      <c r="G116" s="46">
        <v>474000</v>
      </c>
      <c r="H116" s="46"/>
      <c r="I116" s="46"/>
      <c r="J116" s="46"/>
      <c r="K116" s="46"/>
      <c r="L116" s="46"/>
      <c r="M116" s="102"/>
      <c r="N116" s="45"/>
    </row>
    <row r="117" spans="1:14" ht="12.75" thickBot="1">
      <c r="A117" s="26"/>
      <c r="B117" s="28">
        <v>75095</v>
      </c>
      <c r="C117" s="27" t="s">
        <v>126</v>
      </c>
      <c r="D117" s="54">
        <f t="shared" si="28"/>
        <v>486708</v>
      </c>
      <c r="E117" s="214">
        <f t="shared" si="29"/>
        <v>486708</v>
      </c>
      <c r="F117" s="53">
        <v>29000</v>
      </c>
      <c r="G117" s="53">
        <v>382228</v>
      </c>
      <c r="H117" s="53"/>
      <c r="I117" s="53"/>
      <c r="J117" s="53">
        <v>75480</v>
      </c>
      <c r="K117" s="53"/>
      <c r="L117" s="53"/>
      <c r="M117" s="105"/>
      <c r="N117" s="45"/>
    </row>
    <row r="118" spans="1:14" ht="12.75" thickTop="1">
      <c r="A118" s="9"/>
      <c r="B118" s="12"/>
      <c r="C118" s="8"/>
      <c r="D118" s="46"/>
      <c r="E118" s="46"/>
      <c r="F118" s="46"/>
      <c r="G118" s="46"/>
      <c r="H118" s="46"/>
      <c r="I118" s="46"/>
      <c r="J118" s="46"/>
      <c r="K118" s="46"/>
      <c r="L118" s="46"/>
      <c r="M118" s="102"/>
      <c r="N118" s="45"/>
    </row>
    <row r="119" spans="1:14" ht="12">
      <c r="A119" s="9">
        <v>754</v>
      </c>
      <c r="B119" s="12"/>
      <c r="C119" s="8" t="s">
        <v>127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102"/>
      <c r="N119" s="45"/>
    </row>
    <row r="120" spans="1:14" ht="12">
      <c r="A120" s="9"/>
      <c r="B120" s="24"/>
      <c r="C120" s="13" t="s">
        <v>128</v>
      </c>
      <c r="D120" s="47">
        <f aca="true" t="shared" si="30" ref="D120:M120">SUM(D122:D125)</f>
        <v>4376400</v>
      </c>
      <c r="E120" s="47">
        <f t="shared" si="30"/>
        <v>1331400</v>
      </c>
      <c r="F120" s="47">
        <f>SUM(F122:F125)</f>
        <v>762900</v>
      </c>
      <c r="G120" s="47">
        <f>SUM(G122:G125)</f>
        <v>458600</v>
      </c>
      <c r="H120" s="47">
        <f t="shared" si="30"/>
        <v>55000</v>
      </c>
      <c r="I120" s="47">
        <f t="shared" si="30"/>
        <v>54900</v>
      </c>
      <c r="J120" s="47">
        <f>SUM(J122:J125)</f>
        <v>0</v>
      </c>
      <c r="K120" s="47">
        <f t="shared" si="30"/>
        <v>0</v>
      </c>
      <c r="L120" s="47">
        <f t="shared" si="30"/>
        <v>0</v>
      </c>
      <c r="M120" s="103">
        <f t="shared" si="30"/>
        <v>3045000</v>
      </c>
      <c r="N120" s="45"/>
    </row>
    <row r="121" spans="1:14" ht="12">
      <c r="A121" s="9"/>
      <c r="B121" s="12"/>
      <c r="C121" s="8"/>
      <c r="D121" s="46"/>
      <c r="E121" s="46"/>
      <c r="F121" s="46"/>
      <c r="G121" s="46"/>
      <c r="H121" s="46"/>
      <c r="I121" s="46"/>
      <c r="J121" s="46"/>
      <c r="K121" s="46"/>
      <c r="L121" s="46"/>
      <c r="M121" s="102"/>
      <c r="N121" s="45"/>
    </row>
    <row r="122" spans="1:14" ht="12">
      <c r="A122" s="9"/>
      <c r="B122" s="12">
        <v>75405</v>
      </c>
      <c r="C122" s="8" t="s">
        <v>80</v>
      </c>
      <c r="D122" s="46">
        <f>SUM(E122+M122)</f>
        <v>55000</v>
      </c>
      <c r="E122" s="46">
        <f>SUM(F122:L122)</f>
        <v>55000</v>
      </c>
      <c r="F122" s="46"/>
      <c r="G122" s="46"/>
      <c r="H122" s="46">
        <v>55000</v>
      </c>
      <c r="I122" s="46"/>
      <c r="J122" s="46"/>
      <c r="K122" s="46"/>
      <c r="L122" s="46"/>
      <c r="M122" s="102"/>
      <c r="N122" s="45"/>
    </row>
    <row r="123" spans="1:14" ht="12">
      <c r="A123" s="9"/>
      <c r="B123" s="12">
        <v>75412</v>
      </c>
      <c r="C123" s="8" t="s">
        <v>139</v>
      </c>
      <c r="D123" s="46">
        <f>SUM(E123+M123)</f>
        <v>3257000</v>
      </c>
      <c r="E123" s="46">
        <f>SUM(F123:L123)</f>
        <v>257000</v>
      </c>
      <c r="F123" s="46">
        <v>76000</v>
      </c>
      <c r="G123" s="46">
        <v>166000</v>
      </c>
      <c r="H123" s="46"/>
      <c r="I123" s="46">
        <v>15000</v>
      </c>
      <c r="J123" s="46"/>
      <c r="K123" s="46"/>
      <c r="L123" s="46"/>
      <c r="M123" s="102">
        <v>3000000</v>
      </c>
      <c r="N123" s="45"/>
    </row>
    <row r="124" spans="1:14" ht="12">
      <c r="A124" s="9"/>
      <c r="B124" s="12">
        <v>75416</v>
      </c>
      <c r="C124" s="8" t="s">
        <v>129</v>
      </c>
      <c r="D124" s="46">
        <f>SUM(E124+M124)</f>
        <v>833000</v>
      </c>
      <c r="E124" s="46">
        <f>SUM(F124:L124)</f>
        <v>833000</v>
      </c>
      <c r="F124" s="46">
        <v>686900</v>
      </c>
      <c r="G124" s="46">
        <v>106200</v>
      </c>
      <c r="H124" s="46"/>
      <c r="I124" s="46">
        <v>39900</v>
      </c>
      <c r="J124" s="46"/>
      <c r="K124" s="46"/>
      <c r="L124" s="46"/>
      <c r="M124" s="102"/>
      <c r="N124" s="45"/>
    </row>
    <row r="125" spans="1:14" ht="12.75" thickBot="1">
      <c r="A125" s="26"/>
      <c r="B125" s="28">
        <v>75495</v>
      </c>
      <c r="C125" s="27" t="s">
        <v>126</v>
      </c>
      <c r="D125" s="54">
        <f>SUM(E125+M125)</f>
        <v>231400</v>
      </c>
      <c r="E125" s="214">
        <f>SUM(F125:L125)</f>
        <v>186400</v>
      </c>
      <c r="F125" s="53"/>
      <c r="G125" s="53">
        <v>186400</v>
      </c>
      <c r="H125" s="53"/>
      <c r="I125" s="53"/>
      <c r="J125" s="53"/>
      <c r="K125" s="53"/>
      <c r="L125" s="53"/>
      <c r="M125" s="105">
        <v>45000</v>
      </c>
      <c r="N125" s="45"/>
    </row>
    <row r="126" spans="1:14" ht="12.75" thickTop="1">
      <c r="A126" s="9"/>
      <c r="B126" s="12"/>
      <c r="C126" s="8"/>
      <c r="D126" s="46"/>
      <c r="E126" s="46"/>
      <c r="F126" s="46"/>
      <c r="G126" s="46"/>
      <c r="H126" s="46"/>
      <c r="I126" s="46"/>
      <c r="J126" s="46"/>
      <c r="K126" s="46"/>
      <c r="L126" s="46"/>
      <c r="M126" s="102"/>
      <c r="N126" s="45"/>
    </row>
    <row r="127" spans="1:14" ht="12">
      <c r="A127" s="9">
        <v>756</v>
      </c>
      <c r="B127" s="32"/>
      <c r="C127" s="8" t="s">
        <v>65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102"/>
      <c r="N127" s="45"/>
    </row>
    <row r="128" spans="1:14" ht="12">
      <c r="A128" s="6"/>
      <c r="B128" s="32"/>
      <c r="C128" s="8" t="s">
        <v>66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102"/>
      <c r="N128" s="45"/>
    </row>
    <row r="129" spans="1:14" ht="12">
      <c r="A129" s="6"/>
      <c r="B129" s="32"/>
      <c r="C129" s="8" t="s">
        <v>64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102"/>
      <c r="N129" s="45"/>
    </row>
    <row r="130" spans="1:14" ht="12">
      <c r="A130" s="6"/>
      <c r="B130" s="33"/>
      <c r="C130" s="13" t="s">
        <v>63</v>
      </c>
      <c r="D130" s="47">
        <f>SUM(D133)</f>
        <v>145800</v>
      </c>
      <c r="E130" s="47">
        <f aca="true" t="shared" si="31" ref="E130:M130">SUM(E133)</f>
        <v>145800</v>
      </c>
      <c r="F130" s="47">
        <f>SUM(F133)</f>
        <v>45000</v>
      </c>
      <c r="G130" s="47">
        <f>SUM(G133)</f>
        <v>100800</v>
      </c>
      <c r="H130" s="47">
        <f t="shared" si="31"/>
        <v>0</v>
      </c>
      <c r="I130" s="47">
        <f t="shared" si="31"/>
        <v>0</v>
      </c>
      <c r="J130" s="47">
        <f>SUM(J133)</f>
        <v>0</v>
      </c>
      <c r="K130" s="47">
        <f t="shared" si="31"/>
        <v>0</v>
      </c>
      <c r="L130" s="47">
        <f t="shared" si="31"/>
        <v>0</v>
      </c>
      <c r="M130" s="103">
        <f t="shared" si="31"/>
        <v>0</v>
      </c>
      <c r="N130" s="45"/>
    </row>
    <row r="131" spans="1:14" ht="12">
      <c r="A131" s="9"/>
      <c r="B131" s="12"/>
      <c r="C131" s="8"/>
      <c r="D131" s="46"/>
      <c r="E131" s="46"/>
      <c r="F131" s="46"/>
      <c r="G131" s="46"/>
      <c r="H131" s="46"/>
      <c r="I131" s="46"/>
      <c r="J131" s="46"/>
      <c r="K131" s="46"/>
      <c r="L131" s="46"/>
      <c r="M131" s="102"/>
      <c r="N131" s="45"/>
    </row>
    <row r="132" spans="1:14" ht="12">
      <c r="A132" s="9"/>
      <c r="B132" s="12">
        <v>75647</v>
      </c>
      <c r="C132" s="8" t="s">
        <v>71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102"/>
      <c r="N132" s="45"/>
    </row>
    <row r="133" spans="1:14" ht="12.75" thickBot="1">
      <c r="A133" s="26"/>
      <c r="B133" s="28"/>
      <c r="C133" s="27" t="s">
        <v>72</v>
      </c>
      <c r="D133" s="53">
        <f>SUM(E133+M133)</f>
        <v>145800</v>
      </c>
      <c r="E133" s="214">
        <f>SUM(F133:L133)</f>
        <v>145800</v>
      </c>
      <c r="F133" s="53">
        <v>45000</v>
      </c>
      <c r="G133" s="53">
        <v>100800</v>
      </c>
      <c r="H133" s="53"/>
      <c r="I133" s="53"/>
      <c r="J133" s="53"/>
      <c r="K133" s="53"/>
      <c r="L133" s="53"/>
      <c r="M133" s="105"/>
      <c r="N133" s="45"/>
    </row>
    <row r="134" spans="1:14" ht="12.75" thickTop="1">
      <c r="A134" s="9"/>
      <c r="B134" s="12"/>
      <c r="C134" s="8"/>
      <c r="D134" s="46"/>
      <c r="E134" s="46"/>
      <c r="F134" s="46"/>
      <c r="G134" s="46"/>
      <c r="H134" s="46"/>
      <c r="I134" s="46"/>
      <c r="J134" s="46"/>
      <c r="K134" s="46"/>
      <c r="L134" s="46"/>
      <c r="M134" s="102"/>
      <c r="N134" s="45"/>
    </row>
    <row r="135" spans="1:14" ht="12">
      <c r="A135" s="9">
        <v>757</v>
      </c>
      <c r="B135" s="24"/>
      <c r="C135" s="13" t="s">
        <v>22</v>
      </c>
      <c r="D135" s="47">
        <f>SUM(D138)</f>
        <v>2065000</v>
      </c>
      <c r="E135" s="47">
        <f aca="true" t="shared" si="32" ref="E135:M135">SUM(E138)</f>
        <v>2065000</v>
      </c>
      <c r="F135" s="47">
        <f>SUM(F138)</f>
        <v>0</v>
      </c>
      <c r="G135" s="47">
        <f>SUM(G138)</f>
        <v>0</v>
      </c>
      <c r="H135" s="47">
        <f t="shared" si="32"/>
        <v>0</v>
      </c>
      <c r="I135" s="47">
        <f t="shared" si="32"/>
        <v>0</v>
      </c>
      <c r="J135" s="47">
        <f>SUM(J138)</f>
        <v>0</v>
      </c>
      <c r="K135" s="47">
        <f t="shared" si="32"/>
        <v>2065000</v>
      </c>
      <c r="L135" s="47">
        <f t="shared" si="32"/>
        <v>0</v>
      </c>
      <c r="M135" s="103">
        <f t="shared" si="32"/>
        <v>0</v>
      </c>
      <c r="N135" s="45"/>
    </row>
    <row r="136" spans="1:14" ht="12">
      <c r="A136" s="9"/>
      <c r="B136" s="12"/>
      <c r="C136" s="8"/>
      <c r="D136" s="46"/>
      <c r="E136" s="46"/>
      <c r="F136" s="46"/>
      <c r="G136" s="46"/>
      <c r="H136" s="46"/>
      <c r="I136" s="46"/>
      <c r="J136" s="46"/>
      <c r="K136" s="46"/>
      <c r="L136" s="46"/>
      <c r="M136" s="102"/>
      <c r="N136" s="45"/>
    </row>
    <row r="137" spans="1:14" ht="12">
      <c r="A137" s="9"/>
      <c r="B137" s="12">
        <v>75702</v>
      </c>
      <c r="C137" s="8" t="s">
        <v>29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102"/>
      <c r="N137" s="45"/>
    </row>
    <row r="138" spans="1:14" ht="12.75" thickBot="1">
      <c r="A138" s="26"/>
      <c r="B138" s="28"/>
      <c r="C138" s="27" t="s">
        <v>30</v>
      </c>
      <c r="D138" s="53">
        <f>SUM(E138+M138)</f>
        <v>2065000</v>
      </c>
      <c r="E138" s="214">
        <f>SUM(F138:L138)</f>
        <v>2065000</v>
      </c>
      <c r="F138" s="53"/>
      <c r="G138" s="53"/>
      <c r="H138" s="53"/>
      <c r="I138" s="53"/>
      <c r="J138" s="53"/>
      <c r="K138" s="53">
        <v>2065000</v>
      </c>
      <c r="L138" s="53"/>
      <c r="M138" s="105"/>
      <c r="N138" s="45"/>
    </row>
    <row r="139" spans="1:14" ht="12.75" thickTop="1">
      <c r="A139" s="9"/>
      <c r="B139" s="12"/>
      <c r="C139" s="8"/>
      <c r="D139" s="46"/>
      <c r="E139" s="46"/>
      <c r="F139" s="46"/>
      <c r="G139" s="46"/>
      <c r="H139" s="46"/>
      <c r="I139" s="46"/>
      <c r="J139" s="46"/>
      <c r="K139" s="46"/>
      <c r="L139" s="46"/>
      <c r="M139" s="102"/>
      <c r="N139" s="45"/>
    </row>
    <row r="140" spans="1:14" ht="12">
      <c r="A140" s="9">
        <v>758</v>
      </c>
      <c r="B140" s="24"/>
      <c r="C140" s="13" t="s">
        <v>110</v>
      </c>
      <c r="D140" s="47">
        <f aca="true" t="shared" si="33" ref="D140:M140">SUM(D142:D142)</f>
        <v>603770</v>
      </c>
      <c r="E140" s="47">
        <f t="shared" si="33"/>
        <v>453770</v>
      </c>
      <c r="F140" s="47">
        <f>SUM(F142:F142)</f>
        <v>0</v>
      </c>
      <c r="G140" s="47">
        <f>SUM(G142:G142)</f>
        <v>453770</v>
      </c>
      <c r="H140" s="47">
        <f t="shared" si="33"/>
        <v>0</v>
      </c>
      <c r="I140" s="47">
        <f t="shared" si="33"/>
        <v>0</v>
      </c>
      <c r="J140" s="47">
        <f>SUM(J142:J142)</f>
        <v>0</v>
      </c>
      <c r="K140" s="47">
        <f t="shared" si="33"/>
        <v>0</v>
      </c>
      <c r="L140" s="47">
        <f t="shared" si="33"/>
        <v>0</v>
      </c>
      <c r="M140" s="103">
        <f t="shared" si="33"/>
        <v>150000</v>
      </c>
      <c r="N140" s="45"/>
    </row>
    <row r="141" spans="1:14" ht="12">
      <c r="A141" s="9"/>
      <c r="B141" s="12"/>
      <c r="C141" s="8"/>
      <c r="D141" s="46"/>
      <c r="E141" s="46"/>
      <c r="F141" s="46"/>
      <c r="G141" s="46"/>
      <c r="H141" s="46"/>
      <c r="I141" s="46"/>
      <c r="J141" s="46"/>
      <c r="K141" s="46"/>
      <c r="L141" s="46"/>
      <c r="M141" s="102"/>
      <c r="N141" s="45"/>
    </row>
    <row r="142" spans="1:14" ht="12.75" thickBot="1">
      <c r="A142" s="26"/>
      <c r="B142" s="28">
        <v>75818</v>
      </c>
      <c r="C142" s="151" t="s">
        <v>89</v>
      </c>
      <c r="D142" s="54">
        <f>SUM(E142+M142)</f>
        <v>603770</v>
      </c>
      <c r="E142" s="214">
        <f>SUM(F142:L142)</f>
        <v>453770</v>
      </c>
      <c r="F142" s="53"/>
      <c r="G142" s="53">
        <v>453770</v>
      </c>
      <c r="H142" s="53"/>
      <c r="I142" s="53"/>
      <c r="J142" s="53"/>
      <c r="K142" s="53"/>
      <c r="L142" s="53"/>
      <c r="M142" s="105">
        <v>150000</v>
      </c>
      <c r="N142" s="45"/>
    </row>
    <row r="143" spans="1:14" ht="12.75" thickTop="1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35"/>
      <c r="N143" s="45"/>
    </row>
    <row r="144" spans="1:14" ht="12">
      <c r="A144" s="9">
        <v>801</v>
      </c>
      <c r="B144" s="24"/>
      <c r="C144" s="13" t="s">
        <v>111</v>
      </c>
      <c r="D144" s="47">
        <f>SUM(D146:D154)</f>
        <v>36781472</v>
      </c>
      <c r="E144" s="47">
        <f aca="true" t="shared" si="34" ref="E144:M144">SUM(E146:E154)</f>
        <v>35531472</v>
      </c>
      <c r="F144" s="47">
        <f>SUM(F146:F154)</f>
        <v>98900</v>
      </c>
      <c r="G144" s="47">
        <f>SUM(G146:G154)</f>
        <v>585600</v>
      </c>
      <c r="H144" s="47">
        <f t="shared" si="34"/>
        <v>34802672</v>
      </c>
      <c r="I144" s="47">
        <f t="shared" si="34"/>
        <v>35900</v>
      </c>
      <c r="J144" s="47">
        <f>SUM(J146:J154)</f>
        <v>8400</v>
      </c>
      <c r="K144" s="47">
        <f t="shared" si="34"/>
        <v>0</v>
      </c>
      <c r="L144" s="47">
        <f t="shared" si="34"/>
        <v>0</v>
      </c>
      <c r="M144" s="103">
        <f t="shared" si="34"/>
        <v>1250000</v>
      </c>
      <c r="N144" s="45"/>
    </row>
    <row r="145" spans="1:14" ht="12">
      <c r="A145" s="9"/>
      <c r="B145" s="12"/>
      <c r="C145" s="8"/>
      <c r="D145" s="46"/>
      <c r="E145" s="46"/>
      <c r="F145" s="46"/>
      <c r="G145" s="46"/>
      <c r="H145" s="46"/>
      <c r="I145" s="46"/>
      <c r="J145" s="46"/>
      <c r="K145" s="46"/>
      <c r="L145" s="46"/>
      <c r="M145" s="102"/>
      <c r="N145" s="45"/>
    </row>
    <row r="146" spans="1:14" ht="12" customHeight="1">
      <c r="A146" s="9"/>
      <c r="B146" s="12">
        <v>80101</v>
      </c>
      <c r="C146" s="8" t="s">
        <v>130</v>
      </c>
      <c r="D146" s="46">
        <f>SUM(E146+M146)</f>
        <v>17583672</v>
      </c>
      <c r="E146" s="46">
        <f aca="true" t="shared" si="35" ref="E146:E153">SUM(F146:L146)</f>
        <v>17583672</v>
      </c>
      <c r="F146" s="46"/>
      <c r="G146" s="46"/>
      <c r="H146" s="46">
        <f>17626172-42500</f>
        <v>17583672</v>
      </c>
      <c r="I146" s="46"/>
      <c r="J146" s="46"/>
      <c r="K146" s="46"/>
      <c r="L146" s="46"/>
      <c r="M146" s="102"/>
      <c r="N146" s="45"/>
    </row>
    <row r="147" spans="1:14" ht="12">
      <c r="A147" s="9"/>
      <c r="B147" s="12">
        <v>80103</v>
      </c>
      <c r="C147" s="8" t="s">
        <v>102</v>
      </c>
      <c r="D147" s="46">
        <f aca="true" t="shared" si="36" ref="D147:D154">SUM(E147+M147)</f>
        <v>562500</v>
      </c>
      <c r="E147" s="46">
        <f t="shared" si="35"/>
        <v>562500</v>
      </c>
      <c r="F147" s="46"/>
      <c r="G147" s="46"/>
      <c r="H147" s="46">
        <f>520000+42500</f>
        <v>562500</v>
      </c>
      <c r="I147" s="46"/>
      <c r="J147" s="46"/>
      <c r="K147" s="46"/>
      <c r="L147" s="46"/>
      <c r="M147" s="102"/>
      <c r="N147" s="45"/>
    </row>
    <row r="148" spans="1:14" ht="12">
      <c r="A148" s="9"/>
      <c r="B148" s="12">
        <v>80104</v>
      </c>
      <c r="C148" s="8" t="s">
        <v>37</v>
      </c>
      <c r="D148" s="46">
        <f t="shared" si="36"/>
        <v>8821000</v>
      </c>
      <c r="E148" s="46">
        <f t="shared" si="35"/>
        <v>7571000</v>
      </c>
      <c r="F148" s="46"/>
      <c r="G148" s="46"/>
      <c r="H148" s="46">
        <v>7571000</v>
      </c>
      <c r="I148" s="46"/>
      <c r="J148" s="46"/>
      <c r="K148" s="46"/>
      <c r="L148" s="46"/>
      <c r="M148" s="102">
        <f>1250000-550000+550000</f>
        <v>1250000</v>
      </c>
      <c r="N148" s="75"/>
    </row>
    <row r="149" spans="1:14" ht="12">
      <c r="A149" s="9"/>
      <c r="B149" s="12">
        <v>80105</v>
      </c>
      <c r="C149" s="8" t="s">
        <v>38</v>
      </c>
      <c r="D149" s="46">
        <f t="shared" si="36"/>
        <v>32000</v>
      </c>
      <c r="E149" s="46">
        <f t="shared" si="35"/>
        <v>32000</v>
      </c>
      <c r="F149" s="46"/>
      <c r="G149" s="46"/>
      <c r="H149" s="46">
        <v>32000</v>
      </c>
      <c r="I149" s="46"/>
      <c r="J149" s="46"/>
      <c r="K149" s="46"/>
      <c r="L149" s="46"/>
      <c r="M149" s="102"/>
      <c r="N149" s="45"/>
    </row>
    <row r="150" spans="1:14" ht="12">
      <c r="A150" s="9"/>
      <c r="B150" s="12">
        <v>80110</v>
      </c>
      <c r="C150" s="8" t="s">
        <v>131</v>
      </c>
      <c r="D150" s="46">
        <f t="shared" si="36"/>
        <v>8806400</v>
      </c>
      <c r="E150" s="46">
        <f t="shared" si="35"/>
        <v>8806400</v>
      </c>
      <c r="F150" s="46"/>
      <c r="G150" s="46"/>
      <c r="H150" s="46">
        <f>8806400-8400</f>
        <v>8798000</v>
      </c>
      <c r="I150" s="46"/>
      <c r="J150" s="46">
        <v>8400</v>
      </c>
      <c r="K150" s="46"/>
      <c r="L150" s="46"/>
      <c r="M150" s="102"/>
      <c r="N150" s="76"/>
    </row>
    <row r="151" spans="1:14" s="15" customFormat="1" ht="12">
      <c r="A151" s="9" t="s">
        <v>98</v>
      </c>
      <c r="B151" s="12">
        <v>80113</v>
      </c>
      <c r="C151" s="8" t="s">
        <v>31</v>
      </c>
      <c r="D151" s="46">
        <f t="shared" si="36"/>
        <v>460100</v>
      </c>
      <c r="E151" s="46">
        <f t="shared" si="35"/>
        <v>460100</v>
      </c>
      <c r="F151" s="46">
        <v>72000</v>
      </c>
      <c r="G151" s="46">
        <v>388100</v>
      </c>
      <c r="H151" s="46"/>
      <c r="I151" s="46"/>
      <c r="J151" s="46"/>
      <c r="K151" s="46"/>
      <c r="L151" s="46"/>
      <c r="M151" s="102"/>
      <c r="N151" s="45"/>
    </row>
    <row r="152" spans="1:14" ht="12">
      <c r="A152" s="9"/>
      <c r="B152" s="12">
        <v>80146</v>
      </c>
      <c r="C152" s="8" t="s">
        <v>49</v>
      </c>
      <c r="D152" s="46">
        <f t="shared" si="36"/>
        <v>179200</v>
      </c>
      <c r="E152" s="46">
        <f t="shared" si="35"/>
        <v>179200</v>
      </c>
      <c r="F152" s="46"/>
      <c r="G152" s="46"/>
      <c r="H152" s="46">
        <v>179200</v>
      </c>
      <c r="I152" s="46"/>
      <c r="J152" s="46"/>
      <c r="K152" s="46"/>
      <c r="L152" s="46"/>
      <c r="M152" s="102"/>
      <c r="N152" s="45"/>
    </row>
    <row r="153" spans="1:14" ht="12">
      <c r="A153" s="9"/>
      <c r="B153" s="12">
        <v>80148</v>
      </c>
      <c r="C153" s="8" t="s">
        <v>74</v>
      </c>
      <c r="D153" s="46">
        <f t="shared" si="36"/>
        <v>76300</v>
      </c>
      <c r="E153" s="46">
        <f t="shared" si="35"/>
        <v>76300</v>
      </c>
      <c r="F153" s="46"/>
      <c r="G153" s="46"/>
      <c r="H153" s="46">
        <v>76300</v>
      </c>
      <c r="I153" s="46"/>
      <c r="J153" s="46"/>
      <c r="K153" s="46"/>
      <c r="L153" s="46"/>
      <c r="M153" s="102"/>
      <c r="N153" s="45"/>
    </row>
    <row r="154" spans="1:14" ht="12.75" thickBot="1">
      <c r="A154" s="26"/>
      <c r="B154" s="28">
        <v>80195</v>
      </c>
      <c r="C154" s="27" t="s">
        <v>126</v>
      </c>
      <c r="D154" s="53">
        <f t="shared" si="36"/>
        <v>260300</v>
      </c>
      <c r="E154" s="214">
        <f>SUM(F154:L154)</f>
        <v>260300</v>
      </c>
      <c r="F154" s="53">
        <v>26900</v>
      </c>
      <c r="G154" s="53">
        <v>197500</v>
      </c>
      <c r="H154" s="53"/>
      <c r="I154" s="53">
        <v>35900</v>
      </c>
      <c r="J154" s="53"/>
      <c r="K154" s="53"/>
      <c r="L154" s="53"/>
      <c r="M154" s="105"/>
      <c r="N154" s="45"/>
    </row>
    <row r="155" spans="1:14" ht="12.75" thickTop="1">
      <c r="A155" s="9"/>
      <c r="B155" s="12"/>
      <c r="C155" s="8"/>
      <c r="D155" s="46"/>
      <c r="E155" s="46"/>
      <c r="F155" s="46"/>
      <c r="G155" s="46"/>
      <c r="H155" s="46"/>
      <c r="I155" s="46"/>
      <c r="J155" s="46"/>
      <c r="K155" s="46"/>
      <c r="L155" s="46"/>
      <c r="M155" s="102"/>
      <c r="N155" s="45"/>
    </row>
    <row r="156" spans="1:14" ht="12">
      <c r="A156" s="9">
        <v>851</v>
      </c>
      <c r="B156" s="24"/>
      <c r="C156" s="13" t="s">
        <v>112</v>
      </c>
      <c r="D156" s="47">
        <f aca="true" t="shared" si="37" ref="D156:M156">SUM(D158:D161)</f>
        <v>776669</v>
      </c>
      <c r="E156" s="47">
        <f t="shared" si="37"/>
        <v>776669</v>
      </c>
      <c r="F156" s="47">
        <f>SUM(F158:F161)</f>
        <v>367750</v>
      </c>
      <c r="G156" s="47">
        <f>SUM(G158:G161)</f>
        <v>255269</v>
      </c>
      <c r="H156" s="47">
        <f t="shared" si="37"/>
        <v>153650</v>
      </c>
      <c r="I156" s="47">
        <f t="shared" si="37"/>
        <v>0</v>
      </c>
      <c r="J156" s="47">
        <f>SUM(J158:J161)</f>
        <v>0</v>
      </c>
      <c r="K156" s="47">
        <f t="shared" si="37"/>
        <v>0</v>
      </c>
      <c r="L156" s="47">
        <f t="shared" si="37"/>
        <v>0</v>
      </c>
      <c r="M156" s="103">
        <f t="shared" si="37"/>
        <v>0</v>
      </c>
      <c r="N156" s="45"/>
    </row>
    <row r="157" spans="1:14" ht="12">
      <c r="A157" s="9"/>
      <c r="B157" s="12"/>
      <c r="C157" s="8"/>
      <c r="D157" s="46"/>
      <c r="E157" s="46"/>
      <c r="F157" s="46"/>
      <c r="G157" s="46"/>
      <c r="H157" s="46"/>
      <c r="I157" s="46"/>
      <c r="J157" s="46"/>
      <c r="K157" s="46"/>
      <c r="L157" s="46"/>
      <c r="M157" s="102"/>
      <c r="N157" s="45"/>
    </row>
    <row r="158" spans="1:14" ht="12">
      <c r="A158" s="9"/>
      <c r="B158" s="12">
        <v>85149</v>
      </c>
      <c r="C158" s="8" t="s">
        <v>90</v>
      </c>
      <c r="D158" s="46">
        <f>SUM(E158+M158)</f>
        <v>70000</v>
      </c>
      <c r="E158" s="46">
        <f>SUM(F158:L158)</f>
        <v>70000</v>
      </c>
      <c r="F158" s="46"/>
      <c r="G158" s="46">
        <v>70000</v>
      </c>
      <c r="H158" s="46"/>
      <c r="I158" s="46"/>
      <c r="J158" s="46"/>
      <c r="K158" s="46"/>
      <c r="L158" s="46"/>
      <c r="M158" s="102"/>
      <c r="N158" s="45"/>
    </row>
    <row r="159" spans="1:14" ht="12">
      <c r="A159" s="9"/>
      <c r="B159" s="12">
        <v>85153</v>
      </c>
      <c r="C159" s="8" t="s">
        <v>1</v>
      </c>
      <c r="D159" s="46">
        <f>SUM(E159+M159)</f>
        <v>29600</v>
      </c>
      <c r="E159" s="46">
        <f>SUM(F159:L159)</f>
        <v>29600</v>
      </c>
      <c r="F159" s="46"/>
      <c r="G159" s="46">
        <v>29600</v>
      </c>
      <c r="H159" s="46"/>
      <c r="I159" s="46"/>
      <c r="J159" s="46"/>
      <c r="K159" s="46"/>
      <c r="L159" s="30"/>
      <c r="M159" s="78"/>
      <c r="N159" s="45"/>
    </row>
    <row r="160" spans="1:14" ht="12">
      <c r="A160" s="9"/>
      <c r="B160" s="12">
        <v>85154</v>
      </c>
      <c r="C160" s="35" t="s">
        <v>32</v>
      </c>
      <c r="D160" s="46">
        <f>SUM(E160+M160)</f>
        <v>633369</v>
      </c>
      <c r="E160" s="46">
        <f>SUM(F160:L160)</f>
        <v>633369</v>
      </c>
      <c r="F160" s="30">
        <v>367750</v>
      </c>
      <c r="G160" s="30">
        <v>155619</v>
      </c>
      <c r="H160" s="207">
        <v>110000</v>
      </c>
      <c r="I160" s="207"/>
      <c r="J160" s="162"/>
      <c r="K160" s="30"/>
      <c r="L160" s="30"/>
      <c r="M160" s="78"/>
      <c r="N160" s="45"/>
    </row>
    <row r="161" spans="1:14" ht="12.75" thickBot="1">
      <c r="A161" s="26"/>
      <c r="B161" s="28">
        <v>85195</v>
      </c>
      <c r="C161" s="27" t="s">
        <v>126</v>
      </c>
      <c r="D161" s="54">
        <f>SUM(E161+M161)</f>
        <v>43700</v>
      </c>
      <c r="E161" s="53">
        <f>SUM(F161:L161)</f>
        <v>43700</v>
      </c>
      <c r="F161" s="53"/>
      <c r="G161" s="53">
        <v>50</v>
      </c>
      <c r="H161" s="53">
        <v>43650</v>
      </c>
      <c r="I161" s="53"/>
      <c r="J161" s="53"/>
      <c r="K161" s="53"/>
      <c r="L161" s="53"/>
      <c r="M161" s="105"/>
      <c r="N161" s="45"/>
    </row>
    <row r="162" spans="1:14" ht="12.75" thickTop="1">
      <c r="A162" s="94">
        <v>1</v>
      </c>
      <c r="B162" s="99">
        <v>2</v>
      </c>
      <c r="C162" s="99">
        <v>3</v>
      </c>
      <c r="D162" s="100">
        <v>4</v>
      </c>
      <c r="E162" s="100">
        <v>5</v>
      </c>
      <c r="F162" s="100">
        <v>6</v>
      </c>
      <c r="G162" s="100">
        <v>7</v>
      </c>
      <c r="H162" s="100">
        <v>8</v>
      </c>
      <c r="I162" s="100">
        <v>9</v>
      </c>
      <c r="J162" s="100">
        <v>10</v>
      </c>
      <c r="K162" s="100">
        <v>11</v>
      </c>
      <c r="L162" s="100">
        <v>12</v>
      </c>
      <c r="M162" s="132">
        <v>13</v>
      </c>
      <c r="N162" s="45"/>
    </row>
    <row r="163" spans="1:14" s="36" customFormat="1" ht="12">
      <c r="A163" s="215"/>
      <c r="B163" s="216"/>
      <c r="C163" s="216"/>
      <c r="D163" s="217"/>
      <c r="E163" s="217"/>
      <c r="F163" s="217"/>
      <c r="G163" s="217"/>
      <c r="H163" s="217"/>
      <c r="I163" s="217"/>
      <c r="J163" s="217"/>
      <c r="K163" s="217"/>
      <c r="L163" s="217"/>
      <c r="M163" s="218"/>
      <c r="N163" s="219"/>
    </row>
    <row r="164" spans="1:14" ht="12">
      <c r="A164" s="9">
        <v>852</v>
      </c>
      <c r="B164" s="24"/>
      <c r="C164" s="13" t="s">
        <v>60</v>
      </c>
      <c r="D164" s="47">
        <f aca="true" t="shared" si="38" ref="D164:L164">SUM(D165:D178)</f>
        <v>8458060</v>
      </c>
      <c r="E164" s="47">
        <f t="shared" si="38"/>
        <v>8458060</v>
      </c>
      <c r="F164" s="47">
        <f t="shared" si="38"/>
        <v>3051100</v>
      </c>
      <c r="G164" s="47">
        <f t="shared" si="38"/>
        <v>1319000</v>
      </c>
      <c r="H164" s="47">
        <f t="shared" si="38"/>
        <v>45000</v>
      </c>
      <c r="I164" s="47">
        <f t="shared" si="38"/>
        <v>4042960</v>
      </c>
      <c r="J164" s="47">
        <f t="shared" si="38"/>
        <v>0</v>
      </c>
      <c r="K164" s="47">
        <f t="shared" si="38"/>
        <v>0</v>
      </c>
      <c r="L164" s="47">
        <f t="shared" si="38"/>
        <v>0</v>
      </c>
      <c r="M164" s="103">
        <f>SUM(M166:M178)</f>
        <v>0</v>
      </c>
      <c r="N164" s="45"/>
    </row>
    <row r="165" spans="1:14" ht="12">
      <c r="A165" s="9"/>
      <c r="B165" s="12"/>
      <c r="C165" s="8"/>
      <c r="D165" s="46"/>
      <c r="E165" s="46"/>
      <c r="F165" s="46"/>
      <c r="G165" s="46"/>
      <c r="H165" s="46"/>
      <c r="I165" s="46"/>
      <c r="J165" s="46"/>
      <c r="K165" s="46"/>
      <c r="L165" s="46"/>
      <c r="M165" s="102"/>
      <c r="N165" s="45"/>
    </row>
    <row r="166" spans="1:14" ht="12">
      <c r="A166" s="9"/>
      <c r="B166" s="12">
        <v>85205</v>
      </c>
      <c r="C166" s="1" t="s">
        <v>10</v>
      </c>
      <c r="D166" s="46">
        <f>SUM(E166+M166)</f>
        <v>58000</v>
      </c>
      <c r="E166" s="46">
        <f>SUM(F166:L166)</f>
        <v>58000</v>
      </c>
      <c r="F166" s="46">
        <v>58000</v>
      </c>
      <c r="G166" s="46"/>
      <c r="H166" s="46"/>
      <c r="I166" s="46"/>
      <c r="J166" s="46"/>
      <c r="K166" s="46"/>
      <c r="L166" s="46"/>
      <c r="M166" s="102"/>
      <c r="N166" s="45"/>
    </row>
    <row r="167" spans="1:14" ht="12">
      <c r="A167" s="9"/>
      <c r="B167" s="107">
        <v>85213</v>
      </c>
      <c r="C167" s="108" t="s">
        <v>95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102"/>
      <c r="N167" s="45"/>
    </row>
    <row r="168" spans="1:14" ht="12">
      <c r="A168" s="9"/>
      <c r="B168" s="107"/>
      <c r="C168" s="108" t="s">
        <v>75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102"/>
      <c r="N168" s="45"/>
    </row>
    <row r="169" spans="1:14" ht="12">
      <c r="A169" s="9"/>
      <c r="B169" s="107"/>
      <c r="C169" s="108" t="s">
        <v>76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102"/>
      <c r="N169" s="45"/>
    </row>
    <row r="170" spans="1:14" ht="12">
      <c r="A170" s="9"/>
      <c r="B170" s="107"/>
      <c r="C170" s="108" t="s">
        <v>77</v>
      </c>
      <c r="D170" s="170">
        <f>SUM(E170+M170)</f>
        <v>84000</v>
      </c>
      <c r="E170" s="46">
        <f>SUM(F170:L170)</f>
        <v>84000</v>
      </c>
      <c r="F170" s="46"/>
      <c r="G170" s="46">
        <v>84000</v>
      </c>
      <c r="H170" s="46"/>
      <c r="I170" s="46"/>
      <c r="J170" s="46"/>
      <c r="K170" s="46"/>
      <c r="L170" s="46"/>
      <c r="M170" s="102"/>
      <c r="N170" s="45"/>
    </row>
    <row r="171" spans="1:14" s="160" customFormat="1" ht="12">
      <c r="A171" s="186"/>
      <c r="B171" s="202">
        <v>85214</v>
      </c>
      <c r="C171" s="166" t="s">
        <v>34</v>
      </c>
      <c r="D171" s="170"/>
      <c r="E171" s="170"/>
      <c r="F171" s="170"/>
      <c r="G171" s="170"/>
      <c r="H171" s="170"/>
      <c r="I171" s="170"/>
      <c r="J171" s="170"/>
      <c r="K171" s="170"/>
      <c r="L171" s="170"/>
      <c r="M171" s="167"/>
      <c r="N171" s="159"/>
    </row>
    <row r="172" spans="1:14" ht="12">
      <c r="A172" s="9"/>
      <c r="B172" s="12"/>
      <c r="C172" s="8" t="s">
        <v>78</v>
      </c>
      <c r="D172" s="46">
        <f>SUM(E172+M172)</f>
        <v>1951000</v>
      </c>
      <c r="E172" s="46">
        <f>SUM(F172:L172)</f>
        <v>1951000</v>
      </c>
      <c r="F172" s="157"/>
      <c r="G172" s="170">
        <v>681000</v>
      </c>
      <c r="H172" s="46"/>
      <c r="I172" s="170">
        <v>1270000</v>
      </c>
      <c r="J172" s="46"/>
      <c r="K172" s="46"/>
      <c r="L172" s="46"/>
      <c r="M172" s="102"/>
      <c r="N172" s="45"/>
    </row>
    <row r="173" spans="1:14" ht="12">
      <c r="A173" s="9"/>
      <c r="B173" s="12">
        <v>85215</v>
      </c>
      <c r="C173" s="8" t="s">
        <v>132</v>
      </c>
      <c r="D173" s="46">
        <f>SUM(E173+M173)</f>
        <v>1000000</v>
      </c>
      <c r="E173" s="46">
        <f>SUM(F173:L173)</f>
        <v>1000000</v>
      </c>
      <c r="F173" s="46"/>
      <c r="G173" s="46"/>
      <c r="H173" s="46"/>
      <c r="I173" s="46">
        <v>1000000</v>
      </c>
      <c r="J173" s="46"/>
      <c r="K173" s="46"/>
      <c r="L173" s="46"/>
      <c r="M173" s="102"/>
      <c r="N173" s="45"/>
    </row>
    <row r="174" spans="1:14" ht="12">
      <c r="A174" s="9"/>
      <c r="B174" s="12">
        <v>85216</v>
      </c>
      <c r="C174" s="1" t="s">
        <v>7</v>
      </c>
      <c r="D174" s="46">
        <f>SUM(E174+M174)</f>
        <v>959000</v>
      </c>
      <c r="E174" s="46">
        <f>SUM(F174:L174)</f>
        <v>959000</v>
      </c>
      <c r="F174" s="46"/>
      <c r="G174" s="46"/>
      <c r="H174" s="46"/>
      <c r="I174" s="46">
        <v>959000</v>
      </c>
      <c r="J174" s="46"/>
      <c r="K174" s="46"/>
      <c r="L174" s="46"/>
      <c r="M174" s="102"/>
      <c r="N174" s="45"/>
    </row>
    <row r="175" spans="1:14" ht="12">
      <c r="A175" s="9"/>
      <c r="B175" s="12">
        <v>85219</v>
      </c>
      <c r="C175" s="8" t="s">
        <v>91</v>
      </c>
      <c r="D175" s="46">
        <f>SUM(E175+M175)</f>
        <v>2414100</v>
      </c>
      <c r="E175" s="46">
        <f>SUM(F175:L175)</f>
        <v>2414100</v>
      </c>
      <c r="F175" s="46">
        <v>2017500</v>
      </c>
      <c r="G175" s="46">
        <v>380600</v>
      </c>
      <c r="H175" s="46"/>
      <c r="I175" s="46">
        <v>16000</v>
      </c>
      <c r="J175" s="46"/>
      <c r="K175" s="46"/>
      <c r="L175" s="46"/>
      <c r="M175" s="102"/>
      <c r="N175" s="45"/>
    </row>
    <row r="176" spans="1:14" ht="12">
      <c r="A176" s="9"/>
      <c r="B176" s="12">
        <v>85228</v>
      </c>
      <c r="C176" s="8" t="s">
        <v>35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102"/>
      <c r="N176" s="45"/>
    </row>
    <row r="177" spans="1:14" ht="12">
      <c r="A177" s="9"/>
      <c r="B177" s="12"/>
      <c r="C177" s="8" t="s">
        <v>36</v>
      </c>
      <c r="D177" s="46">
        <f>SUM(E177+M177)</f>
        <v>1087000</v>
      </c>
      <c r="E177" s="46">
        <f>SUM(F177:L177)</f>
        <v>1087000</v>
      </c>
      <c r="F177" s="46">
        <v>971000</v>
      </c>
      <c r="G177" s="46">
        <v>86000</v>
      </c>
      <c r="H177" s="46"/>
      <c r="I177" s="46">
        <v>30000</v>
      </c>
      <c r="J177" s="46"/>
      <c r="K177" s="46"/>
      <c r="L177" s="46"/>
      <c r="M177" s="102"/>
      <c r="N177" s="45"/>
    </row>
    <row r="178" spans="1:14" ht="12.75" thickBot="1">
      <c r="A178" s="26"/>
      <c r="B178" s="28">
        <v>85295</v>
      </c>
      <c r="C178" s="27" t="s">
        <v>126</v>
      </c>
      <c r="D178" s="54">
        <f>SUM(E178+M178)</f>
        <v>904960</v>
      </c>
      <c r="E178" s="53">
        <f>SUM(F178:L178)</f>
        <v>904960</v>
      </c>
      <c r="F178" s="53">
        <v>4600</v>
      </c>
      <c r="G178" s="53">
        <v>87400</v>
      </c>
      <c r="H178" s="53">
        <v>45000</v>
      </c>
      <c r="I178" s="53">
        <v>767960</v>
      </c>
      <c r="J178" s="53"/>
      <c r="K178" s="53"/>
      <c r="L178" s="53"/>
      <c r="M178" s="105"/>
      <c r="N178" s="45"/>
    </row>
    <row r="179" spans="1:14" ht="12.75" thickTop="1">
      <c r="A179" s="9"/>
      <c r="B179" s="12"/>
      <c r="C179" s="8"/>
      <c r="D179" s="46"/>
      <c r="E179" s="46"/>
      <c r="F179" s="46"/>
      <c r="G179" s="46"/>
      <c r="H179" s="46"/>
      <c r="I179" s="46"/>
      <c r="J179" s="46"/>
      <c r="K179" s="46"/>
      <c r="L179" s="46"/>
      <c r="M179" s="102"/>
      <c r="N179" s="45"/>
    </row>
    <row r="180" spans="1:14" s="5" customFormat="1" ht="12">
      <c r="A180" s="9"/>
      <c r="B180" s="12"/>
      <c r="C180" s="8" t="s">
        <v>62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102"/>
      <c r="N180" s="45"/>
    </row>
    <row r="181" spans="1:14" s="5" customFormat="1" ht="12">
      <c r="A181" s="9">
        <v>853</v>
      </c>
      <c r="B181" s="24"/>
      <c r="C181" s="13" t="s">
        <v>61</v>
      </c>
      <c r="D181" s="47">
        <f>SUM(D183:D185)</f>
        <v>1603744</v>
      </c>
      <c r="E181" s="47">
        <f aca="true" t="shared" si="39" ref="E181:M181">SUM(E183:E185)</f>
        <v>1603744</v>
      </c>
      <c r="F181" s="47">
        <f>SUM(F183:F185)</f>
        <v>2910</v>
      </c>
      <c r="G181" s="47">
        <f>SUM(G183:G185)</f>
        <v>41190</v>
      </c>
      <c r="H181" s="47">
        <f t="shared" si="39"/>
        <v>939500</v>
      </c>
      <c r="I181" s="47">
        <f t="shared" si="39"/>
        <v>0</v>
      </c>
      <c r="J181" s="47">
        <f>SUM(J183:J185)</f>
        <v>620144</v>
      </c>
      <c r="K181" s="47">
        <f t="shared" si="39"/>
        <v>0</v>
      </c>
      <c r="L181" s="47">
        <f t="shared" si="39"/>
        <v>0</v>
      </c>
      <c r="M181" s="103">
        <f t="shared" si="39"/>
        <v>0</v>
      </c>
      <c r="N181" s="45"/>
    </row>
    <row r="182" spans="1:14" ht="12">
      <c r="A182" s="9"/>
      <c r="B182" s="12"/>
      <c r="C182" s="8"/>
      <c r="D182" s="46"/>
      <c r="E182" s="46"/>
      <c r="F182" s="46"/>
      <c r="G182" s="46"/>
      <c r="H182" s="46"/>
      <c r="I182" s="46"/>
      <c r="J182" s="46"/>
      <c r="K182" s="46"/>
      <c r="L182" s="46"/>
      <c r="M182" s="102"/>
      <c r="N182" s="45"/>
    </row>
    <row r="183" spans="1:14" ht="12">
      <c r="A183" s="9"/>
      <c r="B183" s="12">
        <v>85305</v>
      </c>
      <c r="C183" s="8" t="s">
        <v>92</v>
      </c>
      <c r="D183" s="30">
        <f>SUM(E183+M183)</f>
        <v>930000</v>
      </c>
      <c r="E183" s="46">
        <f>SUM(F183:L183)</f>
        <v>930000</v>
      </c>
      <c r="F183" s="46"/>
      <c r="G183" s="46"/>
      <c r="H183" s="46">
        <v>930000</v>
      </c>
      <c r="I183" s="46"/>
      <c r="J183" s="46"/>
      <c r="K183" s="46"/>
      <c r="L183" s="46"/>
      <c r="M183" s="102"/>
      <c r="N183" s="45"/>
    </row>
    <row r="184" spans="1:14" ht="12">
      <c r="A184" s="9"/>
      <c r="B184" s="12">
        <v>85336</v>
      </c>
      <c r="C184" s="1" t="s">
        <v>48</v>
      </c>
      <c r="D184" s="30">
        <f>SUM(E184+M184)</f>
        <v>29100</v>
      </c>
      <c r="E184" s="46">
        <f>SUM(F184:L184)</f>
        <v>29100</v>
      </c>
      <c r="F184" s="46"/>
      <c r="G184" s="46">
        <v>29100</v>
      </c>
      <c r="H184" s="46"/>
      <c r="I184" s="46"/>
      <c r="J184" s="46"/>
      <c r="K184" s="46"/>
      <c r="L184" s="46"/>
      <c r="M184" s="102"/>
      <c r="N184" s="45"/>
    </row>
    <row r="185" spans="1:14" ht="12.75" thickBot="1">
      <c r="A185" s="26"/>
      <c r="B185" s="28">
        <v>85395</v>
      </c>
      <c r="C185" s="27" t="s">
        <v>126</v>
      </c>
      <c r="D185" s="54">
        <f>SUM(E185+M185)</f>
        <v>644644</v>
      </c>
      <c r="E185" s="53">
        <f>SUM(F185:L185)</f>
        <v>644644</v>
      </c>
      <c r="F185" s="53">
        <v>2910</v>
      </c>
      <c r="G185" s="53">
        <v>12090</v>
      </c>
      <c r="H185" s="53">
        <f>629644-620144</f>
        <v>9500</v>
      </c>
      <c r="I185" s="54"/>
      <c r="J185" s="182">
        <v>620144</v>
      </c>
      <c r="K185" s="53"/>
      <c r="L185" s="53"/>
      <c r="M185" s="105"/>
      <c r="N185" s="45"/>
    </row>
    <row r="186" spans="1:14" ht="12.75" thickTop="1">
      <c r="A186" s="9"/>
      <c r="B186" s="12"/>
      <c r="C186" s="8"/>
      <c r="D186" s="46"/>
      <c r="E186" s="46"/>
      <c r="F186" s="46"/>
      <c r="G186" s="46"/>
      <c r="H186" s="46"/>
      <c r="I186" s="212"/>
      <c r="J186" s="58"/>
      <c r="K186" s="46"/>
      <c r="L186" s="46"/>
      <c r="M186" s="102"/>
      <c r="N186" s="45"/>
    </row>
    <row r="187" spans="1:14" ht="12">
      <c r="A187" s="9">
        <v>854</v>
      </c>
      <c r="B187" s="24"/>
      <c r="C187" s="13" t="s">
        <v>113</v>
      </c>
      <c r="D187" s="47">
        <f aca="true" t="shared" si="40" ref="D187:M187">SUM(D189:D191)</f>
        <v>258200</v>
      </c>
      <c r="E187" s="47">
        <f t="shared" si="40"/>
        <v>258200</v>
      </c>
      <c r="F187" s="47">
        <f t="shared" si="40"/>
        <v>0</v>
      </c>
      <c r="G187" s="47">
        <f t="shared" si="40"/>
        <v>0</v>
      </c>
      <c r="H187" s="47">
        <f t="shared" si="40"/>
        <v>258200</v>
      </c>
      <c r="I187" s="55">
        <f t="shared" si="40"/>
        <v>0</v>
      </c>
      <c r="J187" s="183">
        <f t="shared" si="40"/>
        <v>0</v>
      </c>
      <c r="K187" s="47">
        <f t="shared" si="40"/>
        <v>0</v>
      </c>
      <c r="L187" s="47">
        <f t="shared" si="40"/>
        <v>0</v>
      </c>
      <c r="M187" s="103">
        <f t="shared" si="40"/>
        <v>0</v>
      </c>
      <c r="N187" s="45"/>
    </row>
    <row r="188" spans="1:14" ht="12">
      <c r="A188" s="9"/>
      <c r="B188" s="29"/>
      <c r="C188" s="22"/>
      <c r="D188" s="65"/>
      <c r="E188" s="58"/>
      <c r="F188" s="46"/>
      <c r="G188" s="46"/>
      <c r="H188" s="65"/>
      <c r="I188" s="30"/>
      <c r="J188" s="58"/>
      <c r="K188" s="46"/>
      <c r="L188" s="46"/>
      <c r="M188" s="102"/>
      <c r="N188" s="45"/>
    </row>
    <row r="189" spans="1:14" ht="12">
      <c r="A189" s="9"/>
      <c r="B189" s="12">
        <v>85412</v>
      </c>
      <c r="C189" s="8" t="s">
        <v>93</v>
      </c>
      <c r="D189" s="30"/>
      <c r="E189" s="30"/>
      <c r="F189" s="46"/>
      <c r="G189" s="46"/>
      <c r="H189" s="30"/>
      <c r="I189" s="30"/>
      <c r="J189" s="58"/>
      <c r="K189" s="46"/>
      <c r="L189" s="46"/>
      <c r="M189" s="102"/>
      <c r="N189" s="45"/>
    </row>
    <row r="190" spans="1:14" ht="12">
      <c r="A190" s="9"/>
      <c r="B190" s="12"/>
      <c r="C190" s="8" t="s">
        <v>94</v>
      </c>
      <c r="D190" s="30">
        <f>SUM(E190+M190)</f>
        <v>58200</v>
      </c>
      <c r="E190" s="46">
        <f>SUM(F190:L190)</f>
        <v>58200</v>
      </c>
      <c r="F190" s="46"/>
      <c r="G190" s="46"/>
      <c r="H190" s="30">
        <v>58200</v>
      </c>
      <c r="I190" s="30"/>
      <c r="J190" s="58"/>
      <c r="K190" s="46"/>
      <c r="L190" s="46"/>
      <c r="M190" s="102"/>
      <c r="N190" s="45"/>
    </row>
    <row r="191" spans="1:14" ht="12.75" thickBot="1">
      <c r="A191" s="26"/>
      <c r="B191" s="28">
        <v>85415</v>
      </c>
      <c r="C191" s="27" t="s">
        <v>47</v>
      </c>
      <c r="D191" s="54">
        <f>SUM(E191+M191)</f>
        <v>200000</v>
      </c>
      <c r="E191" s="53">
        <f>SUM(F191:L191)</f>
        <v>200000</v>
      </c>
      <c r="F191" s="53"/>
      <c r="G191" s="53"/>
      <c r="H191" s="54">
        <v>200000</v>
      </c>
      <c r="I191" s="54"/>
      <c r="J191" s="182"/>
      <c r="K191" s="53"/>
      <c r="L191" s="53"/>
      <c r="M191" s="105"/>
      <c r="N191" s="45"/>
    </row>
    <row r="192" spans="1:14" ht="12.75" thickTop="1">
      <c r="A192" s="9"/>
      <c r="B192" s="12"/>
      <c r="C192" s="8"/>
      <c r="D192" s="46"/>
      <c r="E192" s="46"/>
      <c r="F192" s="46"/>
      <c r="G192" s="46"/>
      <c r="H192" s="30"/>
      <c r="I192" s="30"/>
      <c r="J192" s="58"/>
      <c r="K192" s="46"/>
      <c r="L192" s="46"/>
      <c r="M192" s="102"/>
      <c r="N192" s="45"/>
    </row>
    <row r="193" spans="1:14" ht="12">
      <c r="A193" s="9">
        <v>900</v>
      </c>
      <c r="B193" s="12"/>
      <c r="C193" s="8" t="s">
        <v>12</v>
      </c>
      <c r="D193" s="46"/>
      <c r="E193" s="46"/>
      <c r="F193" s="46"/>
      <c r="G193" s="46"/>
      <c r="H193" s="46"/>
      <c r="I193" s="30"/>
      <c r="J193" s="58"/>
      <c r="K193" s="46"/>
      <c r="L193" s="46"/>
      <c r="M193" s="102"/>
      <c r="N193" s="45"/>
    </row>
    <row r="194" spans="1:14" ht="12">
      <c r="A194" s="9"/>
      <c r="B194" s="24"/>
      <c r="C194" s="13" t="s">
        <v>133</v>
      </c>
      <c r="D194" s="47">
        <f>SUM(D196:D202)</f>
        <v>16751680</v>
      </c>
      <c r="E194" s="47">
        <f aca="true" t="shared" si="41" ref="E194:M194">SUM(E196:E202)</f>
        <v>6351195</v>
      </c>
      <c r="F194" s="47">
        <f>SUM(F196:F202)</f>
        <v>208000</v>
      </c>
      <c r="G194" s="47">
        <f>SUM(G196:G202)</f>
        <v>5743195</v>
      </c>
      <c r="H194" s="47">
        <f t="shared" si="41"/>
        <v>400000</v>
      </c>
      <c r="I194" s="55">
        <f t="shared" si="41"/>
        <v>0</v>
      </c>
      <c r="J194" s="183">
        <f>SUM(J196:J202)</f>
        <v>0</v>
      </c>
      <c r="K194" s="47">
        <f t="shared" si="41"/>
        <v>0</v>
      </c>
      <c r="L194" s="47">
        <f t="shared" si="41"/>
        <v>0</v>
      </c>
      <c r="M194" s="103">
        <f t="shared" si="41"/>
        <v>10400485</v>
      </c>
      <c r="N194" s="45">
        <f>SUM(M194-311000)</f>
        <v>10089485</v>
      </c>
    </row>
    <row r="195" spans="1:14" ht="12">
      <c r="A195" s="9"/>
      <c r="B195" s="12"/>
      <c r="C195" s="8"/>
      <c r="D195" s="46"/>
      <c r="E195" s="46"/>
      <c r="F195" s="46"/>
      <c r="G195" s="46"/>
      <c r="H195" s="46"/>
      <c r="I195" s="30"/>
      <c r="J195" s="58"/>
      <c r="K195" s="46"/>
      <c r="L195" s="46"/>
      <c r="M195" s="102"/>
      <c r="N195" s="45"/>
    </row>
    <row r="196" spans="1:14" ht="12">
      <c r="A196" s="9"/>
      <c r="B196" s="12">
        <v>90001</v>
      </c>
      <c r="C196" s="8" t="s">
        <v>39</v>
      </c>
      <c r="D196" s="46">
        <f>SUM(E196+M196)</f>
        <v>7820747</v>
      </c>
      <c r="E196" s="46">
        <f>SUM(F196:L196)</f>
        <v>56567</v>
      </c>
      <c r="F196" s="46"/>
      <c r="G196" s="46">
        <v>56567</v>
      </c>
      <c r="H196" s="46"/>
      <c r="I196" s="30"/>
      <c r="J196" s="58"/>
      <c r="K196" s="46"/>
      <c r="L196" s="46"/>
      <c r="M196" s="102">
        <f>9665180-31000-100000-900000-350000-520000</f>
        <v>7764180</v>
      </c>
      <c r="N196" s="45"/>
    </row>
    <row r="197" spans="1:14" ht="11.25" customHeight="1">
      <c r="A197" s="9"/>
      <c r="B197" s="12">
        <v>90003</v>
      </c>
      <c r="C197" s="8" t="s">
        <v>40</v>
      </c>
      <c r="D197" s="46">
        <f>SUM(E197+M197)</f>
        <v>1643000</v>
      </c>
      <c r="E197" s="46">
        <f>SUM(F197:L197)</f>
        <v>1643000</v>
      </c>
      <c r="F197" s="46">
        <v>34000</v>
      </c>
      <c r="G197" s="46">
        <v>1609000</v>
      </c>
      <c r="H197" s="46"/>
      <c r="I197" s="46"/>
      <c r="J197" s="46"/>
      <c r="K197" s="46"/>
      <c r="L197" s="46"/>
      <c r="M197" s="102"/>
      <c r="N197" s="45"/>
    </row>
    <row r="198" spans="1:14" ht="12">
      <c r="A198" s="9"/>
      <c r="B198" s="12">
        <v>90004</v>
      </c>
      <c r="C198" s="8" t="s">
        <v>73</v>
      </c>
      <c r="D198" s="46">
        <f>SUM(E198+M198)</f>
        <v>1499500</v>
      </c>
      <c r="E198" s="46">
        <f>SUM(F198:L198)</f>
        <v>1499500</v>
      </c>
      <c r="F198" s="46"/>
      <c r="G198" s="46">
        <v>1499500</v>
      </c>
      <c r="H198" s="46"/>
      <c r="I198" s="46"/>
      <c r="J198" s="46"/>
      <c r="K198" s="46"/>
      <c r="L198" s="46"/>
      <c r="M198" s="102"/>
      <c r="N198" s="45"/>
    </row>
    <row r="199" spans="1:14" s="15" customFormat="1" ht="12">
      <c r="A199" s="9"/>
      <c r="B199" s="12">
        <v>90015</v>
      </c>
      <c r="C199" s="8" t="s">
        <v>13</v>
      </c>
      <c r="D199" s="46">
        <f>SUM(E199+M199)</f>
        <v>2270128</v>
      </c>
      <c r="E199" s="46">
        <f>SUM(F199:L199)</f>
        <v>2050128</v>
      </c>
      <c r="F199" s="46"/>
      <c r="G199" s="46">
        <v>2050128</v>
      </c>
      <c r="H199" s="46"/>
      <c r="I199" s="46"/>
      <c r="J199" s="46"/>
      <c r="K199" s="46"/>
      <c r="L199" s="46"/>
      <c r="M199" s="102">
        <f>974000-150000-604000</f>
        <v>220000</v>
      </c>
      <c r="N199" s="45">
        <f>SUM(M199-311000)</f>
        <v>-91000</v>
      </c>
    </row>
    <row r="200" spans="1:14" ht="12">
      <c r="A200" s="9"/>
      <c r="B200" s="12">
        <v>90020</v>
      </c>
      <c r="C200" s="8" t="s">
        <v>96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102"/>
      <c r="N200" s="45"/>
    </row>
    <row r="201" spans="1:14" ht="12">
      <c r="A201" s="9"/>
      <c r="B201" s="12"/>
      <c r="C201" s="8" t="s">
        <v>97</v>
      </c>
      <c r="D201" s="46">
        <f>SUM(E201+M201)</f>
        <v>50000</v>
      </c>
      <c r="E201" s="46">
        <f>SUM(F201:L201)</f>
        <v>50000</v>
      </c>
      <c r="F201" s="46"/>
      <c r="G201" s="46">
        <v>50000</v>
      </c>
      <c r="H201" s="46"/>
      <c r="I201" s="46"/>
      <c r="J201" s="46"/>
      <c r="K201" s="46"/>
      <c r="L201" s="46"/>
      <c r="M201" s="102"/>
      <c r="N201" s="45"/>
    </row>
    <row r="202" spans="1:14" ht="12.75" thickBot="1">
      <c r="A202" s="26"/>
      <c r="B202" s="28">
        <v>90095</v>
      </c>
      <c r="C202" s="27" t="s">
        <v>126</v>
      </c>
      <c r="D202" s="53">
        <f>SUM(E202+M202)</f>
        <v>3468305</v>
      </c>
      <c r="E202" s="53">
        <f>SUM(F202:L202)</f>
        <v>1052000</v>
      </c>
      <c r="F202" s="53">
        <f>177000-3000</f>
        <v>174000</v>
      </c>
      <c r="G202" s="53">
        <v>478000</v>
      </c>
      <c r="H202" s="53">
        <f>416123-16123</f>
        <v>400000</v>
      </c>
      <c r="I202" s="53"/>
      <c r="J202" s="53"/>
      <c r="K202" s="53"/>
      <c r="L202" s="53"/>
      <c r="M202" s="105">
        <f>2767125+40000-300000-78115-12705</f>
        <v>2416305</v>
      </c>
      <c r="N202" s="45"/>
    </row>
    <row r="203" spans="1:14" ht="12.75" thickTop="1">
      <c r="A203" s="9"/>
      <c r="B203" s="12"/>
      <c r="C203" s="8"/>
      <c r="D203" s="46"/>
      <c r="E203" s="46"/>
      <c r="F203" s="46"/>
      <c r="G203" s="46"/>
      <c r="H203" s="46"/>
      <c r="I203" s="46"/>
      <c r="J203" s="46"/>
      <c r="K203" s="46"/>
      <c r="L203" s="46"/>
      <c r="M203" s="102"/>
      <c r="N203" s="45"/>
    </row>
    <row r="204" spans="1:14" ht="12">
      <c r="A204" s="9">
        <v>921</v>
      </c>
      <c r="B204" s="12"/>
      <c r="C204" s="8" t="s">
        <v>115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102"/>
      <c r="N204" s="45"/>
    </row>
    <row r="205" spans="1:14" ht="12">
      <c r="A205" s="9"/>
      <c r="B205" s="24"/>
      <c r="C205" s="13" t="s">
        <v>116</v>
      </c>
      <c r="D205" s="47">
        <f>SUM(D207:D210)</f>
        <v>6410370</v>
      </c>
      <c r="E205" s="47">
        <f aca="true" t="shared" si="42" ref="E205:M205">SUM(E207:E210)</f>
        <v>4610370</v>
      </c>
      <c r="F205" s="47">
        <f>SUM(F207:F210)</f>
        <v>120570</v>
      </c>
      <c r="G205" s="47">
        <f>SUM(G207:G210)</f>
        <v>607800</v>
      </c>
      <c r="H205" s="47">
        <f t="shared" si="42"/>
        <v>3856800</v>
      </c>
      <c r="I205" s="47">
        <f t="shared" si="42"/>
        <v>25200</v>
      </c>
      <c r="J205" s="47">
        <f>SUM(J207:J210)</f>
        <v>0</v>
      </c>
      <c r="K205" s="47">
        <f t="shared" si="42"/>
        <v>0</v>
      </c>
      <c r="L205" s="47">
        <f t="shared" si="42"/>
        <v>0</v>
      </c>
      <c r="M205" s="103">
        <f t="shared" si="42"/>
        <v>1800000</v>
      </c>
      <c r="N205" s="45"/>
    </row>
    <row r="206" spans="1:14" ht="12">
      <c r="A206" s="9"/>
      <c r="B206" s="12"/>
      <c r="C206" s="8"/>
      <c r="D206" s="46"/>
      <c r="E206" s="46"/>
      <c r="F206" s="46"/>
      <c r="G206" s="46"/>
      <c r="H206" s="46"/>
      <c r="I206" s="46"/>
      <c r="J206" s="46"/>
      <c r="K206" s="46"/>
      <c r="L206" s="46"/>
      <c r="M206" s="102"/>
      <c r="N206" s="45"/>
    </row>
    <row r="207" spans="1:14" s="15" customFormat="1" ht="12">
      <c r="A207" s="9"/>
      <c r="B207" s="12">
        <v>92109</v>
      </c>
      <c r="C207" s="8" t="s">
        <v>41</v>
      </c>
      <c r="D207" s="46">
        <f>SUM(E207+M207)</f>
        <v>5172570</v>
      </c>
      <c r="E207" s="46">
        <f>SUM(F207:L207)</f>
        <v>3372570</v>
      </c>
      <c r="F207" s="157">
        <v>73570</v>
      </c>
      <c r="G207" s="157">
        <v>603000</v>
      </c>
      <c r="H207" s="46">
        <f>3331000-635000</f>
        <v>2696000</v>
      </c>
      <c r="I207" s="46"/>
      <c r="J207" s="46"/>
      <c r="K207" s="46"/>
      <c r="L207" s="46"/>
      <c r="M207" s="102">
        <f>3240000-1440000</f>
        <v>1800000</v>
      </c>
      <c r="N207" s="45"/>
    </row>
    <row r="208" spans="1:14" ht="12">
      <c r="A208" s="9"/>
      <c r="B208" s="12">
        <v>92116</v>
      </c>
      <c r="C208" s="8" t="s">
        <v>50</v>
      </c>
      <c r="D208" s="46">
        <f>SUM(E208+M208)</f>
        <v>1081300</v>
      </c>
      <c r="E208" s="46">
        <f>SUM(F208:L208)</f>
        <v>1081300</v>
      </c>
      <c r="F208" s="46"/>
      <c r="G208" s="46"/>
      <c r="H208" s="46">
        <v>1081300</v>
      </c>
      <c r="I208" s="46"/>
      <c r="J208" s="46"/>
      <c r="K208" s="46"/>
      <c r="L208" s="46"/>
      <c r="M208" s="102"/>
      <c r="N208" s="45"/>
    </row>
    <row r="209" spans="1:14" ht="12">
      <c r="A209" s="9"/>
      <c r="B209" s="12">
        <v>92120</v>
      </c>
      <c r="C209" s="8" t="s">
        <v>79</v>
      </c>
      <c r="D209" s="46">
        <f>SUM(E209+M209)</f>
        <v>87700</v>
      </c>
      <c r="E209" s="46">
        <f>SUM(F209:L209)</f>
        <v>87700</v>
      </c>
      <c r="F209" s="46">
        <v>47000</v>
      </c>
      <c r="G209" s="46"/>
      <c r="H209" s="46">
        <v>40700</v>
      </c>
      <c r="I209" s="46"/>
      <c r="J209" s="46"/>
      <c r="K209" s="46"/>
      <c r="L209" s="46"/>
      <c r="M209" s="102"/>
      <c r="N209" s="45"/>
    </row>
    <row r="210" spans="1:14" ht="12.75" thickBot="1">
      <c r="A210" s="26"/>
      <c r="B210" s="28">
        <v>92195</v>
      </c>
      <c r="C210" s="27" t="s">
        <v>126</v>
      </c>
      <c r="D210" s="54">
        <f>SUM(E210+M210)</f>
        <v>68800</v>
      </c>
      <c r="E210" s="53">
        <f>SUM(F210:L210)</f>
        <v>68800</v>
      </c>
      <c r="F210" s="53"/>
      <c r="G210" s="53">
        <v>4800</v>
      </c>
      <c r="H210" s="53">
        <v>38800</v>
      </c>
      <c r="I210" s="53">
        <v>25200</v>
      </c>
      <c r="J210" s="53"/>
      <c r="K210" s="53"/>
      <c r="L210" s="53"/>
      <c r="M210" s="105"/>
      <c r="N210" s="45"/>
    </row>
    <row r="211" spans="1:14" ht="12.75" thickTop="1">
      <c r="A211" s="67"/>
      <c r="B211" s="73"/>
      <c r="C211" s="73"/>
      <c r="D211" s="74"/>
      <c r="E211" s="74"/>
      <c r="F211" s="74"/>
      <c r="G211" s="74"/>
      <c r="H211" s="74"/>
      <c r="I211" s="74"/>
      <c r="J211" s="74"/>
      <c r="K211" s="74"/>
      <c r="L211" s="74"/>
      <c r="M211" s="139"/>
      <c r="N211" s="45"/>
    </row>
    <row r="212" spans="1:14" ht="12">
      <c r="A212" s="9">
        <v>926</v>
      </c>
      <c r="B212" s="24"/>
      <c r="C212" s="13" t="s">
        <v>23</v>
      </c>
      <c r="D212" s="47">
        <f aca="true" t="shared" si="43" ref="D212:M212">SUM(D214:D217)</f>
        <v>4639900</v>
      </c>
      <c r="E212" s="47">
        <f t="shared" si="43"/>
        <v>3139900</v>
      </c>
      <c r="F212" s="47">
        <f>SUM(F214:F217)</f>
        <v>1205800</v>
      </c>
      <c r="G212" s="47">
        <f>SUM(G214:G217)</f>
        <v>1118000</v>
      </c>
      <c r="H212" s="47">
        <f t="shared" si="43"/>
        <v>727500</v>
      </c>
      <c r="I212" s="47">
        <f t="shared" si="43"/>
        <v>88600</v>
      </c>
      <c r="J212" s="47">
        <f>SUM(J214:J217)</f>
        <v>0</v>
      </c>
      <c r="K212" s="47">
        <f t="shared" si="43"/>
        <v>0</v>
      </c>
      <c r="L212" s="47">
        <f t="shared" si="43"/>
        <v>0</v>
      </c>
      <c r="M212" s="103">
        <f t="shared" si="43"/>
        <v>1500000</v>
      </c>
      <c r="N212" s="45"/>
    </row>
    <row r="213" spans="1:14" ht="12">
      <c r="A213" s="9"/>
      <c r="B213" s="12"/>
      <c r="C213" s="8"/>
      <c r="D213" s="46"/>
      <c r="E213" s="46"/>
      <c r="F213" s="46"/>
      <c r="G213" s="46"/>
      <c r="H213" s="46"/>
      <c r="I213" s="46"/>
      <c r="J213" s="46"/>
      <c r="K213" s="46"/>
      <c r="L213" s="46"/>
      <c r="M213" s="102"/>
      <c r="N213" s="45"/>
    </row>
    <row r="214" spans="1:14" s="19" customFormat="1" ht="12" customHeight="1">
      <c r="A214" s="9"/>
      <c r="B214" s="12">
        <v>92601</v>
      </c>
      <c r="C214" s="8" t="s">
        <v>52</v>
      </c>
      <c r="D214" s="46">
        <f>SUM(E214+M214)</f>
        <v>1500000</v>
      </c>
      <c r="E214" s="46"/>
      <c r="F214" s="158"/>
      <c r="G214" s="158"/>
      <c r="H214" s="46"/>
      <c r="I214" s="46"/>
      <c r="J214" s="46"/>
      <c r="K214" s="46"/>
      <c r="L214" s="46"/>
      <c r="M214" s="102">
        <f>1532000-32000</f>
        <v>1500000</v>
      </c>
      <c r="N214" s="45"/>
    </row>
    <row r="215" spans="1:14" s="19" customFormat="1" ht="12" customHeight="1">
      <c r="A215" s="9"/>
      <c r="B215" s="12">
        <v>92604</v>
      </c>
      <c r="C215" s="8" t="s">
        <v>51</v>
      </c>
      <c r="D215" s="46">
        <f>SUM(E215+M215)</f>
        <v>2306000</v>
      </c>
      <c r="E215" s="46">
        <f>SUM(F215:L215)</f>
        <v>2306000</v>
      </c>
      <c r="F215" s="158">
        <v>1205800</v>
      </c>
      <c r="G215" s="158">
        <v>1082200</v>
      </c>
      <c r="H215" s="46"/>
      <c r="I215" s="46">
        <v>18000</v>
      </c>
      <c r="J215" s="46"/>
      <c r="K215" s="46"/>
      <c r="L215" s="46"/>
      <c r="M215" s="102"/>
      <c r="N215" s="45"/>
    </row>
    <row r="216" spans="1:14" ht="12">
      <c r="A216" s="9"/>
      <c r="B216" s="12">
        <v>92605</v>
      </c>
      <c r="C216" s="8" t="s">
        <v>43</v>
      </c>
      <c r="D216" s="46">
        <f>SUM(E216+M216)</f>
        <v>798100</v>
      </c>
      <c r="E216" s="46">
        <f>SUM(F216:L216)</f>
        <v>798100</v>
      </c>
      <c r="F216" s="46"/>
      <c r="G216" s="46"/>
      <c r="H216" s="46">
        <v>727500</v>
      </c>
      <c r="I216" s="46">
        <v>70600</v>
      </c>
      <c r="J216" s="46"/>
      <c r="K216" s="46"/>
      <c r="L216" s="46"/>
      <c r="M216" s="102"/>
      <c r="N216" s="45"/>
    </row>
    <row r="217" spans="1:14" ht="12" customHeight="1" thickBot="1">
      <c r="A217" s="9"/>
      <c r="B217" s="12">
        <v>92695</v>
      </c>
      <c r="C217" s="8" t="s">
        <v>126</v>
      </c>
      <c r="D217" s="46">
        <f>SUM(E217+M217)</f>
        <v>35800</v>
      </c>
      <c r="E217" s="46">
        <f>SUM(F217:L217)</f>
        <v>35800</v>
      </c>
      <c r="F217" s="46"/>
      <c r="G217" s="46">
        <v>35800</v>
      </c>
      <c r="H217" s="46"/>
      <c r="I217" s="46"/>
      <c r="J217" s="46"/>
      <c r="K217" s="46"/>
      <c r="L217" s="46"/>
      <c r="M217" s="102"/>
      <c r="N217" s="45"/>
    </row>
    <row r="218" spans="1:14" ht="12">
      <c r="A218" s="79" t="s">
        <v>98</v>
      </c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131"/>
      <c r="N218" s="45"/>
    </row>
    <row r="219" spans="1:14" s="44" customFormat="1" ht="12.75">
      <c r="A219" s="42"/>
      <c r="B219" s="82"/>
      <c r="C219" s="82" t="s">
        <v>24</v>
      </c>
      <c r="D219" s="83">
        <f aca="true" t="shared" si="44" ref="D219:M219">SUM(D76,D83,D88,D93,D97,D103,D110,D120,D130,D135,D140,D144,D156,D164,D181,D187,D194,D205,D212)</f>
        <v>127699382</v>
      </c>
      <c r="E219" s="83">
        <f t="shared" si="44"/>
        <v>88765546</v>
      </c>
      <c r="F219" s="83">
        <f t="shared" si="44"/>
        <v>14627470</v>
      </c>
      <c r="G219" s="83">
        <f t="shared" si="44"/>
        <v>22679212</v>
      </c>
      <c r="H219" s="83">
        <f t="shared" si="44"/>
        <v>43954022</v>
      </c>
      <c r="I219" s="83">
        <f t="shared" si="44"/>
        <v>4702218</v>
      </c>
      <c r="J219" s="83">
        <f t="shared" si="44"/>
        <v>737624</v>
      </c>
      <c r="K219" s="83">
        <f t="shared" si="44"/>
        <v>2065000</v>
      </c>
      <c r="L219" s="83">
        <f t="shared" si="44"/>
        <v>0</v>
      </c>
      <c r="M219" s="126">
        <f t="shared" si="44"/>
        <v>38933836</v>
      </c>
      <c r="N219" s="45"/>
    </row>
    <row r="220" spans="1:14" s="44" customFormat="1" ht="13.5" thickBot="1">
      <c r="A220" s="84"/>
      <c r="B220" s="85"/>
      <c r="C220" s="86"/>
      <c r="D220" s="71"/>
      <c r="E220" s="71"/>
      <c r="F220" s="71"/>
      <c r="G220" s="71"/>
      <c r="H220" s="71"/>
      <c r="I220" s="71"/>
      <c r="J220" s="71"/>
      <c r="K220" s="71"/>
      <c r="L220" s="71"/>
      <c r="M220" s="137"/>
      <c r="N220" s="45"/>
    </row>
    <row r="221" spans="1:14" s="44" customFormat="1" ht="29.25" customHeight="1">
      <c r="A221" s="240" t="s">
        <v>149</v>
      </c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45"/>
    </row>
    <row r="222" spans="1:14" ht="15" customHeight="1">
      <c r="A222" s="222" t="s">
        <v>100</v>
      </c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91"/>
    </row>
    <row r="223" spans="1:14" ht="15" customHeight="1">
      <c r="A223" s="4"/>
      <c r="B223" s="4"/>
      <c r="C223" s="4"/>
      <c r="D223" s="142"/>
      <c r="E223" s="142"/>
      <c r="F223" s="142"/>
      <c r="G223" s="142"/>
      <c r="H223" s="142"/>
      <c r="I223" s="142"/>
      <c r="J223" s="142"/>
      <c r="K223" s="142"/>
      <c r="L223" s="4"/>
      <c r="M223" s="142"/>
      <c r="N223" s="91"/>
    </row>
    <row r="224" spans="1:14" s="111" customFormat="1" ht="12.75" customHeight="1" thickBot="1">
      <c r="A224" s="48"/>
      <c r="B224" s="48"/>
      <c r="C224" s="48"/>
      <c r="D224" s="48"/>
      <c r="E224" s="48"/>
      <c r="F224" s="48"/>
      <c r="G224" s="48"/>
      <c r="H224" s="143"/>
      <c r="I224" s="143"/>
      <c r="J224" s="48"/>
      <c r="K224" s="48"/>
      <c r="L224" s="48"/>
      <c r="M224" s="37" t="s">
        <v>46</v>
      </c>
      <c r="N224" s="110"/>
    </row>
    <row r="225" spans="1:14" ht="12">
      <c r="A225" s="245" t="s">
        <v>103</v>
      </c>
      <c r="B225" s="225" t="s">
        <v>117</v>
      </c>
      <c r="C225" s="229" t="s">
        <v>118</v>
      </c>
      <c r="D225" s="225" t="s">
        <v>99</v>
      </c>
      <c r="E225" s="237" t="s">
        <v>15</v>
      </c>
      <c r="F225" s="238"/>
      <c r="G225" s="238"/>
      <c r="H225" s="238"/>
      <c r="I225" s="238"/>
      <c r="J225" s="238"/>
      <c r="K225" s="238"/>
      <c r="L225" s="238"/>
      <c r="M225" s="239"/>
      <c r="N225" s="45"/>
    </row>
    <row r="226" spans="1:14" ht="12" customHeight="1">
      <c r="A226" s="246"/>
      <c r="B226" s="226"/>
      <c r="C226" s="230"/>
      <c r="D226" s="226"/>
      <c r="E226" s="228" t="s">
        <v>85</v>
      </c>
      <c r="F226" s="234" t="s">
        <v>15</v>
      </c>
      <c r="G226" s="235"/>
      <c r="H226" s="235"/>
      <c r="I226" s="235"/>
      <c r="J226" s="235"/>
      <c r="K226" s="235"/>
      <c r="L226" s="236"/>
      <c r="M226" s="242" t="s">
        <v>84</v>
      </c>
      <c r="N226" s="45"/>
    </row>
    <row r="227" spans="1:14" ht="31.5" customHeight="1">
      <c r="A227" s="246"/>
      <c r="B227" s="226"/>
      <c r="C227" s="230"/>
      <c r="D227" s="226"/>
      <c r="E227" s="226"/>
      <c r="F227" s="232" t="s">
        <v>141</v>
      </c>
      <c r="G227" s="232"/>
      <c r="H227" s="232" t="s">
        <v>143</v>
      </c>
      <c r="I227" s="232" t="s">
        <v>148</v>
      </c>
      <c r="J227" s="233" t="s">
        <v>145</v>
      </c>
      <c r="K227" s="223" t="s">
        <v>82</v>
      </c>
      <c r="L227" s="232" t="s">
        <v>83</v>
      </c>
      <c r="M227" s="243"/>
      <c r="N227" s="45"/>
    </row>
    <row r="228" spans="1:14" ht="201.75" customHeight="1">
      <c r="A228" s="247"/>
      <c r="B228" s="227"/>
      <c r="C228" s="231"/>
      <c r="D228" s="227"/>
      <c r="E228" s="227"/>
      <c r="F228" s="185" t="s">
        <v>140</v>
      </c>
      <c r="G228" s="185" t="s">
        <v>142</v>
      </c>
      <c r="H228" s="232"/>
      <c r="I228" s="232"/>
      <c r="J228" s="233"/>
      <c r="K228" s="224"/>
      <c r="L228" s="232"/>
      <c r="M228" s="244"/>
      <c r="N228" s="45"/>
    </row>
    <row r="229" spans="1:14" ht="12.75" thickBot="1">
      <c r="A229" s="95">
        <v>1</v>
      </c>
      <c r="B229" s="96">
        <v>2</v>
      </c>
      <c r="C229" s="97">
        <v>3</v>
      </c>
      <c r="D229" s="96">
        <v>4</v>
      </c>
      <c r="E229" s="96">
        <v>5</v>
      </c>
      <c r="F229" s="96">
        <v>6</v>
      </c>
      <c r="G229" s="96">
        <v>7</v>
      </c>
      <c r="H229" s="96">
        <v>8</v>
      </c>
      <c r="I229" s="96">
        <v>9</v>
      </c>
      <c r="J229" s="96">
        <v>10</v>
      </c>
      <c r="K229" s="96">
        <v>11</v>
      </c>
      <c r="L229" s="96">
        <v>12</v>
      </c>
      <c r="M229" s="98">
        <v>13</v>
      </c>
      <c r="N229" s="45"/>
    </row>
    <row r="230" spans="1:14" ht="12">
      <c r="A230" s="6"/>
      <c r="B230" s="8"/>
      <c r="C230" s="8"/>
      <c r="D230" s="8"/>
      <c r="E230" s="166"/>
      <c r="F230" s="166"/>
      <c r="G230" s="166"/>
      <c r="H230" s="166"/>
      <c r="I230" s="166"/>
      <c r="J230" s="166"/>
      <c r="K230" s="166"/>
      <c r="L230" s="166"/>
      <c r="M230" s="167"/>
      <c r="N230" s="45"/>
    </row>
    <row r="231" spans="1:14" ht="12">
      <c r="A231" s="9">
        <v>750</v>
      </c>
      <c r="B231" s="24"/>
      <c r="C231" s="13" t="s">
        <v>108</v>
      </c>
      <c r="D231" s="46">
        <f aca="true" t="shared" si="45" ref="D231:M231">SUM(D233:D233)</f>
        <v>305000</v>
      </c>
      <c r="E231" s="168">
        <f t="shared" si="45"/>
        <v>305000</v>
      </c>
      <c r="F231" s="168">
        <f>SUM(F233:F233)</f>
        <v>305000</v>
      </c>
      <c r="G231" s="168">
        <f>SUM(G233:G233)</f>
        <v>0</v>
      </c>
      <c r="H231" s="168">
        <f t="shared" si="45"/>
        <v>0</v>
      </c>
      <c r="I231" s="168">
        <f t="shared" si="45"/>
        <v>0</v>
      </c>
      <c r="J231" s="168">
        <f>SUM(J233:J233)</f>
        <v>0</v>
      </c>
      <c r="K231" s="168">
        <f t="shared" si="45"/>
        <v>0</v>
      </c>
      <c r="L231" s="168">
        <f t="shared" si="45"/>
        <v>0</v>
      </c>
      <c r="M231" s="169">
        <f t="shared" si="45"/>
        <v>0</v>
      </c>
      <c r="N231" s="45"/>
    </row>
    <row r="232" spans="1:14" ht="12">
      <c r="A232" s="9"/>
      <c r="B232" s="12"/>
      <c r="C232" s="8"/>
      <c r="D232" s="65"/>
      <c r="E232" s="170"/>
      <c r="F232" s="170"/>
      <c r="G232" s="170"/>
      <c r="H232" s="170"/>
      <c r="I232" s="170"/>
      <c r="J232" s="170"/>
      <c r="K232" s="170"/>
      <c r="L232" s="170"/>
      <c r="M232" s="167"/>
      <c r="N232" s="45"/>
    </row>
    <row r="233" spans="1:14" ht="12.75" thickBot="1">
      <c r="A233" s="104"/>
      <c r="B233" s="28">
        <v>75011</v>
      </c>
      <c r="C233" s="27" t="s">
        <v>44</v>
      </c>
      <c r="D233" s="54">
        <f>SUM(E233+M233)</f>
        <v>305000</v>
      </c>
      <c r="E233" s="53">
        <f>SUM(F233:L233)</f>
        <v>305000</v>
      </c>
      <c r="F233" s="171">
        <v>305000</v>
      </c>
      <c r="G233" s="171"/>
      <c r="H233" s="171"/>
      <c r="I233" s="171"/>
      <c r="J233" s="171"/>
      <c r="K233" s="171"/>
      <c r="L233" s="171"/>
      <c r="M233" s="172"/>
      <c r="N233" s="45"/>
    </row>
    <row r="234" spans="1:14" s="181" customFormat="1" ht="12.75" thickTop="1">
      <c r="A234" s="178"/>
      <c r="B234" s="179"/>
      <c r="C234" s="163"/>
      <c r="D234" s="165"/>
      <c r="E234" s="165"/>
      <c r="F234" s="165"/>
      <c r="G234" s="165"/>
      <c r="H234" s="165"/>
      <c r="I234" s="165"/>
      <c r="J234" s="165"/>
      <c r="K234" s="165"/>
      <c r="L234" s="165"/>
      <c r="M234" s="164"/>
      <c r="N234" s="180"/>
    </row>
    <row r="235" spans="1:14" s="160" customFormat="1" ht="12" customHeight="1">
      <c r="A235" s="186">
        <v>751</v>
      </c>
      <c r="B235" s="202"/>
      <c r="C235" s="166" t="s">
        <v>109</v>
      </c>
      <c r="D235" s="170"/>
      <c r="E235" s="170"/>
      <c r="F235" s="170"/>
      <c r="G235" s="170"/>
      <c r="H235" s="170"/>
      <c r="I235" s="170"/>
      <c r="J235" s="170"/>
      <c r="K235" s="170"/>
      <c r="L235" s="170"/>
      <c r="M235" s="167"/>
      <c r="N235" s="159"/>
    </row>
    <row r="236" spans="1:14" s="160" customFormat="1" ht="12">
      <c r="A236" s="186"/>
      <c r="B236" s="202"/>
      <c r="C236" s="166" t="s">
        <v>45</v>
      </c>
      <c r="D236" s="170"/>
      <c r="E236" s="170"/>
      <c r="F236" s="170"/>
      <c r="G236" s="170"/>
      <c r="H236" s="170"/>
      <c r="I236" s="170"/>
      <c r="J236" s="170"/>
      <c r="K236" s="170"/>
      <c r="L236" s="170"/>
      <c r="M236" s="167"/>
      <c r="N236" s="159"/>
    </row>
    <row r="237" spans="1:14" s="205" customFormat="1" ht="12">
      <c r="A237" s="186"/>
      <c r="B237" s="203"/>
      <c r="C237" s="204" t="s">
        <v>21</v>
      </c>
      <c r="D237" s="168">
        <f aca="true" t="shared" si="46" ref="D237:M237">SUM(D240:D240)</f>
        <v>6780</v>
      </c>
      <c r="E237" s="168">
        <f t="shared" si="46"/>
        <v>6780</v>
      </c>
      <c r="F237" s="168">
        <f>SUM(F240:F240)</f>
        <v>6240</v>
      </c>
      <c r="G237" s="168">
        <f>SUM(G240:G240)</f>
        <v>540</v>
      </c>
      <c r="H237" s="168">
        <f t="shared" si="46"/>
        <v>0</v>
      </c>
      <c r="I237" s="168">
        <f t="shared" si="46"/>
        <v>0</v>
      </c>
      <c r="J237" s="168">
        <f>SUM(J240:J240)</f>
        <v>0</v>
      </c>
      <c r="K237" s="168">
        <f t="shared" si="46"/>
        <v>0</v>
      </c>
      <c r="L237" s="168">
        <f t="shared" si="46"/>
        <v>0</v>
      </c>
      <c r="M237" s="169">
        <f t="shared" si="46"/>
        <v>0</v>
      </c>
      <c r="N237" s="159"/>
    </row>
    <row r="238" spans="1:14" s="160" customFormat="1" ht="16.5" customHeight="1">
      <c r="A238" s="186"/>
      <c r="B238" s="202"/>
      <c r="C238" s="166"/>
      <c r="D238" s="206"/>
      <c r="E238" s="170"/>
      <c r="F238" s="170"/>
      <c r="G238" s="170"/>
      <c r="H238" s="170"/>
      <c r="I238" s="170"/>
      <c r="J238" s="170"/>
      <c r="K238" s="170"/>
      <c r="L238" s="170"/>
      <c r="M238" s="167"/>
      <c r="N238" s="48"/>
    </row>
    <row r="239" spans="1:14" s="160" customFormat="1" ht="12.75" customHeight="1">
      <c r="A239" s="186"/>
      <c r="B239" s="202">
        <v>75101</v>
      </c>
      <c r="C239" s="166" t="s">
        <v>137</v>
      </c>
      <c r="D239" s="207"/>
      <c r="E239" s="170"/>
      <c r="F239" s="170"/>
      <c r="G239" s="170"/>
      <c r="H239" s="170"/>
      <c r="I239" s="170"/>
      <c r="J239" s="170"/>
      <c r="K239" s="170"/>
      <c r="L239" s="170"/>
      <c r="M239" s="167"/>
      <c r="N239" s="48"/>
    </row>
    <row r="240" spans="1:14" s="160" customFormat="1" ht="12.75" customHeight="1" thickBot="1">
      <c r="A240" s="208"/>
      <c r="B240" s="209"/>
      <c r="C240" s="210" t="s">
        <v>138</v>
      </c>
      <c r="D240" s="211">
        <f>SUM(E240+M240)</f>
        <v>6780</v>
      </c>
      <c r="E240" s="53">
        <f>SUM(F240:L240)</f>
        <v>6780</v>
      </c>
      <c r="F240" s="171">
        <v>6240</v>
      </c>
      <c r="G240" s="171">
        <v>540</v>
      </c>
      <c r="H240" s="171"/>
      <c r="I240" s="171"/>
      <c r="J240" s="171"/>
      <c r="K240" s="171"/>
      <c r="L240" s="171"/>
      <c r="M240" s="172"/>
      <c r="N240" s="37"/>
    </row>
    <row r="241" spans="1:14" s="111" customFormat="1" ht="12.75" customHeight="1" thickTop="1">
      <c r="A241" s="106"/>
      <c r="B241" s="107"/>
      <c r="C241" s="108"/>
      <c r="D241" s="109"/>
      <c r="E241" s="170"/>
      <c r="F241" s="170"/>
      <c r="G241" s="170"/>
      <c r="H241" s="170"/>
      <c r="I241" s="170"/>
      <c r="J241" s="170"/>
      <c r="K241" s="170"/>
      <c r="L241" s="170"/>
      <c r="M241" s="173"/>
      <c r="N241" s="110"/>
    </row>
    <row r="242" spans="1:14" s="111" customFormat="1" ht="12.75" customHeight="1">
      <c r="A242" s="106">
        <v>851</v>
      </c>
      <c r="B242" s="112"/>
      <c r="C242" s="113" t="s">
        <v>112</v>
      </c>
      <c r="D242" s="114">
        <f aca="true" t="shared" si="47" ref="D242:M242">SUM(D244)</f>
        <v>2000</v>
      </c>
      <c r="E242" s="168">
        <f t="shared" si="47"/>
        <v>2000</v>
      </c>
      <c r="F242" s="168">
        <f>SUM(F244)</f>
        <v>1850</v>
      </c>
      <c r="G242" s="168">
        <f>SUM(G244)</f>
        <v>150</v>
      </c>
      <c r="H242" s="168">
        <f t="shared" si="47"/>
        <v>0</v>
      </c>
      <c r="I242" s="168">
        <f t="shared" si="47"/>
        <v>0</v>
      </c>
      <c r="J242" s="168">
        <f>SUM(J244)</f>
        <v>0</v>
      </c>
      <c r="K242" s="168">
        <f t="shared" si="47"/>
        <v>0</v>
      </c>
      <c r="L242" s="168">
        <f t="shared" si="47"/>
        <v>0</v>
      </c>
      <c r="M242" s="169">
        <f t="shared" si="47"/>
        <v>0</v>
      </c>
      <c r="N242" s="110"/>
    </row>
    <row r="243" spans="1:14" s="111" customFormat="1" ht="12.75" customHeight="1">
      <c r="A243" s="106"/>
      <c r="B243" s="107"/>
      <c r="C243" s="108"/>
      <c r="D243" s="109"/>
      <c r="E243" s="170"/>
      <c r="F243" s="170"/>
      <c r="G243" s="170"/>
      <c r="H243" s="170"/>
      <c r="I243" s="170"/>
      <c r="J243" s="170"/>
      <c r="K243" s="170"/>
      <c r="L243" s="170"/>
      <c r="M243" s="173"/>
      <c r="N243" s="110"/>
    </row>
    <row r="244" spans="1:14" s="111" customFormat="1" ht="12.75" customHeight="1" thickBot="1">
      <c r="A244" s="115"/>
      <c r="B244" s="116">
        <v>85195</v>
      </c>
      <c r="C244" s="117" t="s">
        <v>126</v>
      </c>
      <c r="D244" s="118">
        <f>SUM(E244+M244)</f>
        <v>2000</v>
      </c>
      <c r="E244" s="53">
        <f>SUM(F244:L244)</f>
        <v>2000</v>
      </c>
      <c r="F244" s="171">
        <v>1850</v>
      </c>
      <c r="G244" s="171">
        <v>150</v>
      </c>
      <c r="H244" s="171"/>
      <c r="I244" s="171"/>
      <c r="J244" s="171"/>
      <c r="K244" s="171"/>
      <c r="L244" s="171"/>
      <c r="M244" s="174"/>
      <c r="N244" s="110"/>
    </row>
    <row r="245" spans="1:14" s="111" customFormat="1" ht="12.75" customHeight="1" thickTop="1">
      <c r="A245" s="106"/>
      <c r="B245" s="107"/>
      <c r="C245" s="108"/>
      <c r="D245" s="109"/>
      <c r="E245" s="170"/>
      <c r="F245" s="170"/>
      <c r="G245" s="170"/>
      <c r="H245" s="170"/>
      <c r="I245" s="170"/>
      <c r="J245" s="170"/>
      <c r="K245" s="170"/>
      <c r="L245" s="170"/>
      <c r="M245" s="173"/>
      <c r="N245" s="110"/>
    </row>
    <row r="246" spans="1:14" s="89" customFormat="1" ht="12" customHeight="1">
      <c r="A246" s="106">
        <v>852</v>
      </c>
      <c r="B246" s="112"/>
      <c r="C246" s="113" t="s">
        <v>60</v>
      </c>
      <c r="D246" s="119">
        <f aca="true" t="shared" si="48" ref="D246:M246">SUM(D248:D257)</f>
        <v>8260000</v>
      </c>
      <c r="E246" s="175">
        <f t="shared" si="48"/>
        <v>8260000</v>
      </c>
      <c r="F246" s="175">
        <f>SUM(F248:F257)</f>
        <v>347890</v>
      </c>
      <c r="G246" s="175">
        <f>SUM(G248:G257)</f>
        <v>204000</v>
      </c>
      <c r="H246" s="175">
        <f t="shared" si="48"/>
        <v>182000</v>
      </c>
      <c r="I246" s="175">
        <f t="shared" si="48"/>
        <v>7526110</v>
      </c>
      <c r="J246" s="175">
        <f>SUM(J248:J257)</f>
        <v>0</v>
      </c>
      <c r="K246" s="175">
        <f t="shared" si="48"/>
        <v>0</v>
      </c>
      <c r="L246" s="175">
        <f t="shared" si="48"/>
        <v>0</v>
      </c>
      <c r="M246" s="169">
        <f t="shared" si="48"/>
        <v>0</v>
      </c>
      <c r="N246" s="110"/>
    </row>
    <row r="247" spans="1:14" s="89" customFormat="1" ht="12">
      <c r="A247" s="106"/>
      <c r="B247" s="107"/>
      <c r="C247" s="108"/>
      <c r="D247" s="109"/>
      <c r="E247" s="170"/>
      <c r="F247" s="170"/>
      <c r="G247" s="170"/>
      <c r="H247" s="170"/>
      <c r="I247" s="170"/>
      <c r="J247" s="170"/>
      <c r="K247" s="170"/>
      <c r="L247" s="170"/>
      <c r="M247" s="173"/>
      <c r="N247" s="110"/>
    </row>
    <row r="248" spans="1:14" s="89" customFormat="1" ht="12">
      <c r="A248" s="106"/>
      <c r="B248" s="107">
        <v>85203</v>
      </c>
      <c r="C248" s="108" t="s">
        <v>70</v>
      </c>
      <c r="D248" s="109">
        <f>SUM(E248+M248)</f>
        <v>182000</v>
      </c>
      <c r="E248" s="170">
        <f>SUM(F248:L248)</f>
        <v>182000</v>
      </c>
      <c r="F248" s="170"/>
      <c r="G248" s="170"/>
      <c r="H248" s="170">
        <v>182000</v>
      </c>
      <c r="I248" s="170"/>
      <c r="J248" s="170"/>
      <c r="K248" s="170"/>
      <c r="L248" s="170"/>
      <c r="M248" s="173"/>
      <c r="N248" s="110"/>
    </row>
    <row r="249" spans="1:14" s="89" customFormat="1" ht="12">
      <c r="A249" s="106"/>
      <c r="B249" s="107">
        <v>85212</v>
      </c>
      <c r="C249" s="1" t="s">
        <v>150</v>
      </c>
      <c r="D249" s="109"/>
      <c r="E249" s="170"/>
      <c r="F249" s="170"/>
      <c r="G249" s="170"/>
      <c r="H249" s="170"/>
      <c r="I249" s="170"/>
      <c r="J249" s="170"/>
      <c r="K249" s="170"/>
      <c r="L249" s="170"/>
      <c r="M249" s="173"/>
      <c r="N249" s="110"/>
    </row>
    <row r="250" spans="1:14" s="89" customFormat="1" ht="12">
      <c r="A250" s="106"/>
      <c r="B250" s="107"/>
      <c r="C250" s="108" t="s">
        <v>2</v>
      </c>
      <c r="D250" s="109"/>
      <c r="E250" s="170"/>
      <c r="F250" s="170"/>
      <c r="G250" s="170"/>
      <c r="H250" s="170"/>
      <c r="I250" s="170"/>
      <c r="J250" s="170"/>
      <c r="K250" s="170"/>
      <c r="L250" s="170"/>
      <c r="M250" s="173"/>
      <c r="N250" s="110"/>
    </row>
    <row r="251" spans="1:14" s="89" customFormat="1" ht="12">
      <c r="A251" s="106"/>
      <c r="B251" s="107"/>
      <c r="C251" s="108" t="s">
        <v>87</v>
      </c>
      <c r="D251" s="109">
        <f>SUM(E251+M251)</f>
        <v>7913000</v>
      </c>
      <c r="E251" s="170">
        <f>SUM(F251:L251)</f>
        <v>7913000</v>
      </c>
      <c r="F251" s="170">
        <v>214390</v>
      </c>
      <c r="G251" s="170">
        <v>172500</v>
      </c>
      <c r="H251" s="170"/>
      <c r="I251" s="170">
        <v>7526110</v>
      </c>
      <c r="J251" s="170"/>
      <c r="K251" s="170"/>
      <c r="L251" s="170"/>
      <c r="M251" s="173"/>
      <c r="N251" s="110"/>
    </row>
    <row r="252" spans="1:14" s="89" customFormat="1" ht="12">
      <c r="A252" s="106"/>
      <c r="B252" s="107">
        <v>85213</v>
      </c>
      <c r="C252" s="108" t="s">
        <v>95</v>
      </c>
      <c r="D252" s="109"/>
      <c r="E252" s="170"/>
      <c r="F252" s="170"/>
      <c r="G252" s="170"/>
      <c r="H252" s="170"/>
      <c r="I252" s="170"/>
      <c r="J252" s="170"/>
      <c r="K252" s="170"/>
      <c r="L252" s="170"/>
      <c r="M252" s="173"/>
      <c r="N252" s="110"/>
    </row>
    <row r="253" spans="1:14" s="89" customFormat="1" ht="12">
      <c r="A253" s="106"/>
      <c r="B253" s="107"/>
      <c r="C253" s="108" t="s">
        <v>75</v>
      </c>
      <c r="D253" s="109"/>
      <c r="E253" s="170"/>
      <c r="F253" s="170"/>
      <c r="G253" s="170"/>
      <c r="H253" s="170"/>
      <c r="I253" s="170"/>
      <c r="J253" s="170"/>
      <c r="K253" s="170"/>
      <c r="L253" s="170"/>
      <c r="M253" s="173"/>
      <c r="N253" s="110"/>
    </row>
    <row r="254" spans="1:14" s="89" customFormat="1" ht="12">
      <c r="A254" s="106"/>
      <c r="B254" s="107"/>
      <c r="C254" s="108" t="s">
        <v>76</v>
      </c>
      <c r="D254" s="109"/>
      <c r="E254" s="170"/>
      <c r="F254" s="170"/>
      <c r="G254" s="170"/>
      <c r="H254" s="170"/>
      <c r="I254" s="170"/>
      <c r="J254" s="170"/>
      <c r="K254" s="170"/>
      <c r="L254" s="170"/>
      <c r="M254" s="173"/>
      <c r="N254" s="110"/>
    </row>
    <row r="255" spans="1:14" s="89" customFormat="1" ht="12">
      <c r="A255" s="106"/>
      <c r="B255" s="107"/>
      <c r="C255" s="108" t="s">
        <v>77</v>
      </c>
      <c r="D255" s="109">
        <f>SUM(E255+M255)</f>
        <v>27000</v>
      </c>
      <c r="E255" s="170">
        <f>SUM(F255:L255)</f>
        <v>27000</v>
      </c>
      <c r="F255" s="170"/>
      <c r="G255" s="170">
        <v>27000</v>
      </c>
      <c r="H255" s="170"/>
      <c r="I255" s="170"/>
      <c r="J255" s="170"/>
      <c r="K255" s="170"/>
      <c r="L255" s="170"/>
      <c r="M255" s="173"/>
      <c r="N255" s="110"/>
    </row>
    <row r="256" spans="1:14" s="89" customFormat="1" ht="12">
      <c r="A256" s="106"/>
      <c r="B256" s="107">
        <v>85228</v>
      </c>
      <c r="C256" s="108" t="s">
        <v>69</v>
      </c>
      <c r="D256" s="109"/>
      <c r="E256" s="170"/>
      <c r="F256" s="170"/>
      <c r="G256" s="170"/>
      <c r="H256" s="170"/>
      <c r="I256" s="170"/>
      <c r="J256" s="170"/>
      <c r="K256" s="170"/>
      <c r="L256" s="170"/>
      <c r="M256" s="173"/>
      <c r="N256" s="110"/>
    </row>
    <row r="257" spans="1:14" s="89" customFormat="1" ht="12.75" thickBot="1">
      <c r="A257" s="120"/>
      <c r="B257" s="121"/>
      <c r="C257" s="122" t="s">
        <v>68</v>
      </c>
      <c r="D257" s="123">
        <f>SUM(E257+M257)</f>
        <v>138000</v>
      </c>
      <c r="E257" s="170">
        <f>SUM(F257:L257)</f>
        <v>138000</v>
      </c>
      <c r="F257" s="176">
        <v>133500</v>
      </c>
      <c r="G257" s="176">
        <v>4500</v>
      </c>
      <c r="H257" s="176"/>
      <c r="I257" s="176"/>
      <c r="J257" s="176"/>
      <c r="K257" s="176"/>
      <c r="L257" s="176"/>
      <c r="M257" s="177"/>
      <c r="N257" s="110"/>
    </row>
    <row r="258" spans="1:14" s="89" customFormat="1" ht="12">
      <c r="A258" s="124"/>
      <c r="B258" s="125"/>
      <c r="C258" s="125"/>
      <c r="D258" s="125"/>
      <c r="E258" s="125"/>
      <c r="F258" s="145"/>
      <c r="G258" s="125"/>
      <c r="H258" s="145"/>
      <c r="I258" s="145"/>
      <c r="J258" s="145"/>
      <c r="K258" s="145"/>
      <c r="L258" s="125"/>
      <c r="M258" s="128"/>
      <c r="N258" s="110"/>
    </row>
    <row r="259" spans="1:14" ht="12.75">
      <c r="A259" s="16"/>
      <c r="B259" s="17"/>
      <c r="C259" s="21" t="s">
        <v>24</v>
      </c>
      <c r="D259" s="57">
        <f aca="true" t="shared" si="49" ref="D259:M259">SUM(D231+D237+D242+D246)</f>
        <v>8573780</v>
      </c>
      <c r="E259" s="57">
        <f t="shared" si="49"/>
        <v>8573780</v>
      </c>
      <c r="F259" s="57">
        <f>SUM(F231+F237+F242+F246)</f>
        <v>660980</v>
      </c>
      <c r="G259" s="57">
        <f>SUM(G231+G237+G242+G246)</f>
        <v>204690</v>
      </c>
      <c r="H259" s="57">
        <f t="shared" si="49"/>
        <v>182000</v>
      </c>
      <c r="I259" s="57">
        <f t="shared" si="49"/>
        <v>7526110</v>
      </c>
      <c r="J259" s="57">
        <f>SUM(J231+J237+J242+J246)</f>
        <v>0</v>
      </c>
      <c r="K259" s="57">
        <f t="shared" si="49"/>
        <v>0</v>
      </c>
      <c r="L259" s="57">
        <f t="shared" si="49"/>
        <v>0</v>
      </c>
      <c r="M259" s="126">
        <f t="shared" si="49"/>
        <v>0</v>
      </c>
      <c r="N259" s="45"/>
    </row>
    <row r="260" spans="1:15" ht="12.75" thickBot="1">
      <c r="A260" s="39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27"/>
      <c r="N260" s="58"/>
      <c r="O260" s="5"/>
    </row>
    <row r="261" spans="1:14" ht="1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45"/>
    </row>
    <row r="262" spans="1:14" ht="39" customHeight="1">
      <c r="A262" s="241" t="s">
        <v>146</v>
      </c>
      <c r="B262" s="240"/>
      <c r="C262" s="240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45"/>
    </row>
    <row r="263" spans="1:14" ht="12">
      <c r="A263" s="222" t="s">
        <v>100</v>
      </c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91"/>
    </row>
    <row r="264" spans="1:14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91"/>
    </row>
    <row r="265" spans="1:14" ht="15.75" thickBo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129" t="s">
        <v>46</v>
      </c>
      <c r="N265" s="45"/>
    </row>
    <row r="266" spans="1:14" ht="12">
      <c r="A266" s="245" t="s">
        <v>103</v>
      </c>
      <c r="B266" s="225" t="s">
        <v>117</v>
      </c>
      <c r="C266" s="229" t="s">
        <v>118</v>
      </c>
      <c r="D266" s="225" t="s">
        <v>99</v>
      </c>
      <c r="E266" s="237" t="s">
        <v>15</v>
      </c>
      <c r="F266" s="238"/>
      <c r="G266" s="238"/>
      <c r="H266" s="238"/>
      <c r="I266" s="238"/>
      <c r="J266" s="238"/>
      <c r="K266" s="238"/>
      <c r="L266" s="238"/>
      <c r="M266" s="239"/>
      <c r="N266" s="45"/>
    </row>
    <row r="267" spans="1:14" ht="12" customHeight="1">
      <c r="A267" s="246"/>
      <c r="B267" s="226"/>
      <c r="C267" s="230"/>
      <c r="D267" s="226"/>
      <c r="E267" s="228" t="s">
        <v>85</v>
      </c>
      <c r="F267" s="234" t="s">
        <v>15</v>
      </c>
      <c r="G267" s="235"/>
      <c r="H267" s="235"/>
      <c r="I267" s="235"/>
      <c r="J267" s="235"/>
      <c r="K267" s="235"/>
      <c r="L267" s="236"/>
      <c r="M267" s="242" t="s">
        <v>84</v>
      </c>
      <c r="N267" s="45"/>
    </row>
    <row r="268" spans="1:14" ht="31.5" customHeight="1">
      <c r="A268" s="246"/>
      <c r="B268" s="226"/>
      <c r="C268" s="230"/>
      <c r="D268" s="226"/>
      <c r="E268" s="226"/>
      <c r="F268" s="232" t="s">
        <v>141</v>
      </c>
      <c r="G268" s="232"/>
      <c r="H268" s="232" t="s">
        <v>143</v>
      </c>
      <c r="I268" s="232" t="s">
        <v>148</v>
      </c>
      <c r="J268" s="233" t="s">
        <v>145</v>
      </c>
      <c r="K268" s="223" t="s">
        <v>82</v>
      </c>
      <c r="L268" s="232" t="s">
        <v>83</v>
      </c>
      <c r="M268" s="243"/>
      <c r="N268" s="45"/>
    </row>
    <row r="269" spans="1:14" ht="201.75" customHeight="1">
      <c r="A269" s="247"/>
      <c r="B269" s="227"/>
      <c r="C269" s="231"/>
      <c r="D269" s="227"/>
      <c r="E269" s="227"/>
      <c r="F269" s="185" t="s">
        <v>140</v>
      </c>
      <c r="G269" s="185" t="s">
        <v>142</v>
      </c>
      <c r="H269" s="232"/>
      <c r="I269" s="232"/>
      <c r="J269" s="233"/>
      <c r="K269" s="224"/>
      <c r="L269" s="232"/>
      <c r="M269" s="244"/>
      <c r="N269" s="45"/>
    </row>
    <row r="270" spans="1:14" ht="12.75" thickBot="1">
      <c r="A270" s="95">
        <v>1</v>
      </c>
      <c r="B270" s="96">
        <v>2</v>
      </c>
      <c r="C270" s="97">
        <v>3</v>
      </c>
      <c r="D270" s="96">
        <v>4</v>
      </c>
      <c r="E270" s="96">
        <v>5</v>
      </c>
      <c r="F270" s="96">
        <v>6</v>
      </c>
      <c r="G270" s="96">
        <v>7</v>
      </c>
      <c r="H270" s="96">
        <v>8</v>
      </c>
      <c r="I270" s="96">
        <v>9</v>
      </c>
      <c r="J270" s="96">
        <v>10</v>
      </c>
      <c r="K270" s="96">
        <v>11</v>
      </c>
      <c r="L270" s="96">
        <v>12</v>
      </c>
      <c r="M270" s="98">
        <v>13</v>
      </c>
      <c r="N270" s="45"/>
    </row>
    <row r="271" spans="1:14" ht="12">
      <c r="A271" s="9"/>
      <c r="B271" s="12"/>
      <c r="C271" s="8"/>
      <c r="D271" s="46"/>
      <c r="E271" s="46"/>
      <c r="F271" s="81"/>
      <c r="G271" s="58"/>
      <c r="H271" s="46"/>
      <c r="I271" s="46"/>
      <c r="J271" s="46"/>
      <c r="K271" s="46"/>
      <c r="L271" s="46"/>
      <c r="M271" s="102"/>
      <c r="N271" s="45"/>
    </row>
    <row r="272" spans="1:14" ht="12">
      <c r="A272" s="9">
        <v>600</v>
      </c>
      <c r="B272" s="24"/>
      <c r="C272" s="13" t="s">
        <v>104</v>
      </c>
      <c r="D272" s="55">
        <f aca="true" t="shared" si="50" ref="D272:M272">SUM(D274:D275)</f>
        <v>2940000</v>
      </c>
      <c r="E272" s="47">
        <f t="shared" si="50"/>
        <v>300000</v>
      </c>
      <c r="F272" s="47">
        <f t="shared" si="50"/>
        <v>0</v>
      </c>
      <c r="G272" s="47">
        <f t="shared" si="50"/>
        <v>300000</v>
      </c>
      <c r="H272" s="47">
        <f t="shared" si="50"/>
        <v>0</v>
      </c>
      <c r="I272" s="47">
        <f t="shared" si="50"/>
        <v>0</v>
      </c>
      <c r="J272" s="55">
        <f t="shared" si="50"/>
        <v>0</v>
      </c>
      <c r="K272" s="55">
        <f t="shared" si="50"/>
        <v>0</v>
      </c>
      <c r="L272" s="55">
        <f t="shared" si="50"/>
        <v>0</v>
      </c>
      <c r="M272" s="103">
        <f t="shared" si="50"/>
        <v>2640000</v>
      </c>
      <c r="N272" s="45"/>
    </row>
    <row r="273" spans="1:14" ht="12">
      <c r="A273" s="9"/>
      <c r="B273" s="31"/>
      <c r="C273" s="5"/>
      <c r="D273" s="65"/>
      <c r="E273" s="58"/>
      <c r="F273" s="30"/>
      <c r="G273" s="58"/>
      <c r="H273" s="46"/>
      <c r="I273" s="46"/>
      <c r="J273" s="46"/>
      <c r="K273" s="46"/>
      <c r="L273" s="46"/>
      <c r="M273" s="102"/>
      <c r="N273" s="45"/>
    </row>
    <row r="274" spans="1:14" ht="12">
      <c r="A274" s="9"/>
      <c r="B274" s="12">
        <v>60013</v>
      </c>
      <c r="C274" s="8" t="s">
        <v>3</v>
      </c>
      <c r="D274" s="46">
        <f>SUM(E274+M274)</f>
        <v>2640000</v>
      </c>
      <c r="E274" s="46"/>
      <c r="F274" s="30"/>
      <c r="G274" s="58"/>
      <c r="H274" s="46"/>
      <c r="I274" s="46"/>
      <c r="J274" s="46"/>
      <c r="K274" s="46"/>
      <c r="L274" s="46"/>
      <c r="M274" s="102">
        <v>2640000</v>
      </c>
      <c r="N274" s="45"/>
    </row>
    <row r="275" spans="1:14" s="19" customFormat="1" ht="13.5" thickBot="1">
      <c r="A275" s="26"/>
      <c r="B275" s="140">
        <v>60014</v>
      </c>
      <c r="C275" s="141" t="s">
        <v>14</v>
      </c>
      <c r="D275" s="53">
        <f>SUM(E275+M275)</f>
        <v>300000</v>
      </c>
      <c r="E275" s="211">
        <f>SUM(F275:L275)</f>
        <v>300000</v>
      </c>
      <c r="F275" s="54"/>
      <c r="G275" s="182">
        <v>300000</v>
      </c>
      <c r="H275" s="53"/>
      <c r="I275" s="53"/>
      <c r="J275" s="53"/>
      <c r="K275" s="53"/>
      <c r="L275" s="53"/>
      <c r="M275" s="105"/>
      <c r="N275" s="45"/>
    </row>
    <row r="276" spans="1:14" s="19" customFormat="1" ht="13.5" thickTop="1">
      <c r="A276" s="9"/>
      <c r="B276" s="32"/>
      <c r="C276" s="5"/>
      <c r="D276" s="46"/>
      <c r="E276" s="46"/>
      <c r="F276" s="30"/>
      <c r="G276" s="58"/>
      <c r="H276" s="46"/>
      <c r="I276" s="46"/>
      <c r="J276" s="46"/>
      <c r="K276" s="46"/>
      <c r="L276" s="46"/>
      <c r="M276" s="102"/>
      <c r="N276" s="45"/>
    </row>
    <row r="277" spans="1:14" s="19" customFormat="1" ht="12.75">
      <c r="A277" s="9">
        <v>853</v>
      </c>
      <c r="B277" s="33"/>
      <c r="C277" s="221" t="s">
        <v>11</v>
      </c>
      <c r="D277" s="47">
        <f aca="true" t="shared" si="51" ref="D277:M277">SUM(D279)</f>
        <v>75000</v>
      </c>
      <c r="E277" s="47">
        <f t="shared" si="51"/>
        <v>75000</v>
      </c>
      <c r="F277" s="47">
        <f t="shared" si="51"/>
        <v>0</v>
      </c>
      <c r="G277" s="47">
        <f t="shared" si="51"/>
        <v>0</v>
      </c>
      <c r="H277" s="47">
        <f t="shared" si="51"/>
        <v>75000</v>
      </c>
      <c r="I277" s="47">
        <f t="shared" si="51"/>
        <v>0</v>
      </c>
      <c r="J277" s="47">
        <f t="shared" si="51"/>
        <v>0</v>
      </c>
      <c r="K277" s="47">
        <f t="shared" si="51"/>
        <v>0</v>
      </c>
      <c r="L277" s="47">
        <f t="shared" si="51"/>
        <v>0</v>
      </c>
      <c r="M277" s="103">
        <f t="shared" si="51"/>
        <v>0</v>
      </c>
      <c r="N277" s="45"/>
    </row>
    <row r="278" spans="1:14" s="19" customFormat="1" ht="12.75">
      <c r="A278" s="9"/>
      <c r="B278" s="32"/>
      <c r="C278" s="5"/>
      <c r="D278" s="46"/>
      <c r="E278" s="46"/>
      <c r="F278" s="46"/>
      <c r="G278" s="46"/>
      <c r="H278" s="46"/>
      <c r="I278" s="46"/>
      <c r="J278" s="46"/>
      <c r="K278" s="46"/>
      <c r="L278" s="46"/>
      <c r="M278" s="102"/>
      <c r="N278" s="45"/>
    </row>
    <row r="279" spans="1:14" s="19" customFormat="1" ht="13.5" thickBot="1">
      <c r="A279" s="10"/>
      <c r="B279" s="34">
        <v>85395</v>
      </c>
      <c r="C279" s="7" t="s">
        <v>53</v>
      </c>
      <c r="D279" s="56">
        <f>SUM(E279+M279)</f>
        <v>75000</v>
      </c>
      <c r="E279" s="56">
        <f>SUM(F279:L279)</f>
        <v>75000</v>
      </c>
      <c r="F279" s="56"/>
      <c r="G279" s="56"/>
      <c r="H279" s="56">
        <v>75000</v>
      </c>
      <c r="I279" s="56"/>
      <c r="J279" s="56"/>
      <c r="K279" s="56"/>
      <c r="L279" s="56"/>
      <c r="M279" s="130"/>
      <c r="N279" s="45"/>
    </row>
    <row r="280" spans="1:14" ht="12">
      <c r="A280" s="38" t="s">
        <v>98</v>
      </c>
      <c r="B280" s="80"/>
      <c r="C280" s="20"/>
      <c r="D280" s="59"/>
      <c r="E280" s="59"/>
      <c r="F280" s="59"/>
      <c r="G280" s="59"/>
      <c r="H280" s="59"/>
      <c r="I280" s="59"/>
      <c r="J280" s="59"/>
      <c r="K280" s="59"/>
      <c r="L280" s="59"/>
      <c r="M280" s="131"/>
      <c r="N280" s="45"/>
    </row>
    <row r="281" spans="1:14" ht="13.5" customHeight="1">
      <c r="A281" s="16"/>
      <c r="B281" s="82"/>
      <c r="C281" s="87" t="s">
        <v>24</v>
      </c>
      <c r="D281" s="57">
        <f aca="true" t="shared" si="52" ref="D281:M281">SUM(D272+D277)</f>
        <v>3015000</v>
      </c>
      <c r="E281" s="57">
        <f t="shared" si="52"/>
        <v>375000</v>
      </c>
      <c r="F281" s="57">
        <f t="shared" si="52"/>
        <v>0</v>
      </c>
      <c r="G281" s="57">
        <f t="shared" si="52"/>
        <v>300000</v>
      </c>
      <c r="H281" s="57">
        <f t="shared" si="52"/>
        <v>75000</v>
      </c>
      <c r="I281" s="57">
        <f t="shared" si="52"/>
        <v>0</v>
      </c>
      <c r="J281" s="57">
        <f t="shared" si="52"/>
        <v>0</v>
      </c>
      <c r="K281" s="57">
        <f t="shared" si="52"/>
        <v>0</v>
      </c>
      <c r="L281" s="57">
        <f t="shared" si="52"/>
        <v>0</v>
      </c>
      <c r="M281" s="126">
        <f t="shared" si="52"/>
        <v>2640000</v>
      </c>
      <c r="N281" s="45"/>
    </row>
    <row r="282" spans="1:14" ht="12.75" thickBot="1">
      <c r="A282" s="39"/>
      <c r="B282" s="88"/>
      <c r="C282" s="7"/>
      <c r="D282" s="56"/>
      <c r="E282" s="56"/>
      <c r="F282" s="56"/>
      <c r="G282" s="56"/>
      <c r="H282" s="56"/>
      <c r="I282" s="56"/>
      <c r="J282" s="56"/>
      <c r="K282" s="56"/>
      <c r="L282" s="56"/>
      <c r="M282" s="130"/>
      <c r="N282" s="45"/>
    </row>
    <row r="283" ht="12.75" customHeight="1">
      <c r="N283" s="45"/>
    </row>
    <row r="284" ht="12.75" customHeight="1">
      <c r="N284" s="45"/>
    </row>
    <row r="285" spans="1:14" s="44" customFormat="1" ht="15">
      <c r="A285" s="240" t="s">
        <v>6</v>
      </c>
      <c r="B285" s="240"/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45"/>
    </row>
    <row r="286" spans="1:14" ht="12.75" customHeight="1">
      <c r="A286" s="222" t="s">
        <v>100</v>
      </c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91"/>
    </row>
    <row r="287" spans="1:14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91"/>
    </row>
    <row r="288" spans="1:14" ht="12.75" customHeight="1" thickBo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37" t="s">
        <v>46</v>
      </c>
      <c r="N288" s="48"/>
    </row>
    <row r="289" spans="1:14" ht="12">
      <c r="A289" s="245" t="s">
        <v>103</v>
      </c>
      <c r="B289" s="225" t="s">
        <v>117</v>
      </c>
      <c r="C289" s="229" t="s">
        <v>118</v>
      </c>
      <c r="D289" s="225" t="s">
        <v>99</v>
      </c>
      <c r="E289" s="237" t="s">
        <v>15</v>
      </c>
      <c r="F289" s="238"/>
      <c r="G289" s="238"/>
      <c r="H289" s="238"/>
      <c r="I289" s="238"/>
      <c r="J289" s="238"/>
      <c r="K289" s="238"/>
      <c r="L289" s="238"/>
      <c r="M289" s="239"/>
      <c r="N289" s="45"/>
    </row>
    <row r="290" spans="1:14" ht="12" customHeight="1">
      <c r="A290" s="246"/>
      <c r="B290" s="226"/>
      <c r="C290" s="230"/>
      <c r="D290" s="226"/>
      <c r="E290" s="228" t="s">
        <v>85</v>
      </c>
      <c r="F290" s="234" t="s">
        <v>15</v>
      </c>
      <c r="G290" s="235"/>
      <c r="H290" s="235"/>
      <c r="I290" s="235"/>
      <c r="J290" s="235"/>
      <c r="K290" s="235"/>
      <c r="L290" s="236"/>
      <c r="M290" s="242" t="s">
        <v>84</v>
      </c>
      <c r="N290" s="45"/>
    </row>
    <row r="291" spans="1:14" ht="31.5" customHeight="1">
      <c r="A291" s="246"/>
      <c r="B291" s="226"/>
      <c r="C291" s="230"/>
      <c r="D291" s="226"/>
      <c r="E291" s="226"/>
      <c r="F291" s="232" t="s">
        <v>141</v>
      </c>
      <c r="G291" s="232"/>
      <c r="H291" s="232" t="s">
        <v>143</v>
      </c>
      <c r="I291" s="232" t="s">
        <v>148</v>
      </c>
      <c r="J291" s="233" t="s">
        <v>145</v>
      </c>
      <c r="K291" s="223" t="s">
        <v>82</v>
      </c>
      <c r="L291" s="232" t="s">
        <v>83</v>
      </c>
      <c r="M291" s="243"/>
      <c r="N291" s="45"/>
    </row>
    <row r="292" spans="1:14" ht="201.75" customHeight="1">
      <c r="A292" s="247"/>
      <c r="B292" s="227"/>
      <c r="C292" s="231"/>
      <c r="D292" s="227"/>
      <c r="E292" s="227"/>
      <c r="F292" s="185" t="s">
        <v>140</v>
      </c>
      <c r="G292" s="185" t="s">
        <v>142</v>
      </c>
      <c r="H292" s="232"/>
      <c r="I292" s="232"/>
      <c r="J292" s="233"/>
      <c r="K292" s="224"/>
      <c r="L292" s="232"/>
      <c r="M292" s="244"/>
      <c r="N292" s="45"/>
    </row>
    <row r="293" spans="1:14" ht="12.75" thickBot="1">
      <c r="A293" s="95">
        <v>1</v>
      </c>
      <c r="B293" s="96">
        <v>2</v>
      </c>
      <c r="C293" s="97">
        <v>3</v>
      </c>
      <c r="D293" s="96">
        <v>4</v>
      </c>
      <c r="E293" s="96">
        <v>5</v>
      </c>
      <c r="F293" s="96">
        <v>6</v>
      </c>
      <c r="G293" s="96">
        <v>7</v>
      </c>
      <c r="H293" s="96">
        <v>8</v>
      </c>
      <c r="I293" s="96">
        <v>9</v>
      </c>
      <c r="J293" s="96">
        <v>10</v>
      </c>
      <c r="K293" s="96">
        <v>11</v>
      </c>
      <c r="L293" s="96">
        <v>12</v>
      </c>
      <c r="M293" s="98">
        <v>13</v>
      </c>
      <c r="N293" s="45"/>
    </row>
    <row r="294" spans="1:14" ht="12">
      <c r="A294" s="9"/>
      <c r="B294" s="12"/>
      <c r="C294" s="8"/>
      <c r="D294" s="46"/>
      <c r="E294" s="46"/>
      <c r="F294" s="46"/>
      <c r="G294" s="46"/>
      <c r="H294" s="46"/>
      <c r="I294" s="46"/>
      <c r="J294" s="46"/>
      <c r="K294" s="46"/>
      <c r="L294" s="46"/>
      <c r="M294" s="102"/>
      <c r="N294" s="45"/>
    </row>
    <row r="295" spans="1:14" ht="12">
      <c r="A295" s="9">
        <v>600</v>
      </c>
      <c r="B295" s="24"/>
      <c r="C295" s="13" t="s">
        <v>104</v>
      </c>
      <c r="D295" s="47">
        <f aca="true" t="shared" si="53" ref="D295:M295">SUM(D297:D297)</f>
        <v>427407</v>
      </c>
      <c r="E295" s="47">
        <f t="shared" si="53"/>
        <v>0</v>
      </c>
      <c r="F295" s="47">
        <f t="shared" si="53"/>
        <v>0</v>
      </c>
      <c r="G295" s="47">
        <f t="shared" si="53"/>
        <v>0</v>
      </c>
      <c r="H295" s="47">
        <f t="shared" si="53"/>
        <v>0</v>
      </c>
      <c r="I295" s="47">
        <f t="shared" si="53"/>
        <v>0</v>
      </c>
      <c r="J295" s="47">
        <f t="shared" si="53"/>
        <v>0</v>
      </c>
      <c r="K295" s="47">
        <f t="shared" si="53"/>
        <v>0</v>
      </c>
      <c r="L295" s="47">
        <f t="shared" si="53"/>
        <v>0</v>
      </c>
      <c r="M295" s="103">
        <f t="shared" si="53"/>
        <v>427407</v>
      </c>
      <c r="N295" s="45"/>
    </row>
    <row r="296" spans="1:14" ht="12">
      <c r="A296" s="9"/>
      <c r="B296" s="31"/>
      <c r="C296" s="5"/>
      <c r="D296" s="46"/>
      <c r="E296" s="46"/>
      <c r="F296" s="46"/>
      <c r="G296" s="46"/>
      <c r="H296" s="46"/>
      <c r="I296" s="46"/>
      <c r="J296" s="46"/>
      <c r="K296" s="46"/>
      <c r="L296" s="46"/>
      <c r="M296" s="102"/>
      <c r="N296" s="45"/>
    </row>
    <row r="297" spans="1:14" s="19" customFormat="1" ht="13.5" thickBot="1">
      <c r="A297" s="9"/>
      <c r="B297" s="32">
        <v>60013</v>
      </c>
      <c r="C297" s="5" t="s">
        <v>3</v>
      </c>
      <c r="D297" s="46">
        <f>SUM(E297+M297)</f>
        <v>427407</v>
      </c>
      <c r="E297" s="46"/>
      <c r="F297" s="46"/>
      <c r="G297" s="46"/>
      <c r="H297" s="46"/>
      <c r="I297" s="46"/>
      <c r="J297" s="46"/>
      <c r="K297" s="46"/>
      <c r="L297" s="46"/>
      <c r="M297" s="102">
        <f>453369-25962</f>
        <v>427407</v>
      </c>
      <c r="N297" s="45"/>
    </row>
    <row r="298" spans="1:14" ht="12">
      <c r="A298" s="38" t="s">
        <v>98</v>
      </c>
      <c r="B298" s="80"/>
      <c r="C298" s="20"/>
      <c r="D298" s="59"/>
      <c r="E298" s="59"/>
      <c r="F298" s="59"/>
      <c r="G298" s="59"/>
      <c r="H298" s="59"/>
      <c r="I298" s="59"/>
      <c r="J298" s="59"/>
      <c r="K298" s="59"/>
      <c r="L298" s="59"/>
      <c r="M298" s="131"/>
      <c r="N298" s="45"/>
    </row>
    <row r="299" spans="1:14" ht="12.75">
      <c r="A299" s="16"/>
      <c r="B299" s="82"/>
      <c r="C299" s="87" t="s">
        <v>24</v>
      </c>
      <c r="D299" s="57">
        <f>SUM(D295)</f>
        <v>427407</v>
      </c>
      <c r="E299" s="57">
        <f>SUM(E295)</f>
        <v>0</v>
      </c>
      <c r="F299" s="57">
        <f aca="true" t="shared" si="54" ref="F299:L299">SUM(F295)</f>
        <v>0</v>
      </c>
      <c r="G299" s="57">
        <f t="shared" si="54"/>
        <v>0</v>
      </c>
      <c r="H299" s="57">
        <f t="shared" si="54"/>
        <v>0</v>
      </c>
      <c r="I299" s="57">
        <f t="shared" si="54"/>
        <v>0</v>
      </c>
      <c r="J299" s="57">
        <f t="shared" si="54"/>
        <v>0</v>
      </c>
      <c r="K299" s="57">
        <f t="shared" si="54"/>
        <v>0</v>
      </c>
      <c r="L299" s="57">
        <f t="shared" si="54"/>
        <v>0</v>
      </c>
      <c r="M299" s="126">
        <f>SUM(M295)</f>
        <v>427407</v>
      </c>
      <c r="N299" s="45"/>
    </row>
    <row r="300" spans="1:14" ht="12.75" customHeight="1" thickBot="1">
      <c r="A300" s="39"/>
      <c r="B300" s="88"/>
      <c r="C300" s="7"/>
      <c r="D300" s="56"/>
      <c r="E300" s="56"/>
      <c r="F300" s="56"/>
      <c r="G300" s="56"/>
      <c r="H300" s="56"/>
      <c r="I300" s="56"/>
      <c r="J300" s="56"/>
      <c r="K300" s="56"/>
      <c r="L300" s="56"/>
      <c r="M300" s="130"/>
      <c r="N300" s="45"/>
    </row>
    <row r="301" ht="12.75" customHeight="1">
      <c r="N301" s="45"/>
    </row>
    <row r="302" spans="1:14" ht="39" customHeight="1">
      <c r="A302" s="241" t="s">
        <v>147</v>
      </c>
      <c r="B302" s="240"/>
      <c r="C302" s="240"/>
      <c r="D302" s="240"/>
      <c r="E302" s="240"/>
      <c r="F302" s="240"/>
      <c r="G302" s="240"/>
      <c r="H302" s="240"/>
      <c r="I302" s="240"/>
      <c r="J302" s="240"/>
      <c r="K302" s="240"/>
      <c r="L302" s="240"/>
      <c r="M302" s="240"/>
      <c r="N302" s="45"/>
    </row>
    <row r="303" spans="1:14" ht="12">
      <c r="A303" s="222" t="s">
        <v>100</v>
      </c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91"/>
    </row>
    <row r="304" spans="1:14" ht="1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91"/>
    </row>
    <row r="305" spans="1:14" ht="15.75" thickBot="1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129" t="s">
        <v>46</v>
      </c>
      <c r="N305" s="45"/>
    </row>
    <row r="306" spans="1:14" ht="12">
      <c r="A306" s="245" t="s">
        <v>103</v>
      </c>
      <c r="B306" s="225" t="s">
        <v>117</v>
      </c>
      <c r="C306" s="229" t="s">
        <v>118</v>
      </c>
      <c r="D306" s="225" t="s">
        <v>99</v>
      </c>
      <c r="E306" s="237" t="s">
        <v>15</v>
      </c>
      <c r="F306" s="238"/>
      <c r="G306" s="238"/>
      <c r="H306" s="238"/>
      <c r="I306" s="238"/>
      <c r="J306" s="238"/>
      <c r="K306" s="238"/>
      <c r="L306" s="238"/>
      <c r="M306" s="239"/>
      <c r="N306" s="45"/>
    </row>
    <row r="307" spans="1:14" ht="12" customHeight="1">
      <c r="A307" s="246"/>
      <c r="B307" s="226"/>
      <c r="C307" s="230"/>
      <c r="D307" s="226"/>
      <c r="E307" s="228" t="s">
        <v>85</v>
      </c>
      <c r="F307" s="234" t="s">
        <v>15</v>
      </c>
      <c r="G307" s="235"/>
      <c r="H307" s="235"/>
      <c r="I307" s="235"/>
      <c r="J307" s="235"/>
      <c r="K307" s="235"/>
      <c r="L307" s="236"/>
      <c r="M307" s="242" t="s">
        <v>84</v>
      </c>
      <c r="N307" s="45"/>
    </row>
    <row r="308" spans="1:14" ht="31.5" customHeight="1">
      <c r="A308" s="246"/>
      <c r="B308" s="226"/>
      <c r="C308" s="230"/>
      <c r="D308" s="226"/>
      <c r="E308" s="226"/>
      <c r="F308" s="232" t="s">
        <v>141</v>
      </c>
      <c r="G308" s="232"/>
      <c r="H308" s="232" t="s">
        <v>143</v>
      </c>
      <c r="I308" s="232" t="s">
        <v>148</v>
      </c>
      <c r="J308" s="233" t="s">
        <v>145</v>
      </c>
      <c r="K308" s="223" t="s">
        <v>82</v>
      </c>
      <c r="L308" s="232" t="s">
        <v>83</v>
      </c>
      <c r="M308" s="243"/>
      <c r="N308" s="45"/>
    </row>
    <row r="309" spans="1:14" ht="201.75" customHeight="1">
      <c r="A309" s="247"/>
      <c r="B309" s="227"/>
      <c r="C309" s="231"/>
      <c r="D309" s="227"/>
      <c r="E309" s="227"/>
      <c r="F309" s="185" t="s">
        <v>140</v>
      </c>
      <c r="G309" s="185" t="s">
        <v>142</v>
      </c>
      <c r="H309" s="232"/>
      <c r="I309" s="232"/>
      <c r="J309" s="233"/>
      <c r="K309" s="224"/>
      <c r="L309" s="232"/>
      <c r="M309" s="244"/>
      <c r="N309" s="45"/>
    </row>
    <row r="310" spans="1:14" ht="12.75" thickBot="1">
      <c r="A310" s="95">
        <v>1</v>
      </c>
      <c r="B310" s="96">
        <v>2</v>
      </c>
      <c r="C310" s="97">
        <v>3</v>
      </c>
      <c r="D310" s="96">
        <v>4</v>
      </c>
      <c r="E310" s="96">
        <v>5</v>
      </c>
      <c r="F310" s="96">
        <v>6</v>
      </c>
      <c r="G310" s="96">
        <v>7</v>
      </c>
      <c r="H310" s="96">
        <v>8</v>
      </c>
      <c r="I310" s="96">
        <v>9</v>
      </c>
      <c r="J310" s="96">
        <v>10</v>
      </c>
      <c r="K310" s="96">
        <v>11</v>
      </c>
      <c r="L310" s="96">
        <v>12</v>
      </c>
      <c r="M310" s="98">
        <v>13</v>
      </c>
      <c r="N310" s="45"/>
    </row>
    <row r="311" spans="1:14" s="19" customFormat="1" ht="12.75">
      <c r="A311" s="186"/>
      <c r="B311" s="188"/>
      <c r="C311" s="189"/>
      <c r="D311" s="170"/>
      <c r="E311" s="170"/>
      <c r="F311" s="170"/>
      <c r="G311" s="170"/>
      <c r="H311" s="170"/>
      <c r="I311" s="170"/>
      <c r="J311" s="170"/>
      <c r="K311" s="170"/>
      <c r="L311" s="170"/>
      <c r="M311" s="167"/>
      <c r="N311" s="159"/>
    </row>
    <row r="312" spans="1:14" s="19" customFormat="1" ht="12.75">
      <c r="A312" s="186">
        <v>853</v>
      </c>
      <c r="B312" s="187"/>
      <c r="C312" s="221" t="s">
        <v>11</v>
      </c>
      <c r="D312" s="168">
        <f aca="true" t="shared" si="55" ref="D312:M312">SUM(D314)</f>
        <v>1174802</v>
      </c>
      <c r="E312" s="168">
        <f t="shared" si="55"/>
        <v>1174802</v>
      </c>
      <c r="F312" s="168">
        <f t="shared" si="55"/>
        <v>0</v>
      </c>
      <c r="G312" s="168">
        <f t="shared" si="55"/>
        <v>0</v>
      </c>
      <c r="H312" s="168">
        <f t="shared" si="55"/>
        <v>694306</v>
      </c>
      <c r="I312" s="168">
        <f t="shared" si="55"/>
        <v>0</v>
      </c>
      <c r="J312" s="168">
        <f t="shared" si="55"/>
        <v>480496</v>
      </c>
      <c r="K312" s="168">
        <f t="shared" si="55"/>
        <v>0</v>
      </c>
      <c r="L312" s="168">
        <f t="shared" si="55"/>
        <v>0</v>
      </c>
      <c r="M312" s="169">
        <f t="shared" si="55"/>
        <v>0</v>
      </c>
      <c r="N312" s="159"/>
    </row>
    <row r="313" spans="1:14" s="19" customFormat="1" ht="12.75">
      <c r="A313" s="186"/>
      <c r="B313" s="188"/>
      <c r="C313" s="189"/>
      <c r="D313" s="170"/>
      <c r="E313" s="170"/>
      <c r="F313" s="170"/>
      <c r="G313" s="170"/>
      <c r="H313" s="170"/>
      <c r="I313" s="170"/>
      <c r="J313" s="170"/>
      <c r="K313" s="170"/>
      <c r="L313" s="170"/>
      <c r="M313" s="167"/>
      <c r="N313" s="159"/>
    </row>
    <row r="314" spans="1:14" s="19" customFormat="1" ht="13.5" thickBot="1">
      <c r="A314" s="190"/>
      <c r="B314" s="191">
        <v>85395</v>
      </c>
      <c r="C314" s="201" t="s">
        <v>53</v>
      </c>
      <c r="D314" s="176">
        <f>SUM(E314+M314)</f>
        <v>1174802</v>
      </c>
      <c r="E314" s="176">
        <f>SUM(F314:L314)</f>
        <v>1174802</v>
      </c>
      <c r="F314" s="176"/>
      <c r="G314" s="176"/>
      <c r="H314" s="176">
        <v>694306</v>
      </c>
      <c r="I314" s="176"/>
      <c r="J314" s="176">
        <v>480496</v>
      </c>
      <c r="K314" s="176"/>
      <c r="L314" s="176"/>
      <c r="M314" s="193"/>
      <c r="N314" s="159"/>
    </row>
    <row r="315" spans="1:14" s="160" customFormat="1" ht="12">
      <c r="A315" s="194" t="s">
        <v>98</v>
      </c>
      <c r="B315" s="195"/>
      <c r="C315" s="196"/>
      <c r="D315" s="197"/>
      <c r="E315" s="197"/>
      <c r="F315" s="197"/>
      <c r="G315" s="197"/>
      <c r="H315" s="197"/>
      <c r="I315" s="197"/>
      <c r="J315" s="197"/>
      <c r="K315" s="197"/>
      <c r="L315" s="197"/>
      <c r="M315" s="198"/>
      <c r="N315" s="159"/>
    </row>
    <row r="316" spans="1:14" s="160" customFormat="1" ht="13.5" customHeight="1">
      <c r="A316" s="16"/>
      <c r="B316" s="82"/>
      <c r="C316" s="87" t="s">
        <v>24</v>
      </c>
      <c r="D316" s="57">
        <f aca="true" t="shared" si="56" ref="D316:M316">SUM(D312)</f>
        <v>1174802</v>
      </c>
      <c r="E316" s="57">
        <f t="shared" si="56"/>
        <v>1174802</v>
      </c>
      <c r="F316" s="57">
        <f t="shared" si="56"/>
        <v>0</v>
      </c>
      <c r="G316" s="57"/>
      <c r="H316" s="57">
        <f t="shared" si="56"/>
        <v>694306</v>
      </c>
      <c r="I316" s="57">
        <f t="shared" si="56"/>
        <v>0</v>
      </c>
      <c r="J316" s="57">
        <f t="shared" si="56"/>
        <v>480496</v>
      </c>
      <c r="K316" s="57">
        <f t="shared" si="56"/>
        <v>0</v>
      </c>
      <c r="L316" s="57">
        <f t="shared" si="56"/>
        <v>0</v>
      </c>
      <c r="M316" s="126">
        <f t="shared" si="56"/>
        <v>0</v>
      </c>
      <c r="N316" s="159"/>
    </row>
    <row r="317" spans="1:14" s="160" customFormat="1" ht="12.75" thickBot="1">
      <c r="A317" s="199"/>
      <c r="B317" s="200"/>
      <c r="C317" s="192"/>
      <c r="D317" s="176"/>
      <c r="E317" s="176"/>
      <c r="F317" s="176"/>
      <c r="G317" s="176"/>
      <c r="H317" s="176"/>
      <c r="I317" s="176"/>
      <c r="J317" s="176"/>
      <c r="K317" s="176"/>
      <c r="L317" s="176"/>
      <c r="M317" s="193"/>
      <c r="N317" s="159"/>
    </row>
    <row r="318" ht="12">
      <c r="N318" s="45"/>
    </row>
    <row r="319" ht="12">
      <c r="N319" s="45"/>
    </row>
    <row r="320" ht="12">
      <c r="N320" s="45"/>
    </row>
    <row r="321" ht="12">
      <c r="N321" s="45"/>
    </row>
    <row r="322" ht="12">
      <c r="N322" s="45"/>
    </row>
    <row r="323" ht="12">
      <c r="N323" s="45"/>
    </row>
    <row r="324" ht="12">
      <c r="N324" s="45"/>
    </row>
    <row r="325" ht="12">
      <c r="N325" s="45"/>
    </row>
    <row r="326" ht="12">
      <c r="N326" s="45"/>
    </row>
    <row r="327" ht="12">
      <c r="N327" s="45"/>
    </row>
    <row r="328" ht="12">
      <c r="N328" s="45"/>
    </row>
    <row r="329" ht="12">
      <c r="N329" s="45"/>
    </row>
    <row r="330" ht="12">
      <c r="N330" s="45"/>
    </row>
    <row r="331" ht="12">
      <c r="N331" s="45"/>
    </row>
    <row r="332" ht="12">
      <c r="N332" s="45"/>
    </row>
    <row r="333" ht="12">
      <c r="N333" s="45"/>
    </row>
    <row r="334" ht="12">
      <c r="N334" s="45"/>
    </row>
    <row r="335" ht="12">
      <c r="N335" s="45"/>
    </row>
    <row r="336" ht="12">
      <c r="N336" s="45"/>
    </row>
    <row r="337" ht="12">
      <c r="N337" s="45"/>
    </row>
    <row r="338" ht="12">
      <c r="N338" s="45"/>
    </row>
    <row r="339" ht="12">
      <c r="N339" s="45"/>
    </row>
    <row r="340" ht="12">
      <c r="N340" s="45"/>
    </row>
    <row r="341" ht="12">
      <c r="N341" s="45"/>
    </row>
    <row r="342" ht="12">
      <c r="N342" s="45"/>
    </row>
    <row r="343" ht="12">
      <c r="N343" s="45"/>
    </row>
    <row r="344" ht="12">
      <c r="N344" s="45"/>
    </row>
    <row r="345" ht="12">
      <c r="N345" s="45"/>
    </row>
    <row r="346" ht="12">
      <c r="N346" s="45"/>
    </row>
    <row r="347" ht="12">
      <c r="N347" s="45"/>
    </row>
    <row r="348" ht="12">
      <c r="N348" s="45"/>
    </row>
    <row r="349" ht="12">
      <c r="N349" s="45"/>
    </row>
    <row r="350" ht="12">
      <c r="N350" s="45"/>
    </row>
    <row r="351" ht="12">
      <c r="N351" s="45"/>
    </row>
    <row r="352" ht="12">
      <c r="N352" s="45"/>
    </row>
    <row r="353" ht="12">
      <c r="N353" s="45"/>
    </row>
    <row r="354" ht="12">
      <c r="N354" s="45"/>
    </row>
    <row r="355" ht="12">
      <c r="N355" s="45"/>
    </row>
    <row r="356" ht="12">
      <c r="N356" s="45"/>
    </row>
    <row r="357" ht="12">
      <c r="N357" s="45"/>
    </row>
    <row r="358" ht="12">
      <c r="N358" s="45"/>
    </row>
    <row r="359" ht="12">
      <c r="N359" s="45"/>
    </row>
    <row r="360" ht="12">
      <c r="N360" s="45"/>
    </row>
    <row r="361" ht="12">
      <c r="N361" s="45"/>
    </row>
    <row r="362" ht="12">
      <c r="N362" s="45"/>
    </row>
    <row r="363" ht="12">
      <c r="N363" s="45"/>
    </row>
    <row r="364" ht="12">
      <c r="N364" s="45"/>
    </row>
    <row r="365" ht="12">
      <c r="N365" s="45"/>
    </row>
    <row r="366" ht="12">
      <c r="N366" s="45"/>
    </row>
    <row r="367" ht="12">
      <c r="N367" s="45"/>
    </row>
    <row r="368" ht="12">
      <c r="N368" s="45"/>
    </row>
    <row r="369" ht="12">
      <c r="N369" s="45"/>
    </row>
    <row r="370" ht="12">
      <c r="N370" s="45"/>
    </row>
    <row r="371" ht="12">
      <c r="N371" s="45"/>
    </row>
    <row r="372" ht="12">
      <c r="N372" s="45"/>
    </row>
    <row r="373" ht="12">
      <c r="N373" s="45"/>
    </row>
    <row r="374" ht="12">
      <c r="N374" s="45"/>
    </row>
    <row r="375" ht="12">
      <c r="N375" s="45"/>
    </row>
    <row r="376" ht="12">
      <c r="N376" s="45"/>
    </row>
    <row r="377" ht="12">
      <c r="N377" s="45"/>
    </row>
    <row r="378" ht="12">
      <c r="N378" s="45"/>
    </row>
    <row r="379" ht="12">
      <c r="N379" s="45"/>
    </row>
    <row r="380" ht="12">
      <c r="N380" s="45"/>
    </row>
    <row r="381" ht="12">
      <c r="N381" s="45"/>
    </row>
    <row r="382" ht="12">
      <c r="N382" s="45"/>
    </row>
    <row r="383" ht="12">
      <c r="N383" s="45"/>
    </row>
    <row r="384" ht="12">
      <c r="N384" s="45"/>
    </row>
    <row r="385" ht="12">
      <c r="N385" s="45"/>
    </row>
    <row r="386" ht="12">
      <c r="N386" s="45"/>
    </row>
    <row r="387" ht="12">
      <c r="N387" s="45"/>
    </row>
    <row r="388" ht="12">
      <c r="N388" s="45"/>
    </row>
    <row r="389" ht="12">
      <c r="N389" s="45"/>
    </row>
    <row r="390" ht="12">
      <c r="N390" s="45"/>
    </row>
    <row r="391" ht="12">
      <c r="N391" s="45"/>
    </row>
    <row r="392" ht="12">
      <c r="N392" s="45"/>
    </row>
    <row r="393" ht="12">
      <c r="N393" s="45"/>
    </row>
    <row r="394" ht="12">
      <c r="N394" s="45"/>
    </row>
    <row r="395" ht="12">
      <c r="N395" s="45"/>
    </row>
    <row r="396" ht="12">
      <c r="N396" s="45"/>
    </row>
    <row r="397" ht="12">
      <c r="N397" s="45"/>
    </row>
    <row r="398" ht="12">
      <c r="N398" s="45"/>
    </row>
    <row r="399" ht="12">
      <c r="N399" s="45"/>
    </row>
    <row r="400" ht="12">
      <c r="N400" s="45"/>
    </row>
    <row r="401" ht="12">
      <c r="N401" s="45"/>
    </row>
    <row r="402" ht="12">
      <c r="N402" s="45"/>
    </row>
    <row r="403" ht="12">
      <c r="N403" s="45"/>
    </row>
    <row r="404" ht="12">
      <c r="N404" s="45"/>
    </row>
    <row r="405" ht="12">
      <c r="N405" s="45"/>
    </row>
    <row r="406" ht="12">
      <c r="N406" s="45"/>
    </row>
    <row r="407" ht="12">
      <c r="N407" s="45"/>
    </row>
    <row r="408" ht="12">
      <c r="N408" s="45"/>
    </row>
    <row r="409" ht="12">
      <c r="N409" s="45"/>
    </row>
    <row r="410" ht="12">
      <c r="N410" s="45"/>
    </row>
    <row r="411" ht="12">
      <c r="N411" s="45"/>
    </row>
    <row r="412" ht="12">
      <c r="N412" s="45"/>
    </row>
    <row r="413" ht="12">
      <c r="N413" s="45"/>
    </row>
    <row r="414" ht="12">
      <c r="N414" s="45"/>
    </row>
    <row r="415" ht="12">
      <c r="N415" s="45"/>
    </row>
    <row r="416" ht="12">
      <c r="N416" s="45"/>
    </row>
    <row r="417" ht="12">
      <c r="N417" s="45"/>
    </row>
    <row r="418" ht="12">
      <c r="N418" s="45"/>
    </row>
    <row r="419" ht="12">
      <c r="N419" s="45"/>
    </row>
    <row r="420" ht="12">
      <c r="N420" s="45"/>
    </row>
    <row r="421" ht="12">
      <c r="N421" s="45"/>
    </row>
    <row r="422" ht="12">
      <c r="N422" s="45"/>
    </row>
    <row r="423" ht="12">
      <c r="N423" s="45"/>
    </row>
    <row r="424" ht="12">
      <c r="N424" s="45"/>
    </row>
    <row r="425" ht="12">
      <c r="N425" s="45"/>
    </row>
    <row r="426" ht="12">
      <c r="N426" s="45"/>
    </row>
    <row r="427" ht="12">
      <c r="N427" s="45"/>
    </row>
    <row r="428" ht="12">
      <c r="N428" s="45"/>
    </row>
    <row r="429" ht="12">
      <c r="N429" s="45"/>
    </row>
    <row r="430" ht="12">
      <c r="N430" s="45"/>
    </row>
    <row r="431" ht="12">
      <c r="N431" s="45"/>
    </row>
    <row r="432" ht="12">
      <c r="N432" s="45"/>
    </row>
    <row r="433" ht="12">
      <c r="N433" s="45"/>
    </row>
    <row r="434" ht="12">
      <c r="N434" s="45"/>
    </row>
    <row r="435" ht="12">
      <c r="N435" s="45"/>
    </row>
    <row r="436" ht="12">
      <c r="N436" s="45"/>
    </row>
    <row r="437" ht="12">
      <c r="N437" s="45"/>
    </row>
    <row r="438" ht="12">
      <c r="N438" s="45"/>
    </row>
    <row r="439" ht="12">
      <c r="N439" s="45"/>
    </row>
    <row r="440" ht="12">
      <c r="N440" s="45"/>
    </row>
    <row r="441" ht="12">
      <c r="N441" s="45"/>
    </row>
    <row r="442" ht="12">
      <c r="N442" s="45"/>
    </row>
    <row r="443" ht="12">
      <c r="N443" s="45"/>
    </row>
    <row r="444" ht="12">
      <c r="N444" s="45"/>
    </row>
    <row r="445" ht="12">
      <c r="N445" s="45"/>
    </row>
    <row r="446" ht="12">
      <c r="N446" s="45"/>
    </row>
    <row r="447" ht="12">
      <c r="N447" s="45"/>
    </row>
    <row r="448" ht="12">
      <c r="N448" s="45"/>
    </row>
    <row r="449" ht="12">
      <c r="N449" s="45"/>
    </row>
    <row r="450" ht="12">
      <c r="N450" s="45"/>
    </row>
    <row r="451" ht="12">
      <c r="N451" s="45"/>
    </row>
  </sheetData>
  <sheetProtection/>
  <mergeCells count="97">
    <mergeCell ref="I308:I309"/>
    <mergeCell ref="A67:M67"/>
    <mergeCell ref="I7:I8"/>
    <mergeCell ref="I72:I73"/>
    <mergeCell ref="I227:I228"/>
    <mergeCell ref="I268:I269"/>
    <mergeCell ref="I291:I292"/>
    <mergeCell ref="F7:G7"/>
    <mergeCell ref="A70:A73"/>
    <mergeCell ref="F227:G227"/>
    <mergeCell ref="M6:M8"/>
    <mergeCell ref="F6:L6"/>
    <mergeCell ref="A66:M66"/>
    <mergeCell ref="A222:M222"/>
    <mergeCell ref="M68:M69"/>
    <mergeCell ref="H72:H73"/>
    <mergeCell ref="E71:E73"/>
    <mergeCell ref="J72:J73"/>
    <mergeCell ref="F71:L71"/>
    <mergeCell ref="K72:K73"/>
    <mergeCell ref="L1:M1"/>
    <mergeCell ref="A2:M2"/>
    <mergeCell ref="A3:M3"/>
    <mergeCell ref="B5:B8"/>
    <mergeCell ref="C5:C8"/>
    <mergeCell ref="E6:E8"/>
    <mergeCell ref="K7:K8"/>
    <mergeCell ref="L7:L8"/>
    <mergeCell ref="E5:M5"/>
    <mergeCell ref="D5:D8"/>
    <mergeCell ref="A225:A228"/>
    <mergeCell ref="F72:G72"/>
    <mergeCell ref="B70:B73"/>
    <mergeCell ref="D70:D73"/>
    <mergeCell ref="E70:M70"/>
    <mergeCell ref="L72:L73"/>
    <mergeCell ref="M226:M228"/>
    <mergeCell ref="J227:J228"/>
    <mergeCell ref="C70:C73"/>
    <mergeCell ref="M71:M73"/>
    <mergeCell ref="L227:L228"/>
    <mergeCell ref="H268:H269"/>
    <mergeCell ref="J268:J269"/>
    <mergeCell ref="E266:M266"/>
    <mergeCell ref="E267:E269"/>
    <mergeCell ref="M267:M269"/>
    <mergeCell ref="K268:K269"/>
    <mergeCell ref="A221:M221"/>
    <mergeCell ref="A266:A269"/>
    <mergeCell ref="B225:B228"/>
    <mergeCell ref="D225:D228"/>
    <mergeCell ref="E226:E228"/>
    <mergeCell ref="K227:K228"/>
    <mergeCell ref="H227:H228"/>
    <mergeCell ref="C225:C228"/>
    <mergeCell ref="E225:M225"/>
    <mergeCell ref="F226:L226"/>
    <mergeCell ref="A306:A309"/>
    <mergeCell ref="M290:M292"/>
    <mergeCell ref="D266:D269"/>
    <mergeCell ref="F268:G268"/>
    <mergeCell ref="A262:M262"/>
    <mergeCell ref="A263:M263"/>
    <mergeCell ref="C266:C269"/>
    <mergeCell ref="F267:L267"/>
    <mergeCell ref="B266:B269"/>
    <mergeCell ref="L268:L269"/>
    <mergeCell ref="K291:K292"/>
    <mergeCell ref="L308:L309"/>
    <mergeCell ref="A302:M302"/>
    <mergeCell ref="E307:E309"/>
    <mergeCell ref="M307:M309"/>
    <mergeCell ref="C289:C292"/>
    <mergeCell ref="A289:A292"/>
    <mergeCell ref="B289:B292"/>
    <mergeCell ref="L291:L292"/>
    <mergeCell ref="E289:M289"/>
    <mergeCell ref="J308:J309"/>
    <mergeCell ref="F307:L307"/>
    <mergeCell ref="H7:H8"/>
    <mergeCell ref="J7:J8"/>
    <mergeCell ref="D306:D309"/>
    <mergeCell ref="E306:M306"/>
    <mergeCell ref="F290:L290"/>
    <mergeCell ref="F291:G291"/>
    <mergeCell ref="A285:M285"/>
    <mergeCell ref="A286:M286"/>
    <mergeCell ref="A303:M303"/>
    <mergeCell ref="K308:K309"/>
    <mergeCell ref="D289:D292"/>
    <mergeCell ref="E290:E292"/>
    <mergeCell ref="B306:B309"/>
    <mergeCell ref="C306:C309"/>
    <mergeCell ref="H291:H292"/>
    <mergeCell ref="J291:J292"/>
    <mergeCell ref="F308:G308"/>
    <mergeCell ref="H308:H309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4" r:id="rId1"/>
  <rowBreaks count="8" manualBreakCount="8">
    <brk id="40" max="9" man="1"/>
    <brk id="64" max="9" man="1"/>
    <brk id="107" max="9" man="1"/>
    <brk id="161" max="12" man="1"/>
    <brk id="220" max="9" man="1"/>
    <brk id="260" max="9" man="1"/>
    <brk id="284" max="11" man="1"/>
    <brk id="3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2009-12-15T07:21:33Z</dcterms:modified>
  <cp:category/>
  <cp:version/>
  <cp:contentType/>
  <cp:contentStatus/>
</cp:coreProperties>
</file>