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5-dotacje celowe - programy" sheetId="1" r:id="rId1"/>
  </sheets>
  <definedNames>
    <definedName name="_xlnm.Print_Area" localSheetId="0">'5-dotacje celowe - programy'!$A$1:$G$128</definedName>
  </definedNames>
  <calcPr fullCalcOnLoad="1" fullPrecision="0"/>
</workbook>
</file>

<file path=xl/sharedStrings.xml><?xml version="1.0" encoding="utf-8"?>
<sst xmlns="http://schemas.openxmlformats.org/spreadsheetml/2006/main" count="95" uniqueCount="89">
  <si>
    <t>Zadania w zakresie kultury fizycznej i sportu</t>
  </si>
  <si>
    <t>Zadania w zakresie upowszechniania turystyki</t>
  </si>
  <si>
    <t>Realizacja
6:5</t>
  </si>
  <si>
    <t>Polickie Stowarzyszenie Abstynentów</t>
  </si>
  <si>
    <t>"Ostoja" w Policach</t>
  </si>
  <si>
    <t>Zachodniopomorski w Szczecinie</t>
  </si>
  <si>
    <t>Polskie Stowarzyszenie Diabetyków</t>
  </si>
  <si>
    <t>Polickie Stowarzyszenie Piłki Siatkowej</t>
  </si>
  <si>
    <t>LKS "Rybak" w Trzebieży</t>
  </si>
  <si>
    <t>AKS "Promień" w Policach</t>
  </si>
  <si>
    <t>Nauczycielski Klub Szachowy</t>
  </si>
  <si>
    <t>"Śmiały" w Policach</t>
  </si>
  <si>
    <t>TKKF "Tytan" w Policach</t>
  </si>
  <si>
    <t>UKS "Chemiczek" w Policach</t>
  </si>
  <si>
    <t>UKS "Trójka" w Policach</t>
  </si>
  <si>
    <t>IUKP "Wodnik" w Policach</t>
  </si>
  <si>
    <t>UKŻ "Bras" w Policach</t>
  </si>
  <si>
    <t>UKS "Fala" w Trzebieży</t>
  </si>
  <si>
    <t>Poz.</t>
  </si>
  <si>
    <t>w zł</t>
  </si>
  <si>
    <t>x</t>
  </si>
  <si>
    <t>Wykonanie</t>
  </si>
  <si>
    <t xml:space="preserve">1.4.2. Dotacje celowe na zadania własne Gminy realizowane przez podmioty </t>
  </si>
  <si>
    <t xml:space="preserve">           nienależące do sektora finansów publicznych.</t>
  </si>
  <si>
    <t xml:space="preserve">Polskie Towarzystwo Turystyczno Krajoznawcze </t>
  </si>
  <si>
    <t>Stowarzyszenie Przyjaciół Ziemi Polickiej "Skarb"</t>
  </si>
  <si>
    <t>Zadania w zakresie ochrony zdrowia</t>
  </si>
  <si>
    <t xml:space="preserve"> - w zakresie profilaktyki i rozwiązywania problemów alkoholowych</t>
  </si>
  <si>
    <t>Towarzystwo Przyjaciół Dzieci Zachodniopomorskie</t>
  </si>
  <si>
    <t>Koło Pomocy Chorym na Fenyloketonurię</t>
  </si>
  <si>
    <t>Zachodniopomorski Zarząd Wojewódzki</t>
  </si>
  <si>
    <t>Koło w Policach</t>
  </si>
  <si>
    <t>Hospicjum św. Jana Ewangelisty</t>
  </si>
  <si>
    <t xml:space="preserve"> - ośrodki wsparcia</t>
  </si>
  <si>
    <t xml:space="preserve">Umysłowym Koło Terenowe w Policach </t>
  </si>
  <si>
    <t>Prowadzenie Środowiskowego Domu Samopomocy</t>
  </si>
  <si>
    <t>Zachodniopomorskie Centrum Pomocy Bliźniemu</t>
  </si>
  <si>
    <t xml:space="preserve">Monar - Markot </t>
  </si>
  <si>
    <t xml:space="preserve">Dom Samotnych Matek z Dziećmi </t>
  </si>
  <si>
    <t>Polska Inicjatywa Społeczna "Impuls"</t>
  </si>
  <si>
    <t>Polski Związek Emerytów, Rencistów i Inwalidów Zarząd Oddziału Rejonowego w Policach</t>
  </si>
  <si>
    <t>Zadania w zakresie edukacyjnej opieki wychowawczej</t>
  </si>
  <si>
    <t>Parafia Rzymskokatolicka pw. św. Kazimierza</t>
  </si>
  <si>
    <t>Związek Harcerstwa Polskiego</t>
  </si>
  <si>
    <t>Towarzystwo Przyjaciół Dzieci</t>
  </si>
  <si>
    <t>Zachodniopomorski Oddział Regionalny</t>
  </si>
  <si>
    <t>Związek Harcerstwa Rzeczypospolitej</t>
  </si>
  <si>
    <t>Okręg Północno - Zachodni ZHR</t>
  </si>
  <si>
    <t>Zadania w zakresie kultury i ochrony dziedzictwa narodowego</t>
  </si>
  <si>
    <t>Parafia Rzymskokatolicka pw. Wniebowzięcia NMP</t>
  </si>
  <si>
    <t>Parafia Rzymskokatolicka pw. Podwyższenia Krzyża</t>
  </si>
  <si>
    <t>Parafia Rzymskokatolicka pw. Piotra i Pawła</t>
  </si>
  <si>
    <t xml:space="preserve">Parafia Rzymskokatolicka pw. Niepokalanego Poczęcia </t>
  </si>
  <si>
    <t>NMP</t>
  </si>
  <si>
    <t>Policki Uniwersytet Trzeciego Wieku</t>
  </si>
  <si>
    <t>UKS Champion w Policach</t>
  </si>
  <si>
    <t>Stowarzyszenie Klub Karate  KAMIKAZE</t>
  </si>
  <si>
    <t>Chorągiew Zachodniopomorska</t>
  </si>
  <si>
    <t>Zadania w zakresie polityki społecznej</t>
  </si>
  <si>
    <t>Zadania w zakresie pomocy społecznej</t>
  </si>
  <si>
    <t xml:space="preserve"> - organizacja wypoczynku dzieci i młodzieży szkolnej</t>
  </si>
  <si>
    <t xml:space="preserve"> - w zakresie ochrony i konserwacji zabytków</t>
  </si>
  <si>
    <t xml:space="preserve"> - w  zakresie kultury i sztuki</t>
  </si>
  <si>
    <t xml:space="preserve">Towarzystwo Przyjaciół Dzieci Zachodniopomorski </t>
  </si>
  <si>
    <t>Regionalny Oddział Szczeciński im. Stefana Kaczmarka</t>
  </si>
  <si>
    <t>Polskie Towarzystwo Turystyczno-Krajoznawcze Oddział</t>
  </si>
  <si>
    <t xml:space="preserve"> - w zakresie promocji ochrony zdrowia, rehabilitacji społecznej i leczniczej oraz profilaktyki zdrowotne</t>
  </si>
  <si>
    <t>Stowarzyszenie Hospicjum Królowej Apostołów</t>
  </si>
  <si>
    <t>Fundacja Zachodniopomorskie Hospicjum dla Dzieci</t>
  </si>
  <si>
    <t>AMICUS</t>
  </si>
  <si>
    <t>w Policach</t>
  </si>
  <si>
    <t>Polickie Towarzystwo Strzeleckie i Miłośników</t>
  </si>
  <si>
    <t>Broni Dawnej "Grajcar"</t>
  </si>
  <si>
    <t xml:space="preserve">Klub Piłkarski Police </t>
  </si>
  <si>
    <t>UKL "Ósemka" w Policach</t>
  </si>
  <si>
    <t>UKS "Activ" w Policach</t>
  </si>
  <si>
    <t xml:space="preserve">UKS "Błyskawica" w Policach </t>
  </si>
  <si>
    <t>Plan</t>
  </si>
  <si>
    <t>Dział</t>
  </si>
  <si>
    <t>Pozostałe</t>
  </si>
  <si>
    <t xml:space="preserve"> Oddział Regionalny </t>
  </si>
  <si>
    <t xml:space="preserve"> - pozostała działalność</t>
  </si>
  <si>
    <t>Regionalne Stowarzyszenie Literacko-Artystyczne</t>
  </si>
  <si>
    <t>Klub Aikido "Shugyo"</t>
  </si>
  <si>
    <t>RAZEM</t>
  </si>
  <si>
    <t>Rozdział</t>
  </si>
  <si>
    <t>Treść</t>
  </si>
  <si>
    <t>Polskie Stowarzyszenie na Rzecz Osób z Upośledzeniem</t>
  </si>
  <si>
    <t>Stowarzyszenie na Rzecz Osób Niepełnosprawnych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</si>
</sst>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6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9"/>
      <color indexed="48"/>
      <name val="Arial CE"/>
      <family val="2"/>
    </font>
    <font>
      <sz val="9"/>
      <color indexed="57"/>
      <name val="Arial CE"/>
      <family val="2"/>
    </font>
    <font>
      <sz val="9"/>
      <color indexed="8"/>
      <name val="Arial CE"/>
      <family val="2"/>
    </font>
    <font>
      <b/>
      <sz val="9"/>
      <color indexed="10"/>
      <name val="Arial CE"/>
      <family val="2"/>
    </font>
    <font>
      <sz val="10"/>
      <name val="Arial"/>
      <family val="0"/>
    </font>
    <font>
      <b/>
      <sz val="14"/>
      <color indexed="8"/>
      <name val="Arial CE"/>
      <family val="2"/>
    </font>
    <font>
      <b/>
      <i/>
      <u val="single"/>
      <sz val="9"/>
      <name val="Arial CE"/>
      <family val="0"/>
    </font>
    <font>
      <i/>
      <u val="single"/>
      <sz val="9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i/>
      <sz val="9"/>
      <name val="Arial CE"/>
      <family val="0"/>
    </font>
    <font>
      <i/>
      <sz val="9"/>
      <color indexed="8"/>
      <name val="Arial CE"/>
      <family val="0"/>
    </font>
    <font>
      <b/>
      <i/>
      <sz val="9"/>
      <color indexed="10"/>
      <name val="Arial CE"/>
      <family val="0"/>
    </font>
    <font>
      <b/>
      <i/>
      <sz val="9"/>
      <color indexed="8"/>
      <name val="Arial CE"/>
      <family val="0"/>
    </font>
    <font>
      <b/>
      <i/>
      <u val="single"/>
      <sz val="9"/>
      <color indexed="8"/>
      <name val="Arial CE"/>
      <family val="0"/>
    </font>
    <font>
      <u val="single"/>
      <sz val="9"/>
      <color indexed="10"/>
      <name val="Arial CE"/>
      <family val="2"/>
    </font>
    <font>
      <b/>
      <sz val="9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9" fillId="27" borderId="1" applyNumberFormat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9" fontId="0" fillId="0" borderId="10" xfId="55" applyFont="1" applyBorder="1" applyAlignment="1">
      <alignment/>
    </xf>
    <xf numFmtId="0" fontId="0" fillId="0" borderId="0" xfId="52" applyFont="1">
      <alignment/>
      <protection/>
    </xf>
    <xf numFmtId="0" fontId="0" fillId="0" borderId="11" xfId="52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0" fillId="0" borderId="14" xfId="52" applyFont="1" applyBorder="1">
      <alignment/>
      <protection/>
    </xf>
    <xf numFmtId="0" fontId="0" fillId="0" borderId="14" xfId="52" applyFont="1" applyBorder="1" applyAlignment="1">
      <alignment horizontal="center"/>
      <protection/>
    </xf>
    <xf numFmtId="0" fontId="0" fillId="0" borderId="15" xfId="52" applyFont="1" applyBorder="1" applyAlignment="1">
      <alignment horizontal="center"/>
      <protection/>
    </xf>
    <xf numFmtId="0" fontId="13" fillId="0" borderId="14" xfId="52" applyFont="1" applyBorder="1">
      <alignment/>
      <protection/>
    </xf>
    <xf numFmtId="0" fontId="13" fillId="0" borderId="14" xfId="52" applyFont="1" applyBorder="1" applyAlignment="1">
      <alignment horizontal="center"/>
      <protection/>
    </xf>
    <xf numFmtId="0" fontId="0" fillId="0" borderId="16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0" fillId="0" borderId="12" xfId="52" applyFont="1" applyBorder="1">
      <alignment/>
      <protection/>
    </xf>
    <xf numFmtId="0" fontId="8" fillId="0" borderId="14" xfId="52" applyFont="1" applyBorder="1">
      <alignment/>
      <protection/>
    </xf>
    <xf numFmtId="3" fontId="0" fillId="0" borderId="14" xfId="52" applyNumberFormat="1" applyFont="1" applyBorder="1" applyAlignment="1">
      <alignment horizontal="right"/>
      <protection/>
    </xf>
    <xf numFmtId="0" fontId="13" fillId="0" borderId="0" xfId="52" applyFont="1">
      <alignment/>
      <protection/>
    </xf>
    <xf numFmtId="0" fontId="9" fillId="0" borderId="12" xfId="52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3" fontId="0" fillId="0" borderId="0" xfId="52" applyNumberFormat="1" applyFont="1">
      <alignment/>
      <protection/>
    </xf>
    <xf numFmtId="0" fontId="0" fillId="0" borderId="13" xfId="52" applyFont="1" applyBorder="1" applyAlignment="1">
      <alignment horizontal="centerContinuous"/>
      <protection/>
    </xf>
    <xf numFmtId="0" fontId="0" fillId="0" borderId="17" xfId="52" applyFont="1" applyBorder="1">
      <alignment/>
      <protection/>
    </xf>
    <xf numFmtId="0" fontId="0" fillId="0" borderId="14" xfId="52" applyFont="1" applyBorder="1" applyAlignment="1">
      <alignment/>
      <protection/>
    </xf>
    <xf numFmtId="0" fontId="0" fillId="0" borderId="14" xfId="52" applyFont="1" applyBorder="1" applyAlignment="1">
      <alignment horizontal="right"/>
      <protection/>
    </xf>
    <xf numFmtId="0" fontId="0" fillId="0" borderId="13" xfId="52" applyFont="1" applyBorder="1" applyAlignment="1">
      <alignment/>
      <protection/>
    </xf>
    <xf numFmtId="3" fontId="14" fillId="0" borderId="0" xfId="52" applyNumberFormat="1" applyFont="1">
      <alignment/>
      <protection/>
    </xf>
    <xf numFmtId="3" fontId="15" fillId="0" borderId="0" xfId="52" applyNumberFormat="1" applyFont="1">
      <alignment/>
      <protection/>
    </xf>
    <xf numFmtId="0" fontId="0" fillId="0" borderId="14" xfId="52" applyFont="1" applyBorder="1" applyAlignment="1">
      <alignment wrapText="1"/>
      <protection/>
    </xf>
    <xf numFmtId="3" fontId="13" fillId="0" borderId="0" xfId="52" applyNumberFormat="1" applyFont="1">
      <alignment/>
      <protection/>
    </xf>
    <xf numFmtId="3" fontId="0" fillId="0" borderId="12" xfId="52" applyNumberFormat="1" applyFont="1" applyBorder="1" applyAlignment="1">
      <alignment horizontal="right"/>
      <protection/>
    </xf>
    <xf numFmtId="0" fontId="14" fillId="0" borderId="0" xfId="52" applyFont="1">
      <alignment/>
      <protection/>
    </xf>
    <xf numFmtId="10" fontId="0" fillId="0" borderId="10" xfId="55" applyNumberFormat="1" applyFont="1" applyBorder="1" applyAlignment="1">
      <alignment/>
    </xf>
    <xf numFmtId="10" fontId="0" fillId="0" borderId="18" xfId="55" applyNumberFormat="1" applyFont="1" applyBorder="1" applyAlignment="1">
      <alignment/>
    </xf>
    <xf numFmtId="10" fontId="13" fillId="0" borderId="10" xfId="55" applyNumberFormat="1" applyFont="1" applyBorder="1" applyAlignment="1">
      <alignment/>
    </xf>
    <xf numFmtId="10" fontId="0" fillId="0" borderId="19" xfId="55" applyNumberFormat="1" applyFont="1" applyBorder="1" applyAlignment="1">
      <alignment/>
    </xf>
    <xf numFmtId="10" fontId="0" fillId="0" borderId="10" xfId="55" applyNumberFormat="1" applyFont="1" applyBorder="1" applyAlignment="1">
      <alignment/>
    </xf>
    <xf numFmtId="10" fontId="9" fillId="0" borderId="19" xfId="55" applyNumberFormat="1" applyFont="1" applyBorder="1" applyAlignment="1">
      <alignment/>
    </xf>
    <xf numFmtId="4" fontId="14" fillId="0" borderId="0" xfId="52" applyNumberFormat="1" applyFont="1">
      <alignment/>
      <protection/>
    </xf>
    <xf numFmtId="4" fontId="0" fillId="0" borderId="16" xfId="52" applyNumberFormat="1" applyFont="1" applyBorder="1">
      <alignment/>
      <protection/>
    </xf>
    <xf numFmtId="0" fontId="8" fillId="0" borderId="16" xfId="52" applyFont="1" applyBorder="1" applyAlignment="1">
      <alignment wrapText="1"/>
      <protection/>
    </xf>
    <xf numFmtId="0" fontId="15" fillId="0" borderId="0" xfId="52" applyFont="1">
      <alignment/>
      <protection/>
    </xf>
    <xf numFmtId="3" fontId="13" fillId="0" borderId="14" xfId="52" applyNumberFormat="1" applyFont="1" applyBorder="1" applyAlignment="1">
      <alignment horizontal="right"/>
      <protection/>
    </xf>
    <xf numFmtId="4" fontId="13" fillId="0" borderId="16" xfId="52" applyNumberFormat="1" applyFont="1" applyBorder="1">
      <alignment/>
      <protection/>
    </xf>
    <xf numFmtId="4" fontId="0" fillId="0" borderId="20" xfId="52" applyNumberFormat="1" applyFont="1" applyBorder="1">
      <alignment/>
      <protection/>
    </xf>
    <xf numFmtId="0" fontId="16" fillId="0" borderId="0" xfId="52" applyFont="1">
      <alignment/>
      <protection/>
    </xf>
    <xf numFmtId="4" fontId="0" fillId="0" borderId="14" xfId="52" applyNumberFormat="1" applyFont="1" applyBorder="1">
      <alignment/>
      <protection/>
    </xf>
    <xf numFmtId="4" fontId="13" fillId="0" borderId="14" xfId="52" applyNumberFormat="1" applyFont="1" applyBorder="1">
      <alignment/>
      <protection/>
    </xf>
    <xf numFmtId="10" fontId="15" fillId="0" borderId="0" xfId="55" applyNumberFormat="1" applyFont="1" applyBorder="1" applyAlignment="1">
      <alignment/>
    </xf>
    <xf numFmtId="10" fontId="13" fillId="0" borderId="17" xfId="55" applyNumberFormat="1" applyFont="1" applyBorder="1" applyAlignment="1">
      <alignment/>
    </xf>
    <xf numFmtId="10" fontId="0" fillId="0" borderId="17" xfId="55" applyNumberFormat="1" applyFont="1" applyBorder="1" applyAlignment="1">
      <alignment/>
    </xf>
    <xf numFmtId="3" fontId="13" fillId="0" borderId="14" xfId="52" applyNumberFormat="1" applyFont="1" applyBorder="1" applyAlignment="1">
      <alignment horizontal="center"/>
      <protection/>
    </xf>
    <xf numFmtId="10" fontId="13" fillId="0" borderId="17" xfId="52" applyNumberFormat="1" applyFont="1" applyBorder="1">
      <alignment/>
      <protection/>
    </xf>
    <xf numFmtId="0" fontId="0" fillId="0" borderId="21" xfId="52" applyFont="1" applyBorder="1" applyAlignment="1">
      <alignment horizontal="center"/>
      <protection/>
    </xf>
    <xf numFmtId="3" fontId="9" fillId="0" borderId="12" xfId="52" applyNumberFormat="1" applyFont="1" applyBorder="1" applyAlignment="1">
      <alignment horizontal="right"/>
      <protection/>
    </xf>
    <xf numFmtId="4" fontId="9" fillId="0" borderId="12" xfId="52" applyNumberFormat="1" applyFont="1" applyBorder="1" applyAlignment="1">
      <alignment horizontal="right"/>
      <protection/>
    </xf>
    <xf numFmtId="0" fontId="8" fillId="33" borderId="22" xfId="52" applyFont="1" applyFill="1" applyBorder="1" applyAlignment="1">
      <alignment horizontal="center" vertical="center" wrapText="1"/>
      <protection/>
    </xf>
    <xf numFmtId="0" fontId="8" fillId="33" borderId="23" xfId="52" applyFont="1" applyFill="1" applyBorder="1" applyAlignment="1">
      <alignment horizontal="center" vertical="center" wrapText="1"/>
      <protection/>
    </xf>
    <xf numFmtId="0" fontId="8" fillId="33" borderId="24" xfId="52" applyFont="1" applyFill="1" applyBorder="1" applyAlignment="1">
      <alignment horizontal="center" vertical="center" wrapText="1"/>
      <protection/>
    </xf>
    <xf numFmtId="0" fontId="8" fillId="33" borderId="25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Continuous"/>
      <protection/>
    </xf>
    <xf numFmtId="0" fontId="6" fillId="33" borderId="20" xfId="52" applyFont="1" applyFill="1" applyBorder="1" applyAlignment="1">
      <alignment horizontal="centerContinuous"/>
      <protection/>
    </xf>
    <xf numFmtId="0" fontId="6" fillId="33" borderId="12" xfId="52" applyFont="1" applyFill="1" applyBorder="1" applyAlignment="1">
      <alignment horizontal="centerContinuous"/>
      <protection/>
    </xf>
    <xf numFmtId="0" fontId="6" fillId="33" borderId="20" xfId="52" applyFont="1" applyFill="1" applyBorder="1" applyAlignment="1">
      <alignment horizontal="center"/>
      <protection/>
    </xf>
    <xf numFmtId="0" fontId="6" fillId="33" borderId="26" xfId="52" applyFont="1" applyFill="1" applyBorder="1" applyAlignment="1">
      <alignment horizontal="center"/>
      <protection/>
    </xf>
    <xf numFmtId="0" fontId="6" fillId="33" borderId="22" xfId="52" applyFont="1" applyFill="1" applyBorder="1" applyAlignment="1">
      <alignment horizontal="centerContinuous"/>
      <protection/>
    </xf>
    <xf numFmtId="0" fontId="6" fillId="33" borderId="24" xfId="52" applyFont="1" applyFill="1" applyBorder="1" applyAlignment="1">
      <alignment horizontal="centerContinuous"/>
      <protection/>
    </xf>
    <xf numFmtId="4" fontId="0" fillId="0" borderId="14" xfId="52" applyNumberFormat="1" applyFont="1" applyBorder="1" applyAlignment="1">
      <alignment horizontal="right"/>
      <protection/>
    </xf>
    <xf numFmtId="0" fontId="13" fillId="0" borderId="0" xfId="52" applyFont="1" applyAlignment="1">
      <alignment horizontal="centerContinuous"/>
      <protection/>
    </xf>
    <xf numFmtId="0" fontId="17" fillId="0" borderId="14" xfId="52" applyFont="1" applyBorder="1" applyAlignment="1">
      <alignment wrapText="1"/>
      <protection/>
    </xf>
    <xf numFmtId="0" fontId="6" fillId="33" borderId="23" xfId="52" applyFont="1" applyFill="1" applyBorder="1" applyAlignment="1">
      <alignment horizontal="centerContinuous"/>
      <protection/>
    </xf>
    <xf numFmtId="0" fontId="6" fillId="33" borderId="24" xfId="52" applyFont="1" applyFill="1" applyBorder="1" applyAlignment="1">
      <alignment horizontal="center"/>
      <protection/>
    </xf>
    <xf numFmtId="0" fontId="6" fillId="33" borderId="25" xfId="52" applyFont="1" applyFill="1" applyBorder="1" applyAlignment="1">
      <alignment horizontal="center"/>
      <protection/>
    </xf>
    <xf numFmtId="0" fontId="17" fillId="0" borderId="14" xfId="52" applyFont="1" applyBorder="1">
      <alignment/>
      <protection/>
    </xf>
    <xf numFmtId="0" fontId="13" fillId="0" borderId="27" xfId="52" applyFont="1" applyBorder="1">
      <alignment/>
      <protection/>
    </xf>
    <xf numFmtId="0" fontId="13" fillId="0" borderId="13" xfId="52" applyFont="1" applyBorder="1" applyAlignment="1">
      <alignment horizontal="center"/>
      <protection/>
    </xf>
    <xf numFmtId="0" fontId="0" fillId="0" borderId="28" xfId="52" applyFont="1" applyBorder="1" applyAlignment="1">
      <alignment horizontal="center"/>
      <protection/>
    </xf>
    <xf numFmtId="0" fontId="0" fillId="0" borderId="14" xfId="52" applyFont="1" applyBorder="1" applyAlignment="1">
      <alignment horizontal="center"/>
      <protection/>
    </xf>
    <xf numFmtId="3" fontId="0" fillId="0" borderId="14" xfId="52" applyNumberFormat="1" applyFont="1" applyBorder="1" applyAlignment="1">
      <alignment horizontal="right"/>
      <protection/>
    </xf>
    <xf numFmtId="0" fontId="13" fillId="0" borderId="13" xfId="52" applyFont="1" applyBorder="1" applyAlignment="1">
      <alignment/>
      <protection/>
    </xf>
    <xf numFmtId="0" fontId="7" fillId="0" borderId="0" xfId="52" applyFont="1" applyAlignment="1">
      <alignment horizontal="centerContinuous"/>
      <protection/>
    </xf>
    <xf numFmtId="0" fontId="16" fillId="0" borderId="0" xfId="52" applyFont="1" applyAlignment="1">
      <alignment horizontal="centerContinuous"/>
      <protection/>
    </xf>
    <xf numFmtId="0" fontId="21" fillId="0" borderId="0" xfId="52" applyFont="1" applyAlignment="1">
      <alignment horizontal="right" vertical="center"/>
      <protection/>
    </xf>
    <xf numFmtId="0" fontId="5" fillId="0" borderId="15" xfId="52" applyFont="1" applyBorder="1" applyAlignment="1">
      <alignment horizontal="center"/>
      <protection/>
    </xf>
    <xf numFmtId="3" fontId="9" fillId="0" borderId="15" xfId="52" applyNumberFormat="1" applyFont="1" applyBorder="1" applyAlignment="1">
      <alignment horizontal="right"/>
      <protection/>
    </xf>
    <xf numFmtId="4" fontId="9" fillId="0" borderId="15" xfId="52" applyNumberFormat="1" applyFont="1" applyBorder="1" applyAlignment="1">
      <alignment horizontal="right"/>
      <protection/>
    </xf>
    <xf numFmtId="10" fontId="9" fillId="0" borderId="18" xfId="55" applyNumberFormat="1" applyFont="1" applyBorder="1" applyAlignment="1">
      <alignment/>
    </xf>
    <xf numFmtId="0" fontId="16" fillId="0" borderId="14" xfId="52" applyFont="1" applyBorder="1" applyAlignment="1">
      <alignment horizontal="center"/>
      <protection/>
    </xf>
    <xf numFmtId="3" fontId="16" fillId="0" borderId="14" xfId="52" applyNumberFormat="1" applyFont="1" applyBorder="1" applyAlignment="1">
      <alignment horizontal="right"/>
      <protection/>
    </xf>
    <xf numFmtId="4" fontId="16" fillId="0" borderId="16" xfId="52" applyNumberFormat="1" applyFont="1" applyBorder="1">
      <alignment/>
      <protection/>
    </xf>
    <xf numFmtId="10" fontId="16" fillId="0" borderId="10" xfId="55" applyNumberFormat="1" applyFont="1" applyBorder="1" applyAlignment="1">
      <alignment/>
    </xf>
    <xf numFmtId="0" fontId="16" fillId="0" borderId="27" xfId="52" applyFont="1" applyBorder="1" applyAlignment="1">
      <alignment horizontal="center"/>
      <protection/>
    </xf>
    <xf numFmtId="3" fontId="16" fillId="0" borderId="27" xfId="52" applyNumberFormat="1" applyFont="1" applyBorder="1" applyAlignment="1">
      <alignment horizontal="right"/>
      <protection/>
    </xf>
    <xf numFmtId="4" fontId="16" fillId="0" borderId="27" xfId="52" applyNumberFormat="1" applyFont="1" applyBorder="1">
      <alignment/>
      <protection/>
    </xf>
    <xf numFmtId="10" fontId="16" fillId="0" borderId="29" xfId="55" applyNumberFormat="1" applyFont="1" applyBorder="1" applyAlignment="1">
      <alignment/>
    </xf>
    <xf numFmtId="0" fontId="5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 wrapText="1"/>
      <protection/>
    </xf>
    <xf numFmtId="10" fontId="16" fillId="0" borderId="18" xfId="55" applyNumberFormat="1" applyFont="1" applyBorder="1" applyAlignment="1">
      <alignment/>
    </xf>
    <xf numFmtId="0" fontId="22" fillId="0" borderId="14" xfId="52" applyFont="1" applyBorder="1" applyAlignment="1">
      <alignment horizontal="center"/>
      <protection/>
    </xf>
    <xf numFmtId="3" fontId="22" fillId="0" borderId="14" xfId="52" applyNumberFormat="1" applyFont="1" applyBorder="1" applyAlignment="1">
      <alignment horizontal="right"/>
      <protection/>
    </xf>
    <xf numFmtId="4" fontId="22" fillId="0" borderId="16" xfId="52" applyNumberFormat="1" applyFont="1" applyBorder="1">
      <alignment/>
      <protection/>
    </xf>
    <xf numFmtId="9" fontId="22" fillId="0" borderId="10" xfId="55" applyFont="1" applyBorder="1" applyAlignment="1">
      <alignment/>
    </xf>
    <xf numFmtId="0" fontId="5" fillId="0" borderId="30" xfId="52" applyFont="1" applyBorder="1" applyAlignment="1">
      <alignment horizontal="centerContinuous"/>
      <protection/>
    </xf>
    <xf numFmtId="0" fontId="22" fillId="0" borderId="15" xfId="52" applyFont="1" applyBorder="1" applyAlignment="1">
      <alignment horizontal="center"/>
      <protection/>
    </xf>
    <xf numFmtId="3" fontId="23" fillId="0" borderId="15" xfId="52" applyNumberFormat="1" applyFont="1" applyBorder="1" applyAlignment="1">
      <alignment horizontal="right"/>
      <protection/>
    </xf>
    <xf numFmtId="4" fontId="23" fillId="0" borderId="15" xfId="52" applyNumberFormat="1" applyFont="1" applyBorder="1" applyAlignment="1">
      <alignment horizontal="right"/>
      <protection/>
    </xf>
    <xf numFmtId="10" fontId="23" fillId="0" borderId="18" xfId="55" applyNumberFormat="1" applyFont="1" applyBorder="1" applyAlignment="1">
      <alignment/>
    </xf>
    <xf numFmtId="0" fontId="24" fillId="0" borderId="13" xfId="52" applyFont="1" applyBorder="1" applyAlignment="1">
      <alignment horizontal="centerContinuous"/>
      <protection/>
    </xf>
    <xf numFmtId="0" fontId="24" fillId="0" borderId="16" xfId="52" applyFont="1" applyBorder="1" applyAlignment="1">
      <alignment wrapText="1"/>
      <protection/>
    </xf>
    <xf numFmtId="0" fontId="24" fillId="0" borderId="0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3" fontId="24" fillId="0" borderId="14" xfId="52" applyNumberFormat="1" applyFont="1" applyBorder="1" applyAlignment="1">
      <alignment horizontal="right"/>
      <protection/>
    </xf>
    <xf numFmtId="4" fontId="24" fillId="0" borderId="14" xfId="52" applyNumberFormat="1" applyFont="1" applyBorder="1" applyAlignment="1">
      <alignment horizontal="right"/>
      <protection/>
    </xf>
    <xf numFmtId="10" fontId="24" fillId="0" borderId="10" xfId="55" applyNumberFormat="1" applyFont="1" applyBorder="1" applyAlignment="1">
      <alignment/>
    </xf>
    <xf numFmtId="0" fontId="20" fillId="0" borderId="14" xfId="52" applyFont="1" applyBorder="1" applyAlignment="1">
      <alignment wrapText="1"/>
      <protection/>
    </xf>
    <xf numFmtId="3" fontId="20" fillId="0" borderId="14" xfId="52" applyNumberFormat="1" applyFont="1" applyBorder="1" applyAlignment="1">
      <alignment horizontal="right"/>
      <protection/>
    </xf>
    <xf numFmtId="4" fontId="20" fillId="0" borderId="16" xfId="52" applyNumberFormat="1" applyFont="1" applyBorder="1">
      <alignment/>
      <protection/>
    </xf>
    <xf numFmtId="0" fontId="13" fillId="0" borderId="14" xfId="52" applyFont="1" applyBorder="1" applyAlignment="1">
      <alignment wrapText="1"/>
      <protection/>
    </xf>
    <xf numFmtId="3" fontId="25" fillId="0" borderId="14" xfId="52" applyNumberFormat="1" applyFont="1" applyBorder="1" applyAlignment="1">
      <alignment horizontal="right"/>
      <protection/>
    </xf>
    <xf numFmtId="4" fontId="25" fillId="0" borderId="16" xfId="52" applyNumberFormat="1" applyFont="1" applyBorder="1">
      <alignment/>
      <protection/>
    </xf>
    <xf numFmtId="9" fontId="25" fillId="0" borderId="10" xfId="55" applyFont="1" applyBorder="1" applyAlignment="1">
      <alignment/>
    </xf>
    <xf numFmtId="0" fontId="20" fillId="0" borderId="16" xfId="52" applyFont="1" applyBorder="1" applyAlignment="1">
      <alignment wrapText="1"/>
      <protection/>
    </xf>
    <xf numFmtId="4" fontId="20" fillId="0" borderId="14" xfId="52" applyNumberFormat="1" applyFont="1" applyBorder="1" applyAlignment="1">
      <alignment horizontal="right"/>
      <protection/>
    </xf>
    <xf numFmtId="0" fontId="26" fillId="0" borderId="14" xfId="52" applyFont="1" applyBorder="1" applyAlignment="1">
      <alignment wrapText="1"/>
      <protection/>
    </xf>
    <xf numFmtId="0" fontId="27" fillId="0" borderId="16" xfId="52" applyFont="1" applyBorder="1" applyAlignment="1">
      <alignment horizontal="center"/>
      <protection/>
    </xf>
    <xf numFmtId="0" fontId="27" fillId="0" borderId="14" xfId="52" applyFont="1" applyBorder="1" applyAlignment="1">
      <alignment horizontal="center"/>
      <protection/>
    </xf>
    <xf numFmtId="3" fontId="27" fillId="0" borderId="14" xfId="52" applyNumberFormat="1" applyFont="1" applyBorder="1" applyAlignment="1">
      <alignment horizontal="right"/>
      <protection/>
    </xf>
    <xf numFmtId="4" fontId="27" fillId="0" borderId="16" xfId="52" applyNumberFormat="1" applyFont="1" applyBorder="1">
      <alignment/>
      <protection/>
    </xf>
    <xf numFmtId="9" fontId="27" fillId="0" borderId="10" xfId="55" applyFont="1" applyBorder="1" applyAlignment="1">
      <alignment/>
    </xf>
    <xf numFmtId="0" fontId="0" fillId="0" borderId="32" xfId="52" applyFont="1" applyBorder="1">
      <alignment/>
      <protection/>
    </xf>
    <xf numFmtId="3" fontId="0" fillId="0" borderId="15" xfId="52" applyNumberFormat="1" applyFont="1" applyBorder="1" applyAlignment="1">
      <alignment horizontal="right"/>
      <protection/>
    </xf>
    <xf numFmtId="4" fontId="0" fillId="0" borderId="32" xfId="52" applyNumberFormat="1" applyFont="1" applyBorder="1">
      <alignment/>
      <protection/>
    </xf>
    <xf numFmtId="0" fontId="5" fillId="0" borderId="33" xfId="52" applyFont="1" applyBorder="1" applyAlignment="1">
      <alignment horizontal="center"/>
      <protection/>
    </xf>
    <xf numFmtId="4" fontId="22" fillId="0" borderId="14" xfId="52" applyNumberFormat="1" applyFont="1" applyBorder="1">
      <alignment/>
      <protection/>
    </xf>
    <xf numFmtId="10" fontId="22" fillId="0" borderId="10" xfId="55" applyNumberFormat="1" applyFont="1" applyBorder="1" applyAlignment="1">
      <alignment/>
    </xf>
    <xf numFmtId="0" fontId="5" fillId="0" borderId="30" xfId="52" applyFont="1" applyBorder="1" applyAlignment="1">
      <alignment horizontal="center"/>
      <protection/>
    </xf>
    <xf numFmtId="0" fontId="20" fillId="0" borderId="13" xfId="52" applyFont="1" applyBorder="1" applyAlignment="1">
      <alignment horizontal="center"/>
      <protection/>
    </xf>
    <xf numFmtId="0" fontId="28" fillId="0" borderId="14" xfId="52" applyFont="1" applyBorder="1" applyAlignment="1">
      <alignment horizontal="center"/>
      <protection/>
    </xf>
    <xf numFmtId="3" fontId="28" fillId="0" borderId="14" xfId="52" applyNumberFormat="1" applyFont="1" applyBorder="1" applyAlignment="1">
      <alignment horizontal="right"/>
      <protection/>
    </xf>
    <xf numFmtId="4" fontId="28" fillId="0" borderId="16" xfId="52" applyNumberFormat="1" applyFont="1" applyBorder="1">
      <alignment/>
      <protection/>
    </xf>
    <xf numFmtId="10" fontId="28" fillId="0" borderId="10" xfId="55" applyNumberFormat="1" applyFont="1" applyBorder="1" applyAlignment="1">
      <alignment/>
    </xf>
    <xf numFmtId="0" fontId="5" fillId="0" borderId="34" xfId="52" applyFont="1" applyBorder="1" applyAlignment="1">
      <alignment horizontal="center"/>
      <protection/>
    </xf>
    <xf numFmtId="0" fontId="9" fillId="0" borderId="31" xfId="52" applyFont="1" applyBorder="1" applyAlignment="1">
      <alignment horizontal="center" vertical="center"/>
      <protection/>
    </xf>
    <xf numFmtId="0" fontId="5" fillId="0" borderId="35" xfId="52" applyFont="1" applyBorder="1" applyAlignment="1">
      <alignment horizontal="center"/>
      <protection/>
    </xf>
    <xf numFmtId="3" fontId="9" fillId="0" borderId="35" xfId="52" applyNumberFormat="1" applyFont="1" applyBorder="1" applyAlignment="1">
      <alignment horizontal="right"/>
      <protection/>
    </xf>
    <xf numFmtId="4" fontId="9" fillId="0" borderId="35" xfId="52" applyNumberFormat="1" applyFont="1" applyBorder="1" applyAlignment="1">
      <alignment horizontal="right"/>
      <protection/>
    </xf>
    <xf numFmtId="10" fontId="9" fillId="0" borderId="36" xfId="55" applyNumberFormat="1" applyFont="1" applyBorder="1" applyAlignment="1">
      <alignment/>
    </xf>
    <xf numFmtId="0" fontId="29" fillId="0" borderId="14" xfId="52" applyFont="1" applyBorder="1">
      <alignment/>
      <protection/>
    </xf>
    <xf numFmtId="3" fontId="29" fillId="0" borderId="14" xfId="52" applyNumberFormat="1" applyFont="1" applyBorder="1" applyAlignment="1">
      <alignment horizontal="right"/>
      <protection/>
    </xf>
    <xf numFmtId="4" fontId="29" fillId="0" borderId="14" xfId="52" applyNumberFormat="1" applyFont="1" applyBorder="1" applyAlignment="1">
      <alignment horizontal="right"/>
      <protection/>
    </xf>
    <xf numFmtId="0" fontId="0" fillId="0" borderId="15" xfId="52" applyFont="1" applyBorder="1" applyAlignment="1">
      <alignment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horizontal="center"/>
      <protection/>
    </xf>
    <xf numFmtId="0" fontId="28" fillId="0" borderId="0" xfId="52" applyFont="1" applyBorder="1" applyAlignment="1">
      <alignment horizontal="center"/>
      <protection/>
    </xf>
    <xf numFmtId="4" fontId="28" fillId="0" borderId="14" xfId="52" applyNumberFormat="1" applyFont="1" applyBorder="1" applyAlignment="1">
      <alignment horizontal="right"/>
      <protection/>
    </xf>
    <xf numFmtId="0" fontId="16" fillId="0" borderId="16" xfId="52" applyFont="1" applyBorder="1" applyAlignment="1">
      <alignment horizontal="center"/>
      <protection/>
    </xf>
    <xf numFmtId="10" fontId="16" fillId="0" borderId="17" xfId="55" applyNumberFormat="1" applyFont="1" applyBorder="1" applyAlignment="1">
      <alignment/>
    </xf>
    <xf numFmtId="0" fontId="28" fillId="0" borderId="16" xfId="52" applyFont="1" applyBorder="1" applyAlignment="1">
      <alignment horizontal="center"/>
      <protection/>
    </xf>
    <xf numFmtId="0" fontId="0" fillId="0" borderId="15" xfId="52" applyFont="1" applyBorder="1">
      <alignment/>
      <protection/>
    </xf>
    <xf numFmtId="0" fontId="5" fillId="0" borderId="37" xfId="52" applyFont="1" applyBorder="1" applyAlignment="1">
      <alignment horizontal="center"/>
      <protection/>
    </xf>
    <xf numFmtId="0" fontId="5" fillId="0" borderId="38" xfId="52" applyFont="1" applyBorder="1" applyAlignment="1">
      <alignment horizontal="center"/>
      <protection/>
    </xf>
    <xf numFmtId="4" fontId="9" fillId="0" borderId="31" xfId="52" applyNumberFormat="1" applyFont="1" applyBorder="1">
      <alignment/>
      <protection/>
    </xf>
    <xf numFmtId="10" fontId="9" fillId="0" borderId="39" xfId="55" applyNumberFormat="1" applyFont="1" applyBorder="1" applyAlignment="1">
      <alignment/>
    </xf>
    <xf numFmtId="0" fontId="8" fillId="0" borderId="40" xfId="52" applyFont="1" applyBorder="1" applyAlignment="1">
      <alignment wrapText="1"/>
      <protection/>
    </xf>
    <xf numFmtId="0" fontId="0" fillId="0" borderId="41" xfId="52" applyFont="1" applyBorder="1" applyAlignment="1">
      <alignment horizontal="center"/>
      <protection/>
    </xf>
    <xf numFmtId="0" fontId="0" fillId="0" borderId="42" xfId="52" applyFont="1" applyBorder="1" applyAlignment="1">
      <alignment horizontal="center"/>
      <protection/>
    </xf>
    <xf numFmtId="3" fontId="0" fillId="0" borderId="42" xfId="52" applyNumberFormat="1" applyFont="1" applyBorder="1" applyAlignment="1">
      <alignment horizontal="right"/>
      <protection/>
    </xf>
    <xf numFmtId="4" fontId="0" fillId="0" borderId="42" xfId="52" applyNumberFormat="1" applyFont="1" applyBorder="1">
      <alignment/>
      <protection/>
    </xf>
    <xf numFmtId="10" fontId="0" fillId="0" borderId="43" xfId="55" applyNumberFormat="1" applyFont="1" applyBorder="1" applyAlignment="1">
      <alignment/>
    </xf>
    <xf numFmtId="0" fontId="20" fillId="0" borderId="14" xfId="52" applyFont="1" applyBorder="1" applyAlignment="1">
      <alignment horizontal="center"/>
      <protection/>
    </xf>
    <xf numFmtId="10" fontId="20" fillId="0" borderId="10" xfId="55" applyNumberFormat="1" applyFont="1" applyBorder="1" applyAlignment="1">
      <alignment/>
    </xf>
    <xf numFmtId="0" fontId="17" fillId="0" borderId="16" xfId="52" applyFont="1" applyBorder="1" applyAlignment="1">
      <alignment wrapText="1"/>
      <protection/>
    </xf>
    <xf numFmtId="0" fontId="0" fillId="0" borderId="14" xfId="52" applyFont="1" applyBorder="1" applyAlignment="1">
      <alignment wrapText="1"/>
      <protection/>
    </xf>
    <xf numFmtId="4" fontId="0" fillId="0" borderId="14" xfId="52" applyNumberFormat="1" applyFont="1" applyBorder="1">
      <alignment/>
      <protection/>
    </xf>
    <xf numFmtId="0" fontId="10" fillId="0" borderId="13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/>
      <protection/>
    </xf>
    <xf numFmtId="0" fontId="9" fillId="0" borderId="35" xfId="52" applyFont="1" applyBorder="1" applyAlignment="1">
      <alignment horizontal="center" vertical="center"/>
      <protection/>
    </xf>
    <xf numFmtId="0" fontId="9" fillId="0" borderId="35" xfId="52" applyFont="1" applyBorder="1" applyAlignment="1">
      <alignment horizontal="center"/>
      <protection/>
    </xf>
    <xf numFmtId="3" fontId="9" fillId="0" borderId="31" xfId="52" applyNumberFormat="1" applyFont="1" applyBorder="1" applyAlignment="1">
      <alignment horizontal="right"/>
      <protection/>
    </xf>
    <xf numFmtId="4" fontId="9" fillId="0" borderId="31" xfId="52" applyNumberFormat="1" applyFont="1" applyBorder="1" applyAlignment="1">
      <alignment horizontal="right"/>
      <protection/>
    </xf>
    <xf numFmtId="0" fontId="30" fillId="0" borderId="14" xfId="52" applyFont="1" applyBorder="1" applyAlignment="1">
      <alignment horizontal="center"/>
      <protection/>
    </xf>
    <xf numFmtId="3" fontId="30" fillId="0" borderId="14" xfId="52" applyNumberFormat="1" applyFont="1" applyBorder="1" applyAlignment="1">
      <alignment horizontal="right"/>
      <protection/>
    </xf>
    <xf numFmtId="4" fontId="30" fillId="0" borderId="16" xfId="52" applyNumberFormat="1" applyFont="1" applyBorder="1" applyAlignment="1">
      <alignment horizontal="right"/>
      <protection/>
    </xf>
    <xf numFmtId="10" fontId="30" fillId="0" borderId="17" xfId="55" applyNumberFormat="1" applyFont="1" applyFill="1" applyBorder="1" applyAlignment="1">
      <alignment/>
    </xf>
    <xf numFmtId="0" fontId="5" fillId="0" borderId="44" xfId="52" applyFont="1" applyBorder="1" applyAlignment="1">
      <alignment horizontal="centerContinuous"/>
      <protection/>
    </xf>
    <xf numFmtId="0" fontId="0" fillId="0" borderId="14" xfId="52" applyFont="1" applyBorder="1" applyAlignment="1">
      <alignment horizontal="left"/>
      <protection/>
    </xf>
    <xf numFmtId="0" fontId="19" fillId="0" borderId="0" xfId="52" applyFont="1" applyAlignment="1">
      <alignment horizontal="left" vertical="center" wrapText="1"/>
      <protection/>
    </xf>
    <xf numFmtId="0" fontId="9" fillId="0" borderId="16" xfId="52" applyFont="1" applyBorder="1" applyAlignment="1">
      <alignment horizontal="center" vertical="center"/>
      <protection/>
    </xf>
    <xf numFmtId="0" fontId="9" fillId="0" borderId="32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część tabelaryczn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J128"/>
  <sheetViews>
    <sheetView showGridLines="0"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2"/>
  <cols>
    <col min="1" max="1" width="5.25390625" style="44" customWidth="1"/>
    <col min="2" max="2" width="47.75390625" style="16" customWidth="1"/>
    <col min="3" max="3" width="6.75390625" style="16" customWidth="1"/>
    <col min="4" max="4" width="10.75390625" style="16" customWidth="1"/>
    <col min="5" max="6" width="13.75390625" style="16" customWidth="1"/>
    <col min="7" max="7" width="9.25390625" style="16" bestFit="1" customWidth="1"/>
    <col min="8" max="9" width="9.875" style="19" bestFit="1" customWidth="1"/>
    <col min="10" max="16384" width="9.125" style="2" customWidth="1"/>
  </cols>
  <sheetData>
    <row r="1" spans="1:7" ht="18" customHeight="1">
      <c r="A1" s="185" t="s">
        <v>22</v>
      </c>
      <c r="B1" s="185"/>
      <c r="C1" s="185"/>
      <c r="D1" s="185"/>
      <c r="E1" s="185"/>
      <c r="F1" s="185"/>
      <c r="G1" s="185"/>
    </row>
    <row r="2" spans="1:7" ht="18" customHeight="1">
      <c r="A2" s="185" t="s">
        <v>23</v>
      </c>
      <c r="B2" s="185"/>
      <c r="C2" s="185"/>
      <c r="D2" s="185"/>
      <c r="E2" s="185"/>
      <c r="F2" s="185"/>
      <c r="G2" s="185"/>
    </row>
    <row r="3" spans="1:7" ht="16.5" thickBot="1">
      <c r="A3" s="79"/>
      <c r="B3" s="67"/>
      <c r="C3" s="80"/>
      <c r="D3" s="80"/>
      <c r="E3" s="44"/>
      <c r="F3" s="44"/>
      <c r="G3" s="81" t="s">
        <v>19</v>
      </c>
    </row>
    <row r="4" spans="1:7" ht="36.75" customHeight="1">
      <c r="A4" s="55" t="s">
        <v>18</v>
      </c>
      <c r="B4" s="56" t="s">
        <v>86</v>
      </c>
      <c r="C4" s="56" t="s">
        <v>78</v>
      </c>
      <c r="D4" s="56" t="s">
        <v>85</v>
      </c>
      <c r="E4" s="56" t="s">
        <v>77</v>
      </c>
      <c r="F4" s="57" t="s">
        <v>21</v>
      </c>
      <c r="G4" s="58" t="s">
        <v>2</v>
      </c>
    </row>
    <row r="5" spans="1:7" ht="12.75" thickBot="1">
      <c r="A5" s="59">
        <v>1</v>
      </c>
      <c r="B5" s="60">
        <v>2</v>
      </c>
      <c r="C5" s="61">
        <v>3</v>
      </c>
      <c r="D5" s="61">
        <v>4</v>
      </c>
      <c r="E5" s="61">
        <v>5</v>
      </c>
      <c r="F5" s="62">
        <v>6</v>
      </c>
      <c r="G5" s="63">
        <v>7</v>
      </c>
    </row>
    <row r="6" spans="1:7" ht="30">
      <c r="A6" s="94"/>
      <c r="B6" s="150" t="s">
        <v>1</v>
      </c>
      <c r="C6" s="82"/>
      <c r="D6" s="82"/>
      <c r="E6" s="83">
        <f>SUM(E8:E13)</f>
        <v>10000</v>
      </c>
      <c r="F6" s="84">
        <f>SUM(F8:F13)</f>
        <v>9874.72</v>
      </c>
      <c r="G6" s="85">
        <f>SUM(F6/E6)</f>
        <v>0.9875</v>
      </c>
    </row>
    <row r="7" spans="1:9" ht="12">
      <c r="A7" s="5">
        <v>1</v>
      </c>
      <c r="B7" s="6" t="s">
        <v>24</v>
      </c>
      <c r="C7" s="22"/>
      <c r="D7" s="22"/>
      <c r="E7" s="23"/>
      <c r="F7" s="38"/>
      <c r="G7" s="21"/>
      <c r="H7" s="25"/>
      <c r="I7" s="37"/>
    </row>
    <row r="8" spans="1:7" ht="12">
      <c r="A8" s="24"/>
      <c r="B8" s="6" t="s">
        <v>64</v>
      </c>
      <c r="C8" s="7">
        <v>630</v>
      </c>
      <c r="D8" s="7">
        <v>63003</v>
      </c>
      <c r="E8" s="15">
        <v>5000</v>
      </c>
      <c r="F8" s="66">
        <v>5000</v>
      </c>
      <c r="G8" s="31">
        <f>SUM(F8/E8)</f>
        <v>1</v>
      </c>
    </row>
    <row r="9" spans="1:7" ht="12">
      <c r="A9" s="24"/>
      <c r="B9" s="6"/>
      <c r="C9" s="7"/>
      <c r="D9" s="7"/>
      <c r="E9" s="15"/>
      <c r="F9" s="38"/>
      <c r="G9" s="89"/>
    </row>
    <row r="10" spans="1:9" ht="12">
      <c r="A10" s="5">
        <v>2</v>
      </c>
      <c r="B10" s="6" t="s">
        <v>65</v>
      </c>
      <c r="C10" s="7"/>
      <c r="D10" s="7"/>
      <c r="E10" s="15"/>
      <c r="F10" s="38"/>
      <c r="G10" s="31"/>
      <c r="H10" s="25"/>
      <c r="I10" s="25"/>
    </row>
    <row r="11" spans="1:9" ht="12">
      <c r="A11" s="24"/>
      <c r="B11" s="6" t="s">
        <v>5</v>
      </c>
      <c r="C11" s="7">
        <v>630</v>
      </c>
      <c r="D11" s="7">
        <v>63003</v>
      </c>
      <c r="E11" s="15">
        <v>2500</v>
      </c>
      <c r="F11" s="38">
        <f>2500-125.28</f>
        <v>2374.72</v>
      </c>
      <c r="G11" s="31">
        <f>SUM(F11/E11)</f>
        <v>0.9499</v>
      </c>
      <c r="H11" s="26"/>
      <c r="I11" s="26"/>
    </row>
    <row r="12" spans="1:7" ht="12">
      <c r="A12" s="78"/>
      <c r="B12" s="9"/>
      <c r="C12" s="10"/>
      <c r="D12" s="10"/>
      <c r="E12" s="41"/>
      <c r="F12" s="42"/>
      <c r="G12" s="89"/>
    </row>
    <row r="13" spans="1:9" ht="12">
      <c r="A13" s="75">
        <v>3</v>
      </c>
      <c r="B13" s="157" t="s">
        <v>25</v>
      </c>
      <c r="C13" s="8">
        <v>630</v>
      </c>
      <c r="D13" s="8">
        <v>63003</v>
      </c>
      <c r="E13" s="129">
        <v>2500</v>
      </c>
      <c r="F13" s="130">
        <v>2500</v>
      </c>
      <c r="G13" s="96">
        <f>SUM(F13/E13)</f>
        <v>1</v>
      </c>
      <c r="H13" s="25"/>
      <c r="I13" s="25"/>
    </row>
    <row r="14" spans="1:9" ht="14.25">
      <c r="A14" s="183"/>
      <c r="B14" s="186" t="s">
        <v>26</v>
      </c>
      <c r="C14" s="97"/>
      <c r="D14" s="97"/>
      <c r="E14" s="98"/>
      <c r="F14" s="99"/>
      <c r="G14" s="100"/>
      <c r="H14" s="25"/>
      <c r="I14" s="25"/>
    </row>
    <row r="15" spans="1:9" ht="15">
      <c r="A15" s="101"/>
      <c r="B15" s="187"/>
      <c r="C15" s="102"/>
      <c r="D15" s="102"/>
      <c r="E15" s="103">
        <f>E17+E22</f>
        <v>71100</v>
      </c>
      <c r="F15" s="104">
        <f>F17+F22</f>
        <v>71100</v>
      </c>
      <c r="G15" s="105">
        <f>SUM(F15/E15)</f>
        <v>1</v>
      </c>
      <c r="H15" s="25"/>
      <c r="I15" s="25"/>
    </row>
    <row r="16" spans="1:9" ht="12">
      <c r="A16" s="106"/>
      <c r="B16" s="107"/>
      <c r="C16" s="108"/>
      <c r="D16" s="109"/>
      <c r="E16" s="110"/>
      <c r="F16" s="111"/>
      <c r="G16" s="112"/>
      <c r="H16" s="25"/>
      <c r="I16" s="37"/>
    </row>
    <row r="17" spans="1:8" ht="24">
      <c r="A17" s="106"/>
      <c r="B17" s="113" t="s">
        <v>27</v>
      </c>
      <c r="C17" s="109"/>
      <c r="D17" s="109"/>
      <c r="E17" s="114">
        <f>E20</f>
        <v>25000</v>
      </c>
      <c r="F17" s="115">
        <f>F20</f>
        <v>25000</v>
      </c>
      <c r="G17" s="112">
        <f>F17/E17</f>
        <v>1</v>
      </c>
      <c r="H17" s="26"/>
    </row>
    <row r="18" spans="1:9" ht="12">
      <c r="A18" s="20"/>
      <c r="B18" s="116"/>
      <c r="C18" s="86"/>
      <c r="D18" s="86"/>
      <c r="E18" s="117"/>
      <c r="F18" s="118"/>
      <c r="G18" s="119"/>
      <c r="H18" s="26"/>
      <c r="I18" s="25"/>
    </row>
    <row r="19" spans="1:8" ht="12">
      <c r="A19" s="5">
        <v>4</v>
      </c>
      <c r="B19" s="6" t="s">
        <v>3</v>
      </c>
      <c r="C19" s="7"/>
      <c r="D19" s="7"/>
      <c r="E19" s="15"/>
      <c r="F19" s="38"/>
      <c r="G19" s="1"/>
      <c r="H19" s="26"/>
    </row>
    <row r="20" spans="1:7" ht="12">
      <c r="A20" s="5"/>
      <c r="B20" s="6" t="s">
        <v>4</v>
      </c>
      <c r="C20" s="7">
        <v>851</v>
      </c>
      <c r="D20" s="7">
        <v>85154</v>
      </c>
      <c r="E20" s="15">
        <v>25000</v>
      </c>
      <c r="F20" s="38">
        <v>25000</v>
      </c>
      <c r="G20" s="31">
        <f>SUM(F20/E20)</f>
        <v>1</v>
      </c>
    </row>
    <row r="21" spans="1:7" ht="12">
      <c r="A21" s="5"/>
      <c r="B21" s="9"/>
      <c r="C21" s="86"/>
      <c r="D21" s="86"/>
      <c r="E21" s="87"/>
      <c r="F21" s="88"/>
      <c r="G21" s="89"/>
    </row>
    <row r="22" spans="1:9" ht="24">
      <c r="A22" s="20"/>
      <c r="B22" s="120" t="s">
        <v>66</v>
      </c>
      <c r="C22" s="108"/>
      <c r="D22" s="109"/>
      <c r="E22" s="114">
        <f>SUM(E25:E34)</f>
        <v>46100</v>
      </c>
      <c r="F22" s="121">
        <f>SUM(F25:F34)</f>
        <v>46100</v>
      </c>
      <c r="G22" s="112">
        <f>SUM(F22/E22)</f>
        <v>1</v>
      </c>
      <c r="H22" s="25"/>
      <c r="I22" s="25"/>
    </row>
    <row r="23" spans="1:10" ht="12">
      <c r="A23" s="20"/>
      <c r="B23" s="122"/>
      <c r="C23" s="123"/>
      <c r="D23" s="124"/>
      <c r="E23" s="125"/>
      <c r="F23" s="126"/>
      <c r="G23" s="127"/>
      <c r="H23" s="25"/>
      <c r="I23" s="37"/>
      <c r="J23" s="19"/>
    </row>
    <row r="24" spans="1:7" ht="12">
      <c r="A24" s="5">
        <v>5</v>
      </c>
      <c r="B24" s="6" t="s">
        <v>28</v>
      </c>
      <c r="C24" s="7"/>
      <c r="D24" s="7"/>
      <c r="E24" s="15"/>
      <c r="F24" s="38"/>
      <c r="G24" s="31"/>
    </row>
    <row r="25" spans="1:7" ht="12">
      <c r="A25" s="5"/>
      <c r="B25" s="6" t="s">
        <v>29</v>
      </c>
      <c r="C25" s="7">
        <v>851</v>
      </c>
      <c r="D25" s="7">
        <v>85195</v>
      </c>
      <c r="E25" s="15">
        <v>4500</v>
      </c>
      <c r="F25" s="38">
        <v>4500</v>
      </c>
      <c r="G25" s="31">
        <f>SUM(F25/E25)</f>
        <v>1</v>
      </c>
    </row>
    <row r="26" spans="1:7" ht="12">
      <c r="A26" s="5">
        <v>6</v>
      </c>
      <c r="B26" s="6" t="s">
        <v>67</v>
      </c>
      <c r="C26" s="7">
        <v>851</v>
      </c>
      <c r="D26" s="7">
        <v>85195</v>
      </c>
      <c r="E26" s="15">
        <v>24000</v>
      </c>
      <c r="F26" s="38">
        <v>24000</v>
      </c>
      <c r="G26" s="31">
        <f>SUM(F26/E26)</f>
        <v>1</v>
      </c>
    </row>
    <row r="27" spans="1:9" ht="12">
      <c r="A27" s="74"/>
      <c r="B27" s="9"/>
      <c r="C27" s="10"/>
      <c r="D27" s="10"/>
      <c r="E27" s="41"/>
      <c r="F27" s="42"/>
      <c r="G27" s="33"/>
      <c r="I27" s="25"/>
    </row>
    <row r="28" spans="1:7" ht="12">
      <c r="A28" s="5">
        <v>7</v>
      </c>
      <c r="B28" s="6" t="s">
        <v>6</v>
      </c>
      <c r="C28" s="7"/>
      <c r="D28" s="7"/>
      <c r="E28" s="15"/>
      <c r="F28" s="38"/>
      <c r="G28" s="31"/>
    </row>
    <row r="29" spans="1:7" ht="12">
      <c r="A29" s="5"/>
      <c r="B29" s="6" t="s">
        <v>30</v>
      </c>
      <c r="C29" s="7"/>
      <c r="D29" s="7"/>
      <c r="E29" s="15"/>
      <c r="F29" s="38"/>
      <c r="G29" s="31"/>
    </row>
    <row r="30" spans="1:7" ht="12">
      <c r="A30" s="5"/>
      <c r="B30" s="6" t="s">
        <v>31</v>
      </c>
      <c r="C30" s="7">
        <v>851</v>
      </c>
      <c r="D30" s="7">
        <v>85195</v>
      </c>
      <c r="E30" s="15">
        <v>4600</v>
      </c>
      <c r="F30" s="38">
        <v>4600</v>
      </c>
      <c r="G30" s="31">
        <f>SUM(F30/E30)</f>
        <v>1</v>
      </c>
    </row>
    <row r="31" spans="1:7" ht="12">
      <c r="A31" s="74"/>
      <c r="B31" s="9"/>
      <c r="C31" s="10"/>
      <c r="D31" s="10"/>
      <c r="E31" s="41"/>
      <c r="F31" s="42"/>
      <c r="G31" s="33"/>
    </row>
    <row r="32" spans="1:7" ht="12">
      <c r="A32" s="5">
        <v>8</v>
      </c>
      <c r="B32" s="6" t="s">
        <v>68</v>
      </c>
      <c r="C32" s="7">
        <v>851</v>
      </c>
      <c r="D32" s="7">
        <v>85195</v>
      </c>
      <c r="E32" s="15">
        <v>8000</v>
      </c>
      <c r="F32" s="38">
        <v>8000</v>
      </c>
      <c r="G32" s="31">
        <f>SUM(F32/E32)</f>
        <v>1</v>
      </c>
    </row>
    <row r="33" spans="1:9" ht="12">
      <c r="A33" s="74"/>
      <c r="B33" s="9"/>
      <c r="C33" s="10"/>
      <c r="D33" s="10"/>
      <c r="E33" s="41"/>
      <c r="F33" s="42"/>
      <c r="G33" s="33"/>
      <c r="H33" s="25"/>
      <c r="I33" s="37"/>
    </row>
    <row r="34" spans="1:9" ht="12">
      <c r="A34" s="5">
        <v>9</v>
      </c>
      <c r="B34" s="128" t="s">
        <v>32</v>
      </c>
      <c r="C34" s="8">
        <v>851</v>
      </c>
      <c r="D34" s="8">
        <v>85195</v>
      </c>
      <c r="E34" s="129">
        <v>5000</v>
      </c>
      <c r="F34" s="130">
        <v>5000</v>
      </c>
      <c r="G34" s="32">
        <f>SUM(F34/E34)</f>
        <v>1</v>
      </c>
      <c r="H34" s="28"/>
      <c r="I34" s="28"/>
    </row>
    <row r="35" spans="1:8" ht="14.25">
      <c r="A35" s="131"/>
      <c r="B35" s="186" t="s">
        <v>59</v>
      </c>
      <c r="C35" s="97"/>
      <c r="D35" s="97"/>
      <c r="E35" s="98"/>
      <c r="F35" s="132"/>
      <c r="G35" s="133"/>
      <c r="H35" s="26"/>
    </row>
    <row r="36" spans="1:8" ht="15">
      <c r="A36" s="134"/>
      <c r="B36" s="187"/>
      <c r="C36" s="102"/>
      <c r="D36" s="102"/>
      <c r="E36" s="103">
        <f>E38+E44</f>
        <v>270000</v>
      </c>
      <c r="F36" s="104">
        <f>F38+F44</f>
        <v>270000</v>
      </c>
      <c r="G36" s="105">
        <f>SUM(F36/E36)</f>
        <v>1</v>
      </c>
      <c r="H36" s="26"/>
    </row>
    <row r="37" spans="1:8" ht="12">
      <c r="A37" s="5"/>
      <c r="B37" s="72"/>
      <c r="C37" s="86"/>
      <c r="D37" s="86"/>
      <c r="E37" s="87"/>
      <c r="F37" s="88"/>
      <c r="G37" s="89"/>
      <c r="H37" s="26"/>
    </row>
    <row r="38" spans="1:9" s="40" customFormat="1" ht="12">
      <c r="A38" s="135"/>
      <c r="B38" s="120" t="s">
        <v>33</v>
      </c>
      <c r="C38" s="136"/>
      <c r="D38" s="136"/>
      <c r="E38" s="137">
        <f>SUM(E42)</f>
        <v>205000</v>
      </c>
      <c r="F38" s="138">
        <f>SUM(F42)</f>
        <v>205000</v>
      </c>
      <c r="G38" s="139">
        <f>F38/E38</f>
        <v>1</v>
      </c>
      <c r="H38" s="26"/>
      <c r="I38" s="26"/>
    </row>
    <row r="39" spans="1:9" s="40" customFormat="1" ht="12">
      <c r="A39" s="5"/>
      <c r="B39" s="72"/>
      <c r="C39" s="86"/>
      <c r="D39" s="86"/>
      <c r="E39" s="87"/>
      <c r="F39" s="88"/>
      <c r="G39" s="89"/>
      <c r="H39" s="26"/>
      <c r="I39" s="26"/>
    </row>
    <row r="40" spans="1:9" s="40" customFormat="1" ht="12">
      <c r="A40" s="5">
        <v>10</v>
      </c>
      <c r="B40" s="6" t="s">
        <v>87</v>
      </c>
      <c r="C40" s="7"/>
      <c r="D40" s="7"/>
      <c r="E40" s="15"/>
      <c r="F40" s="38"/>
      <c r="G40" s="31"/>
      <c r="H40" s="26"/>
      <c r="I40" s="26"/>
    </row>
    <row r="41" spans="1:9" s="40" customFormat="1" ht="12">
      <c r="A41" s="5"/>
      <c r="B41" s="6" t="s">
        <v>34</v>
      </c>
      <c r="C41" s="7"/>
      <c r="D41" s="7"/>
      <c r="E41" s="15"/>
      <c r="F41" s="38"/>
      <c r="G41" s="31"/>
      <c r="H41" s="26"/>
      <c r="I41" s="26"/>
    </row>
    <row r="42" spans="1:9" s="40" customFormat="1" ht="12">
      <c r="A42" s="5"/>
      <c r="B42" s="6" t="s">
        <v>35</v>
      </c>
      <c r="C42" s="7">
        <v>852</v>
      </c>
      <c r="D42" s="7">
        <v>85203</v>
      </c>
      <c r="E42" s="15">
        <f>168000+5000+6000+26000</f>
        <v>205000</v>
      </c>
      <c r="F42" s="38">
        <f>168000+5000+6000+26000</f>
        <v>205000</v>
      </c>
      <c r="G42" s="31">
        <f>F42/E42</f>
        <v>1</v>
      </c>
      <c r="H42" s="26"/>
      <c r="I42" s="26"/>
    </row>
    <row r="43" spans="1:7" ht="12">
      <c r="A43" s="5"/>
      <c r="B43" s="72"/>
      <c r="C43" s="86"/>
      <c r="D43" s="86"/>
      <c r="E43" s="87"/>
      <c r="F43" s="88"/>
      <c r="G43" s="89"/>
    </row>
    <row r="44" spans="1:7" ht="12">
      <c r="A44" s="135"/>
      <c r="B44" s="120" t="s">
        <v>81</v>
      </c>
      <c r="C44" s="136"/>
      <c r="D44" s="136"/>
      <c r="E44" s="137">
        <f>SUM(E48)</f>
        <v>65000</v>
      </c>
      <c r="F44" s="138">
        <f>SUM(F48)</f>
        <v>65000</v>
      </c>
      <c r="G44" s="139">
        <f>F44/E44</f>
        <v>1</v>
      </c>
    </row>
    <row r="45" spans="1:7" ht="12">
      <c r="A45" s="5"/>
      <c r="B45" s="72"/>
      <c r="C45" s="86"/>
      <c r="D45" s="86"/>
      <c r="E45" s="87"/>
      <c r="F45" s="88"/>
      <c r="G45" s="89"/>
    </row>
    <row r="46" spans="1:7" ht="12">
      <c r="A46" s="5">
        <v>11</v>
      </c>
      <c r="B46" s="6" t="s">
        <v>36</v>
      </c>
      <c r="C46" s="7"/>
      <c r="D46" s="7"/>
      <c r="E46" s="15"/>
      <c r="F46" s="38"/>
      <c r="G46" s="31"/>
    </row>
    <row r="47" spans="1:7" ht="12">
      <c r="A47" s="5"/>
      <c r="B47" s="6" t="s">
        <v>37</v>
      </c>
      <c r="C47" s="7"/>
      <c r="D47" s="7"/>
      <c r="E47" s="15"/>
      <c r="F47" s="38"/>
      <c r="G47" s="31"/>
    </row>
    <row r="48" spans="1:7" ht="12">
      <c r="A48" s="5"/>
      <c r="B48" s="6" t="s">
        <v>38</v>
      </c>
      <c r="C48" s="7">
        <v>852</v>
      </c>
      <c r="D48" s="7">
        <v>85295</v>
      </c>
      <c r="E48" s="15">
        <f>40000+25000</f>
        <v>65000</v>
      </c>
      <c r="F48" s="38">
        <f>40000+25000</f>
        <v>65000</v>
      </c>
      <c r="G48" s="31">
        <f>SUM(F48/E48)</f>
        <v>1</v>
      </c>
    </row>
    <row r="49" spans="1:7" ht="21" customHeight="1">
      <c r="A49" s="140"/>
      <c r="B49" s="141" t="s">
        <v>58</v>
      </c>
      <c r="C49" s="142"/>
      <c r="D49" s="142"/>
      <c r="E49" s="143">
        <f>SUM(E51:E53)</f>
        <v>12000</v>
      </c>
      <c r="F49" s="144">
        <f>SUM(F51:F53)</f>
        <v>11994.19</v>
      </c>
      <c r="G49" s="145">
        <f>SUM(F49/E49)</f>
        <v>0.9995</v>
      </c>
    </row>
    <row r="50" spans="1:7" ht="12">
      <c r="A50" s="5"/>
      <c r="B50" s="9"/>
      <c r="C50" s="86"/>
      <c r="D50" s="86"/>
      <c r="E50" s="87"/>
      <c r="F50" s="88"/>
      <c r="G50" s="89"/>
    </row>
    <row r="51" spans="1:7" ht="12">
      <c r="A51" s="5">
        <v>13</v>
      </c>
      <c r="B51" s="6" t="s">
        <v>39</v>
      </c>
      <c r="C51" s="7">
        <v>853</v>
      </c>
      <c r="D51" s="7">
        <v>85395</v>
      </c>
      <c r="E51" s="15">
        <v>8000</v>
      </c>
      <c r="F51" s="45">
        <f>8000-5.81</f>
        <v>7994.19</v>
      </c>
      <c r="G51" s="31">
        <f>F51/E51</f>
        <v>0.9993</v>
      </c>
    </row>
    <row r="52" spans="1:7" ht="12">
      <c r="A52" s="74"/>
      <c r="B52" s="146"/>
      <c r="C52" s="10"/>
      <c r="D52" s="10"/>
      <c r="E52" s="147"/>
      <c r="F52" s="148"/>
      <c r="G52" s="33"/>
    </row>
    <row r="53" spans="1:7" ht="24">
      <c r="A53" s="5">
        <v>14</v>
      </c>
      <c r="B53" s="149" t="s">
        <v>40</v>
      </c>
      <c r="C53" s="8">
        <v>853</v>
      </c>
      <c r="D53" s="8">
        <v>85395</v>
      </c>
      <c r="E53" s="129">
        <v>4000</v>
      </c>
      <c r="F53" s="130">
        <v>4000</v>
      </c>
      <c r="G53" s="32">
        <f>F53/E53</f>
        <v>1</v>
      </c>
    </row>
    <row r="54" spans="1:7" ht="30">
      <c r="A54" s="158"/>
      <c r="B54" s="150" t="s">
        <v>41</v>
      </c>
      <c r="C54" s="102"/>
      <c r="D54" s="102"/>
      <c r="E54" s="103">
        <f>E56+E70</f>
        <v>120000</v>
      </c>
      <c r="F54" s="104">
        <f>F56+F70</f>
        <v>120000</v>
      </c>
      <c r="G54" s="105">
        <f>SUM(F54/E54)</f>
        <v>1</v>
      </c>
    </row>
    <row r="55" spans="1:7" ht="12">
      <c r="A55" s="5"/>
      <c r="B55" s="39"/>
      <c r="C55" s="151"/>
      <c r="D55" s="86"/>
      <c r="E55" s="87"/>
      <c r="F55" s="88"/>
      <c r="G55" s="89"/>
    </row>
    <row r="56" spans="1:7" ht="12">
      <c r="A56" s="135"/>
      <c r="B56" s="120" t="s">
        <v>60</v>
      </c>
      <c r="C56" s="152"/>
      <c r="D56" s="136"/>
      <c r="E56" s="137">
        <f>SUM(E58:E68)</f>
        <v>60000</v>
      </c>
      <c r="F56" s="153">
        <f>SUM(F58:F68)</f>
        <v>60000</v>
      </c>
      <c r="G56" s="139">
        <f>F56/E56</f>
        <v>1</v>
      </c>
    </row>
    <row r="57" spans="1:7" ht="12">
      <c r="A57" s="5"/>
      <c r="B57" s="14"/>
      <c r="C57" s="86"/>
      <c r="D57" s="86"/>
      <c r="E57" s="87"/>
      <c r="F57" s="88"/>
      <c r="G57" s="89"/>
    </row>
    <row r="58" spans="1:7" ht="12">
      <c r="A58" s="5">
        <v>15</v>
      </c>
      <c r="B58" s="6" t="s">
        <v>42</v>
      </c>
      <c r="C58" s="7"/>
      <c r="D58" s="7"/>
      <c r="E58" s="15"/>
      <c r="F58" s="38"/>
      <c r="G58" s="31"/>
    </row>
    <row r="59" spans="1:7" ht="12">
      <c r="A59" s="5"/>
      <c r="B59" s="6" t="s">
        <v>70</v>
      </c>
      <c r="C59" s="7">
        <v>854</v>
      </c>
      <c r="D59" s="7">
        <v>85412</v>
      </c>
      <c r="E59" s="15">
        <f>2550+7450</f>
        <v>10000</v>
      </c>
      <c r="F59" s="38">
        <f>2550+7450</f>
        <v>10000</v>
      </c>
      <c r="G59" s="31">
        <f>SUM(F59/E59)</f>
        <v>1</v>
      </c>
    </row>
    <row r="60" spans="1:7" ht="12">
      <c r="A60" s="74"/>
      <c r="B60" s="9"/>
      <c r="C60" s="10"/>
      <c r="D60" s="10"/>
      <c r="E60" s="41"/>
      <c r="F60" s="42"/>
      <c r="G60" s="48"/>
    </row>
    <row r="61" spans="1:7" ht="12">
      <c r="A61" s="5">
        <v>16</v>
      </c>
      <c r="B61" s="6" t="s">
        <v>43</v>
      </c>
      <c r="C61" s="7"/>
      <c r="D61" s="7"/>
      <c r="E61" s="15"/>
      <c r="F61" s="38"/>
      <c r="G61" s="49"/>
    </row>
    <row r="62" spans="1:7" ht="12">
      <c r="A62" s="5"/>
      <c r="B62" s="184" t="s">
        <v>57</v>
      </c>
      <c r="C62" s="7">
        <v>854</v>
      </c>
      <c r="D62" s="7">
        <v>85412</v>
      </c>
      <c r="E62" s="15">
        <v>15000</v>
      </c>
      <c r="F62" s="38">
        <v>15000</v>
      </c>
      <c r="G62" s="49">
        <f>SUM(F62/E62)</f>
        <v>1</v>
      </c>
    </row>
    <row r="63" spans="1:7" ht="12">
      <c r="A63" s="74"/>
      <c r="B63" s="10"/>
      <c r="C63" s="10"/>
      <c r="D63" s="10"/>
      <c r="E63" s="50"/>
      <c r="F63" s="42"/>
      <c r="G63" s="51"/>
    </row>
    <row r="64" spans="1:7" ht="12">
      <c r="A64" s="5">
        <v>17</v>
      </c>
      <c r="B64" s="6" t="s">
        <v>44</v>
      </c>
      <c r="C64" s="11"/>
      <c r="D64" s="7"/>
      <c r="E64" s="15"/>
      <c r="F64" s="38"/>
      <c r="G64" s="49"/>
    </row>
    <row r="65" spans="1:7" ht="12">
      <c r="A65" s="5"/>
      <c r="B65" s="6" t="s">
        <v>45</v>
      </c>
      <c r="C65" s="11">
        <v>854</v>
      </c>
      <c r="D65" s="7">
        <v>85412</v>
      </c>
      <c r="E65" s="15">
        <v>20000</v>
      </c>
      <c r="F65" s="38">
        <v>20000</v>
      </c>
      <c r="G65" s="49">
        <f>SUM(F65/E65)</f>
        <v>1</v>
      </c>
    </row>
    <row r="66" spans="1:7" ht="12">
      <c r="A66" s="74"/>
      <c r="B66" s="9"/>
      <c r="C66" s="12"/>
      <c r="D66" s="10"/>
      <c r="E66" s="41"/>
      <c r="F66" s="42"/>
      <c r="G66" s="48"/>
    </row>
    <row r="67" spans="1:7" ht="12">
      <c r="A67" s="5">
        <v>18</v>
      </c>
      <c r="B67" s="6" t="s">
        <v>46</v>
      </c>
      <c r="C67" s="11"/>
      <c r="D67" s="7"/>
      <c r="E67" s="15"/>
      <c r="F67" s="38"/>
      <c r="G67" s="49"/>
    </row>
    <row r="68" spans="1:7" ht="12">
      <c r="A68" s="5"/>
      <c r="B68" s="6" t="s">
        <v>47</v>
      </c>
      <c r="C68" s="11">
        <v>854</v>
      </c>
      <c r="D68" s="7">
        <v>85412</v>
      </c>
      <c r="E68" s="15">
        <v>15000</v>
      </c>
      <c r="F68" s="38">
        <v>15000</v>
      </c>
      <c r="G68" s="49">
        <f>F68/E68</f>
        <v>1</v>
      </c>
    </row>
    <row r="69" spans="1:7" ht="12">
      <c r="A69" s="5"/>
      <c r="B69" s="6"/>
      <c r="C69" s="154"/>
      <c r="D69" s="86"/>
      <c r="E69" s="87"/>
      <c r="F69" s="88"/>
      <c r="G69" s="155"/>
    </row>
    <row r="70" spans="1:8" ht="12">
      <c r="A70" s="135"/>
      <c r="B70" s="113" t="s">
        <v>81</v>
      </c>
      <c r="C70" s="156"/>
      <c r="D70" s="136"/>
      <c r="E70" s="137">
        <f>SUM(E73)</f>
        <v>60000</v>
      </c>
      <c r="F70" s="138">
        <f>SUM(F73)</f>
        <v>60000</v>
      </c>
      <c r="G70" s="139">
        <f>F70/E70</f>
        <v>1</v>
      </c>
      <c r="H70" s="28"/>
    </row>
    <row r="71" spans="1:10" ht="12">
      <c r="A71" s="5"/>
      <c r="B71" s="14"/>
      <c r="C71" s="86"/>
      <c r="D71" s="86"/>
      <c r="E71" s="87"/>
      <c r="F71" s="88"/>
      <c r="G71" s="89"/>
      <c r="J71" s="47"/>
    </row>
    <row r="72" spans="1:7" ht="12">
      <c r="A72" s="5">
        <v>19</v>
      </c>
      <c r="B72" s="6" t="s">
        <v>63</v>
      </c>
      <c r="C72" s="7"/>
      <c r="D72" s="7"/>
      <c r="E72" s="15"/>
      <c r="F72" s="38"/>
      <c r="G72" s="31"/>
    </row>
    <row r="73" spans="1:7" ht="12.75" thickBot="1">
      <c r="A73" s="3"/>
      <c r="B73" s="13" t="s">
        <v>80</v>
      </c>
      <c r="C73" s="4">
        <v>854</v>
      </c>
      <c r="D73" s="4">
        <v>85495</v>
      </c>
      <c r="E73" s="29">
        <f>30000+30000</f>
        <v>60000</v>
      </c>
      <c r="F73" s="43">
        <f>30000+15000+15000</f>
        <v>60000</v>
      </c>
      <c r="G73" s="34">
        <f>SUM(F73/E73)</f>
        <v>1</v>
      </c>
    </row>
    <row r="74" spans="1:7" ht="12">
      <c r="A74" s="64">
        <v>1</v>
      </c>
      <c r="B74" s="65">
        <v>2</v>
      </c>
      <c r="C74" s="69">
        <v>3</v>
      </c>
      <c r="D74" s="69">
        <v>4</v>
      </c>
      <c r="E74" s="69">
        <v>5</v>
      </c>
      <c r="F74" s="70">
        <v>6</v>
      </c>
      <c r="G74" s="71">
        <v>7</v>
      </c>
    </row>
    <row r="75" spans="1:7" ht="30">
      <c r="A75" s="158"/>
      <c r="B75" s="95" t="s">
        <v>48</v>
      </c>
      <c r="C75" s="159"/>
      <c r="D75" s="142"/>
      <c r="E75" s="143">
        <f>E77+E90</f>
        <v>371000</v>
      </c>
      <c r="F75" s="160">
        <f>F77+F90</f>
        <v>330942.13</v>
      </c>
      <c r="G75" s="161">
        <f>F75/E75</f>
        <v>0.892</v>
      </c>
    </row>
    <row r="76" spans="1:7" ht="12">
      <c r="A76" s="5"/>
      <c r="B76" s="162"/>
      <c r="C76" s="163"/>
      <c r="D76" s="164"/>
      <c r="E76" s="165"/>
      <c r="F76" s="166"/>
      <c r="G76" s="167"/>
    </row>
    <row r="77" spans="1:7" ht="12">
      <c r="A77" s="135"/>
      <c r="B77" s="120" t="s">
        <v>61</v>
      </c>
      <c r="C77" s="168"/>
      <c r="D77" s="168"/>
      <c r="E77" s="114">
        <f>SUM(E79:E88)</f>
        <v>322000</v>
      </c>
      <c r="F77" s="121">
        <f>SUM(F79:F88)</f>
        <v>281953.49</v>
      </c>
      <c r="G77" s="169">
        <f>SUM(F77/E77)</f>
        <v>0.8756</v>
      </c>
    </row>
    <row r="78" spans="1:7" ht="12">
      <c r="A78" s="5"/>
      <c r="B78" s="170"/>
      <c r="C78" s="151"/>
      <c r="D78" s="86"/>
      <c r="E78" s="87"/>
      <c r="F78" s="88"/>
      <c r="G78" s="155"/>
    </row>
    <row r="79" spans="1:7" ht="12">
      <c r="A79" s="5">
        <v>20</v>
      </c>
      <c r="B79" s="27" t="s">
        <v>49</v>
      </c>
      <c r="C79" s="11">
        <v>921</v>
      </c>
      <c r="D79" s="7">
        <v>92120</v>
      </c>
      <c r="E79" s="15">
        <v>50000</v>
      </c>
      <c r="F79" s="38">
        <v>50000</v>
      </c>
      <c r="G79" s="49">
        <f>F79/E79</f>
        <v>1</v>
      </c>
    </row>
    <row r="80" spans="1:9" ht="12">
      <c r="A80" s="74"/>
      <c r="B80" s="116"/>
      <c r="C80" s="12"/>
      <c r="D80" s="10"/>
      <c r="E80" s="41"/>
      <c r="F80" s="42"/>
      <c r="G80" s="48"/>
      <c r="H80" s="25"/>
      <c r="I80" s="25"/>
    </row>
    <row r="81" spans="1:7" ht="12">
      <c r="A81" s="5">
        <v>21</v>
      </c>
      <c r="B81" s="27" t="s">
        <v>50</v>
      </c>
      <c r="C81" s="11">
        <v>921</v>
      </c>
      <c r="D81" s="7">
        <v>92120</v>
      </c>
      <c r="E81" s="15">
        <v>78000</v>
      </c>
      <c r="F81" s="38">
        <v>78000</v>
      </c>
      <c r="G81" s="49">
        <f>F81/E81</f>
        <v>1</v>
      </c>
    </row>
    <row r="82" spans="1:9" ht="12">
      <c r="A82" s="74"/>
      <c r="B82" s="116"/>
      <c r="C82" s="12"/>
      <c r="D82" s="10"/>
      <c r="E82" s="41"/>
      <c r="F82" s="42"/>
      <c r="G82" s="48"/>
      <c r="H82" s="25"/>
      <c r="I82" s="25"/>
    </row>
    <row r="83" spans="1:9" ht="12">
      <c r="A83" s="5">
        <v>22</v>
      </c>
      <c r="B83" s="27" t="s">
        <v>51</v>
      </c>
      <c r="C83" s="11">
        <v>921</v>
      </c>
      <c r="D83" s="7">
        <v>92120</v>
      </c>
      <c r="E83" s="15">
        <f>54000</f>
        <v>54000</v>
      </c>
      <c r="F83" s="38">
        <f>53986.69</f>
        <v>53986.69</v>
      </c>
      <c r="G83" s="49">
        <f>F83/E83</f>
        <v>0.9998</v>
      </c>
      <c r="H83" s="25"/>
      <c r="I83" s="25"/>
    </row>
    <row r="84" spans="1:9" ht="12">
      <c r="A84" s="74"/>
      <c r="B84" s="116"/>
      <c r="C84" s="12"/>
      <c r="D84" s="10"/>
      <c r="E84" s="41"/>
      <c r="F84" s="42"/>
      <c r="G84" s="48"/>
      <c r="H84" s="25"/>
      <c r="I84" s="25"/>
    </row>
    <row r="85" spans="1:7" ht="12">
      <c r="A85" s="5">
        <v>23</v>
      </c>
      <c r="B85" s="27" t="s">
        <v>52</v>
      </c>
      <c r="C85" s="11"/>
      <c r="D85" s="7"/>
      <c r="E85" s="15"/>
      <c r="F85" s="38"/>
      <c r="G85" s="49"/>
    </row>
    <row r="86" spans="1:7" ht="12">
      <c r="A86" s="5"/>
      <c r="B86" s="27" t="s">
        <v>53</v>
      </c>
      <c r="C86" s="11">
        <v>921</v>
      </c>
      <c r="D86" s="7">
        <v>92120</v>
      </c>
      <c r="E86" s="15">
        <f>50000+50000</f>
        <v>100000</v>
      </c>
      <c r="F86" s="38">
        <f>49971.2+49995.6</f>
        <v>99966.8</v>
      </c>
      <c r="G86" s="49">
        <f>F86/E86</f>
        <v>0.9997</v>
      </c>
    </row>
    <row r="87" spans="1:10" ht="12">
      <c r="A87" s="5"/>
      <c r="B87" s="171"/>
      <c r="C87" s="76"/>
      <c r="D87" s="76"/>
      <c r="E87" s="77"/>
      <c r="F87" s="172"/>
      <c r="G87" s="35"/>
      <c r="H87" s="25"/>
      <c r="I87" s="25"/>
      <c r="J87" s="30"/>
    </row>
    <row r="88" spans="1:10" ht="12">
      <c r="A88" s="5">
        <v>24</v>
      </c>
      <c r="B88" s="171" t="s">
        <v>79</v>
      </c>
      <c r="C88" s="76">
        <v>921</v>
      </c>
      <c r="D88" s="76">
        <v>92120</v>
      </c>
      <c r="E88" s="77">
        <v>40000</v>
      </c>
      <c r="F88" s="172">
        <v>0</v>
      </c>
      <c r="G88" s="35">
        <f>F88/E88</f>
        <v>0</v>
      </c>
      <c r="H88" s="25"/>
      <c r="I88" s="25"/>
      <c r="J88" s="30"/>
    </row>
    <row r="89" spans="1:10" ht="12">
      <c r="A89" s="5"/>
      <c r="B89" s="171"/>
      <c r="C89" s="76"/>
      <c r="D89" s="76"/>
      <c r="E89" s="77"/>
      <c r="F89" s="172"/>
      <c r="G89" s="35"/>
      <c r="H89" s="25"/>
      <c r="I89" s="25"/>
      <c r="J89" s="30"/>
    </row>
    <row r="90" spans="1:10" ht="12">
      <c r="A90" s="173"/>
      <c r="B90" s="120" t="s">
        <v>62</v>
      </c>
      <c r="C90" s="174"/>
      <c r="D90" s="174"/>
      <c r="E90" s="114">
        <f>SUM(E92:E103)</f>
        <v>49000</v>
      </c>
      <c r="F90" s="121">
        <f>SUM(F92:F103)</f>
        <v>48988.64</v>
      </c>
      <c r="G90" s="169">
        <f>SUM(F90/E90)</f>
        <v>0.9998</v>
      </c>
      <c r="H90" s="25"/>
      <c r="I90" s="25"/>
      <c r="J90" s="30"/>
    </row>
    <row r="91" spans="1:10" ht="12">
      <c r="A91" s="5"/>
      <c r="B91" s="68"/>
      <c r="C91" s="86"/>
      <c r="D91" s="86"/>
      <c r="E91" s="87"/>
      <c r="F91" s="88"/>
      <c r="G91" s="155"/>
      <c r="H91" s="25"/>
      <c r="I91" s="25"/>
      <c r="J91" s="30"/>
    </row>
    <row r="92" spans="1:7" ht="12" customHeight="1">
      <c r="A92" s="5">
        <v>25</v>
      </c>
      <c r="B92" s="6" t="s">
        <v>25</v>
      </c>
      <c r="C92" s="7">
        <v>921</v>
      </c>
      <c r="D92" s="7">
        <v>92195</v>
      </c>
      <c r="E92" s="15">
        <v>20000</v>
      </c>
      <c r="F92" s="38">
        <v>20000</v>
      </c>
      <c r="G92" s="49">
        <f>F92/E92</f>
        <v>1</v>
      </c>
    </row>
    <row r="93" spans="1:9" ht="12">
      <c r="A93" s="5"/>
      <c r="B93" s="9"/>
      <c r="C93" s="10"/>
      <c r="D93" s="10"/>
      <c r="E93" s="41"/>
      <c r="F93" s="42"/>
      <c r="G93" s="48"/>
      <c r="H93" s="25"/>
      <c r="I93" s="25"/>
    </row>
    <row r="94" spans="1:9" ht="11.25" customHeight="1">
      <c r="A94" s="5">
        <v>26</v>
      </c>
      <c r="B94" s="6" t="s">
        <v>71</v>
      </c>
      <c r="C94" s="7"/>
      <c r="D94" s="7"/>
      <c r="E94" s="15"/>
      <c r="F94" s="38"/>
      <c r="G94" s="49"/>
      <c r="H94" s="25"/>
      <c r="I94" s="25"/>
    </row>
    <row r="95" spans="1:7" ht="11.25" customHeight="1">
      <c r="A95" s="5"/>
      <c r="B95" s="6" t="s">
        <v>72</v>
      </c>
      <c r="C95" s="7">
        <v>921</v>
      </c>
      <c r="D95" s="7">
        <v>92195</v>
      </c>
      <c r="E95" s="15">
        <v>10000</v>
      </c>
      <c r="F95" s="38">
        <v>10000</v>
      </c>
      <c r="G95" s="49">
        <f>SUM(F95/E95)</f>
        <v>1</v>
      </c>
    </row>
    <row r="96" spans="1:7" ht="11.25" customHeight="1">
      <c r="A96" s="5"/>
      <c r="B96" s="9"/>
      <c r="C96" s="10"/>
      <c r="D96" s="10"/>
      <c r="E96" s="41"/>
      <c r="F96" s="42"/>
      <c r="G96" s="48"/>
    </row>
    <row r="97" spans="1:7" ht="11.25" customHeight="1">
      <c r="A97" s="5">
        <v>27</v>
      </c>
      <c r="B97" s="6" t="s">
        <v>82</v>
      </c>
      <c r="C97" s="7"/>
      <c r="D97" s="7"/>
      <c r="E97" s="15"/>
      <c r="F97" s="38"/>
      <c r="G97" s="49"/>
    </row>
    <row r="98" spans="1:7" ht="11.25" customHeight="1">
      <c r="A98" s="5"/>
      <c r="B98" s="6" t="s">
        <v>70</v>
      </c>
      <c r="C98" s="7">
        <v>921</v>
      </c>
      <c r="D98" s="7">
        <v>92195</v>
      </c>
      <c r="E98" s="15">
        <v>10000</v>
      </c>
      <c r="F98" s="38">
        <v>10000</v>
      </c>
      <c r="G98" s="49">
        <f>SUM(F98/E98)</f>
        <v>1</v>
      </c>
    </row>
    <row r="99" spans="1:7" ht="11.25" customHeight="1">
      <c r="A99" s="5"/>
      <c r="B99" s="9"/>
      <c r="C99" s="10"/>
      <c r="D99" s="10"/>
      <c r="E99" s="41"/>
      <c r="F99" s="42"/>
      <c r="G99" s="48"/>
    </row>
    <row r="100" spans="1:7" ht="12">
      <c r="A100" s="5">
        <v>28</v>
      </c>
      <c r="B100" s="6" t="s">
        <v>88</v>
      </c>
      <c r="C100" s="7"/>
      <c r="D100" s="7"/>
      <c r="E100" s="15"/>
      <c r="F100" s="38"/>
      <c r="G100" s="49"/>
    </row>
    <row r="101" spans="1:7" ht="11.25" customHeight="1">
      <c r="A101" s="5"/>
      <c r="B101" s="6" t="s">
        <v>69</v>
      </c>
      <c r="C101" s="7">
        <v>921</v>
      </c>
      <c r="D101" s="7">
        <v>92195</v>
      </c>
      <c r="E101" s="15">
        <v>4000</v>
      </c>
      <c r="F101" s="38">
        <f>4000-11.36</f>
        <v>3988.64</v>
      </c>
      <c r="G101" s="49">
        <f>F101/E101</f>
        <v>0.9972</v>
      </c>
    </row>
    <row r="102" spans="1:7" ht="12">
      <c r="A102" s="5"/>
      <c r="B102" s="9"/>
      <c r="C102" s="10"/>
      <c r="D102" s="10"/>
      <c r="E102" s="41"/>
      <c r="F102" s="42"/>
      <c r="G102" s="48"/>
    </row>
    <row r="103" spans="1:7" ht="12">
      <c r="A103" s="5">
        <v>29</v>
      </c>
      <c r="B103" s="6" t="s">
        <v>54</v>
      </c>
      <c r="C103" s="7">
        <v>921</v>
      </c>
      <c r="D103" s="7">
        <v>92195</v>
      </c>
      <c r="E103" s="15">
        <v>5000</v>
      </c>
      <c r="F103" s="38">
        <v>5000</v>
      </c>
      <c r="G103" s="49">
        <f>F103/E103</f>
        <v>1</v>
      </c>
    </row>
    <row r="104" spans="1:9" ht="22.5" customHeight="1">
      <c r="A104" s="140"/>
      <c r="B104" s="175" t="s">
        <v>0</v>
      </c>
      <c r="C104" s="176"/>
      <c r="D104" s="176"/>
      <c r="E104" s="177">
        <f>SUM(E106:E126)</f>
        <v>795000</v>
      </c>
      <c r="F104" s="178">
        <f>SUM(F106:F126)</f>
        <v>795000</v>
      </c>
      <c r="G104" s="145">
        <f>SUM(F104/E104)</f>
        <v>1</v>
      </c>
      <c r="H104" s="25"/>
      <c r="I104" s="25"/>
    </row>
    <row r="105" spans="1:7" ht="12">
      <c r="A105" s="5"/>
      <c r="B105" s="72"/>
      <c r="C105" s="179"/>
      <c r="D105" s="179"/>
      <c r="E105" s="180"/>
      <c r="F105" s="181"/>
      <c r="G105" s="182"/>
    </row>
    <row r="106" spans="1:7" ht="12">
      <c r="A106" s="5">
        <v>30</v>
      </c>
      <c r="B106" s="6" t="s">
        <v>73</v>
      </c>
      <c r="C106" s="7">
        <v>926</v>
      </c>
      <c r="D106" s="7">
        <v>92605</v>
      </c>
      <c r="E106" s="15">
        <f>200000+63000+40000+18000</f>
        <v>321000</v>
      </c>
      <c r="F106" s="38">
        <f>200000+63000+40000+18000</f>
        <v>321000</v>
      </c>
      <c r="G106" s="49">
        <f>SUM(F106/E106)</f>
        <v>1</v>
      </c>
    </row>
    <row r="107" spans="1:7" ht="12">
      <c r="A107" s="5">
        <v>31</v>
      </c>
      <c r="B107" s="6" t="s">
        <v>7</v>
      </c>
      <c r="C107" s="7">
        <v>926</v>
      </c>
      <c r="D107" s="7">
        <v>92605</v>
      </c>
      <c r="E107" s="15">
        <f>68000+65000</f>
        <v>133000</v>
      </c>
      <c r="F107" s="38">
        <f>68000+65000</f>
        <v>133000</v>
      </c>
      <c r="G107" s="49">
        <f>SUM(F107/E107)</f>
        <v>1</v>
      </c>
    </row>
    <row r="108" spans="1:7" ht="12">
      <c r="A108" s="5">
        <v>32</v>
      </c>
      <c r="B108" s="6" t="s">
        <v>8</v>
      </c>
      <c r="C108" s="7">
        <v>926</v>
      </c>
      <c r="D108" s="7">
        <v>92605</v>
      </c>
      <c r="E108" s="15">
        <v>50000</v>
      </c>
      <c r="F108" s="38">
        <v>50000</v>
      </c>
      <c r="G108" s="49">
        <f>SUM(F108/E108)</f>
        <v>1</v>
      </c>
    </row>
    <row r="109" spans="1:9" ht="12">
      <c r="A109" s="5">
        <v>33</v>
      </c>
      <c r="B109" s="6" t="s">
        <v>9</v>
      </c>
      <c r="C109" s="7">
        <v>926</v>
      </c>
      <c r="D109" s="7">
        <v>92605</v>
      </c>
      <c r="E109" s="15">
        <v>40000</v>
      </c>
      <c r="F109" s="38">
        <v>40000</v>
      </c>
      <c r="G109" s="49">
        <f>SUM(F109/E109)</f>
        <v>1</v>
      </c>
      <c r="I109" s="25"/>
    </row>
    <row r="110" spans="1:9" ht="12">
      <c r="A110" s="5">
        <v>34</v>
      </c>
      <c r="B110" s="6" t="s">
        <v>10</v>
      </c>
      <c r="C110" s="7"/>
      <c r="D110" s="7"/>
      <c r="E110" s="15"/>
      <c r="F110" s="38"/>
      <c r="G110" s="49"/>
      <c r="H110" s="25"/>
      <c r="I110" s="25"/>
    </row>
    <row r="111" spans="1:9" ht="12">
      <c r="A111" s="5"/>
      <c r="B111" s="6" t="s">
        <v>11</v>
      </c>
      <c r="C111" s="7">
        <v>926</v>
      </c>
      <c r="D111" s="7">
        <v>92605</v>
      </c>
      <c r="E111" s="15">
        <v>25000</v>
      </c>
      <c r="F111" s="38">
        <v>25000</v>
      </c>
      <c r="G111" s="49">
        <f>SUM(F111/E111)</f>
        <v>1</v>
      </c>
      <c r="H111" s="25"/>
      <c r="I111" s="25"/>
    </row>
    <row r="112" spans="1:10" ht="12">
      <c r="A112" s="5">
        <v>35</v>
      </c>
      <c r="B112" s="6" t="s">
        <v>12</v>
      </c>
      <c r="C112" s="7">
        <v>926</v>
      </c>
      <c r="D112" s="7">
        <v>92605</v>
      </c>
      <c r="E112" s="15">
        <f>10000+6000</f>
        <v>16000</v>
      </c>
      <c r="F112" s="38">
        <f>10000+6000</f>
        <v>16000</v>
      </c>
      <c r="G112" s="49">
        <f aca="true" t="shared" si="0" ref="G112:G125">SUM(F112/E112)</f>
        <v>1</v>
      </c>
      <c r="H112" s="25"/>
      <c r="I112" s="25"/>
      <c r="J112" s="25"/>
    </row>
    <row r="113" spans="1:9" ht="12">
      <c r="A113" s="5">
        <v>36</v>
      </c>
      <c r="B113" s="6" t="s">
        <v>74</v>
      </c>
      <c r="C113" s="7">
        <v>926</v>
      </c>
      <c r="D113" s="7">
        <v>92605</v>
      </c>
      <c r="E113" s="15">
        <f>74000+4000</f>
        <v>78000</v>
      </c>
      <c r="F113" s="38">
        <f>74000+4000</f>
        <v>78000</v>
      </c>
      <c r="G113" s="49">
        <f t="shared" si="0"/>
        <v>1</v>
      </c>
      <c r="H113" s="25"/>
      <c r="I113" s="25"/>
    </row>
    <row r="114" spans="1:9" ht="12">
      <c r="A114" s="5">
        <v>37</v>
      </c>
      <c r="B114" s="6" t="s">
        <v>13</v>
      </c>
      <c r="C114" s="7">
        <v>926</v>
      </c>
      <c r="D114" s="7">
        <v>92605</v>
      </c>
      <c r="E114" s="15">
        <v>11000</v>
      </c>
      <c r="F114" s="38">
        <v>11000</v>
      </c>
      <c r="G114" s="49">
        <f t="shared" si="0"/>
        <v>1</v>
      </c>
      <c r="H114" s="25"/>
      <c r="I114" s="25"/>
    </row>
    <row r="115" spans="1:9" ht="12">
      <c r="A115" s="5">
        <v>38</v>
      </c>
      <c r="B115" s="6" t="s">
        <v>75</v>
      </c>
      <c r="C115" s="7">
        <v>926</v>
      </c>
      <c r="D115" s="7">
        <v>92605</v>
      </c>
      <c r="E115" s="15">
        <v>7000</v>
      </c>
      <c r="F115" s="38">
        <v>7000</v>
      </c>
      <c r="G115" s="49">
        <f t="shared" si="0"/>
        <v>1</v>
      </c>
      <c r="H115" s="25"/>
      <c r="I115" s="25"/>
    </row>
    <row r="116" spans="1:9" ht="12">
      <c r="A116" s="5">
        <v>39</v>
      </c>
      <c r="B116" s="6" t="s">
        <v>14</v>
      </c>
      <c r="C116" s="7">
        <v>926</v>
      </c>
      <c r="D116" s="7">
        <v>92605</v>
      </c>
      <c r="E116" s="15">
        <f>10000+5000+3000</f>
        <v>18000</v>
      </c>
      <c r="F116" s="38">
        <f>10000+5000+3000</f>
        <v>18000</v>
      </c>
      <c r="G116" s="49">
        <f t="shared" si="0"/>
        <v>1</v>
      </c>
      <c r="H116" s="25"/>
      <c r="I116" s="25"/>
    </row>
    <row r="117" spans="1:9" ht="12">
      <c r="A117" s="5">
        <v>40</v>
      </c>
      <c r="B117" s="6" t="s">
        <v>15</v>
      </c>
      <c r="C117" s="7">
        <v>926</v>
      </c>
      <c r="D117" s="7">
        <v>92605</v>
      </c>
      <c r="E117" s="15">
        <v>21000</v>
      </c>
      <c r="F117" s="38">
        <v>21000</v>
      </c>
      <c r="G117" s="49">
        <f t="shared" si="0"/>
        <v>1</v>
      </c>
      <c r="H117" s="25"/>
      <c r="I117" s="25"/>
    </row>
    <row r="118" spans="1:9" ht="12">
      <c r="A118" s="5">
        <v>41</v>
      </c>
      <c r="B118" s="6" t="s">
        <v>16</v>
      </c>
      <c r="C118" s="7">
        <v>926</v>
      </c>
      <c r="D118" s="7">
        <v>92605</v>
      </c>
      <c r="E118" s="15">
        <v>18000</v>
      </c>
      <c r="F118" s="45">
        <v>18000</v>
      </c>
      <c r="G118" s="31">
        <f t="shared" si="0"/>
        <v>1</v>
      </c>
      <c r="H118" s="25"/>
      <c r="I118" s="25"/>
    </row>
    <row r="119" spans="1:9" ht="12">
      <c r="A119" s="5">
        <v>42</v>
      </c>
      <c r="B119" s="6" t="s">
        <v>76</v>
      </c>
      <c r="C119" s="7">
        <v>926</v>
      </c>
      <c r="D119" s="7">
        <v>92605</v>
      </c>
      <c r="E119" s="15">
        <v>6500</v>
      </c>
      <c r="F119" s="38">
        <v>6500</v>
      </c>
      <c r="G119" s="49">
        <f t="shared" si="0"/>
        <v>1</v>
      </c>
      <c r="H119" s="25"/>
      <c r="I119" s="25"/>
    </row>
    <row r="120" spans="1:9" ht="12">
      <c r="A120" s="5">
        <v>43</v>
      </c>
      <c r="B120" s="6" t="s">
        <v>17</v>
      </c>
      <c r="C120" s="7">
        <v>926</v>
      </c>
      <c r="D120" s="7">
        <v>92605</v>
      </c>
      <c r="E120" s="15">
        <v>13000</v>
      </c>
      <c r="F120" s="38">
        <v>13000</v>
      </c>
      <c r="G120" s="49">
        <f t="shared" si="0"/>
        <v>1</v>
      </c>
      <c r="H120" s="25"/>
      <c r="I120" s="25"/>
    </row>
    <row r="121" spans="1:9" ht="12">
      <c r="A121" s="5">
        <v>44</v>
      </c>
      <c r="B121" s="6" t="s">
        <v>55</v>
      </c>
      <c r="C121" s="7">
        <v>926</v>
      </c>
      <c r="D121" s="7">
        <v>92605</v>
      </c>
      <c r="E121" s="15">
        <f>21000+7000</f>
        <v>28000</v>
      </c>
      <c r="F121" s="38">
        <f>21000+7000</f>
        <v>28000</v>
      </c>
      <c r="G121" s="49">
        <f t="shared" si="0"/>
        <v>1</v>
      </c>
      <c r="H121" s="25"/>
      <c r="I121" s="25"/>
    </row>
    <row r="122" spans="1:9" ht="12">
      <c r="A122" s="5">
        <v>45</v>
      </c>
      <c r="B122" s="6" t="s">
        <v>71</v>
      </c>
      <c r="C122" s="7"/>
      <c r="D122" s="7"/>
      <c r="E122" s="15"/>
      <c r="F122" s="45"/>
      <c r="G122" s="31"/>
      <c r="H122" s="25"/>
      <c r="I122" s="25"/>
    </row>
    <row r="123" spans="1:9" ht="12">
      <c r="A123" s="5"/>
      <c r="B123" s="6" t="s">
        <v>72</v>
      </c>
      <c r="C123" s="7">
        <v>926</v>
      </c>
      <c r="D123" s="7">
        <v>92605</v>
      </c>
      <c r="E123" s="15">
        <v>4500</v>
      </c>
      <c r="F123" s="45">
        <v>4500</v>
      </c>
      <c r="G123" s="31">
        <f t="shared" si="0"/>
        <v>1</v>
      </c>
      <c r="H123" s="25"/>
      <c r="I123" s="25"/>
    </row>
    <row r="124" spans="1:7" ht="12">
      <c r="A124" s="5">
        <v>46</v>
      </c>
      <c r="B124" s="6" t="s">
        <v>56</v>
      </c>
      <c r="C124" s="7">
        <v>926</v>
      </c>
      <c r="D124" s="7">
        <v>92605</v>
      </c>
      <c r="E124" s="15">
        <f>1000</f>
        <v>1000</v>
      </c>
      <c r="F124" s="45">
        <f>1000</f>
        <v>1000</v>
      </c>
      <c r="G124" s="31">
        <f t="shared" si="0"/>
        <v>1</v>
      </c>
    </row>
    <row r="125" spans="1:9" ht="12">
      <c r="A125" s="5">
        <v>47</v>
      </c>
      <c r="B125" s="6" t="s">
        <v>83</v>
      </c>
      <c r="C125" s="7">
        <v>926</v>
      </c>
      <c r="D125" s="7">
        <v>92605</v>
      </c>
      <c r="E125" s="15">
        <f>2000+2000</f>
        <v>4000</v>
      </c>
      <c r="F125" s="45">
        <f>2000+2000</f>
        <v>4000</v>
      </c>
      <c r="G125" s="31">
        <f t="shared" si="0"/>
        <v>1</v>
      </c>
      <c r="H125" s="25"/>
      <c r="I125" s="37"/>
    </row>
    <row r="126" spans="1:7" ht="12.75" thickBot="1">
      <c r="A126" s="74"/>
      <c r="B126" s="9"/>
      <c r="C126" s="10"/>
      <c r="D126" s="10"/>
      <c r="E126" s="41"/>
      <c r="F126" s="46"/>
      <c r="G126" s="33"/>
    </row>
    <row r="127" spans="1:9" ht="12">
      <c r="A127" s="52"/>
      <c r="B127" s="73"/>
      <c r="C127" s="90"/>
      <c r="D127" s="90"/>
      <c r="E127" s="91"/>
      <c r="F127" s="92"/>
      <c r="G127" s="93"/>
      <c r="H127" s="25"/>
      <c r="I127" s="25"/>
    </row>
    <row r="128" spans="1:7" ht="15.75" thickBot="1">
      <c r="A128" s="3"/>
      <c r="B128" s="17" t="s">
        <v>84</v>
      </c>
      <c r="C128" s="18" t="s">
        <v>20</v>
      </c>
      <c r="D128" s="18" t="s">
        <v>20</v>
      </c>
      <c r="E128" s="53">
        <f>E104+E75+E54+E49+E36+E15+E6</f>
        <v>1649100</v>
      </c>
      <c r="F128" s="54">
        <f>F104+F75+F54+F49+F36+F15+F6</f>
        <v>1608911.04</v>
      </c>
      <c r="G128" s="36">
        <f>SUM(F128/E128)</f>
        <v>0.9756</v>
      </c>
    </row>
  </sheetData>
  <sheetProtection/>
  <mergeCells count="4">
    <mergeCell ref="A1:G1"/>
    <mergeCell ref="A2:G2"/>
    <mergeCell ref="B14:B15"/>
    <mergeCell ref="B35:B3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80" r:id="rId1"/>
  <rowBreaks count="1" manualBreakCount="1"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2009-03-31T09:03:53Z</dcterms:modified>
  <cp:category/>
  <cp:version/>
  <cp:contentType/>
  <cp:contentStatus/>
</cp:coreProperties>
</file>