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 - dochody " sheetId="1" r:id="rId1"/>
    <sheet name="1-dochody układzie rodzajowym" sheetId="2" r:id="rId2"/>
  </sheets>
  <definedNames>
    <definedName name="_xlnm.Print_Area" localSheetId="0">'1 - dochody '!$A$1:$I$474</definedName>
    <definedName name="_xlnm.Print_Area" localSheetId="1">'1-dochody układzie rodzajowym'!$A$1:$D$70</definedName>
  </definedNames>
  <calcPr fullCalcOnLoad="1" fullPrecision="0"/>
</workbook>
</file>

<file path=xl/sharedStrings.xml><?xml version="1.0" encoding="utf-8"?>
<sst xmlns="http://schemas.openxmlformats.org/spreadsheetml/2006/main" count="536" uniqueCount="273">
  <si>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</si>
  <si>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</si>
  <si>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</si>
  <si>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</si>
  <si>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</si>
  <si>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KULTURA FIZYCZNA I SPORT</t>
  </si>
  <si>
    <t>Przedszkola</t>
  </si>
  <si>
    <t>Gospodarka ściekowa i ochrona wód</t>
  </si>
  <si>
    <t>1.1. Zestawienie wykonania dochodów budżetu Gminy Police.</t>
  </si>
  <si>
    <t xml:space="preserve">URZĘDY NACZELNYCH ORGANÓW WŁADZY PAŃSTWOWEJ, </t>
  </si>
  <si>
    <t xml:space="preserve">DOCHODY OD OSÓB PRAWNYCH, OD OSÓB FIZYCZNYCH </t>
  </si>
  <si>
    <t>I OD INNYCH JEDNOSTEK NIEPOSIADAJĄCYCH OSOBOWOŚCI PRAWNEJ</t>
  </si>
  <si>
    <t>WYTWARZANIE I ZAOPATRYWANIE 
W ENERGIĘ ELEKTRYCZNĄ, GAZ I WODĘ</t>
  </si>
  <si>
    <t>Grzywny, mandaty i inne kary pieniężne od osób fizycznych</t>
  </si>
  <si>
    <t>2680</t>
  </si>
  <si>
    <t>Rekompensaty utraconych dochodów w podatkach i opłatach lokalnych</t>
  </si>
  <si>
    <t>Wpływy z podatku rolnego, podatku leśnego, podatku od spadków i darowizn,</t>
  </si>
  <si>
    <t>0460</t>
  </si>
  <si>
    <t>Wpływy z opłaty eksploatacyjnej</t>
  </si>
  <si>
    <t xml:space="preserve">Udziały gmin w podatkach stanowiących </t>
  </si>
  <si>
    <t>1.1.1.2. Dochody związane z realizacją zadań własnych.</t>
  </si>
  <si>
    <t>Realizacja                                     3:2</t>
  </si>
  <si>
    <t xml:space="preserve">   Dochody ogółem:</t>
  </si>
  <si>
    <t xml:space="preserve">     i ) udziały w podatkach stanowiących</t>
  </si>
  <si>
    <t xml:space="preserve">     l ) opłata za korzystanie z zezwoleń na sprzedaż napojów </t>
  </si>
  <si>
    <t xml:space="preserve">         alkoholowych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</si>
  <si>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</si>
  <si>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</si>
  <si>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</si>
  <si>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o) odsetki</t>
  </si>
  <si>
    <t xml:space="preserve">     p) pozostałe</t>
  </si>
  <si>
    <t xml:space="preserve">          - rozwojowe z Programu Operacyjnego Kapitał Ludzki, z tego:</t>
  </si>
  <si>
    <t xml:space="preserve">          - rozwojowe ze środków pomocowych</t>
  </si>
  <si>
    <t>1.1.1.6. Dochody podlegające przekazaniu do budżetu państwa.</t>
  </si>
  <si>
    <t xml:space="preserve">Świadczenia rodzinne, zaliczka alimentacyjna oraz składki na </t>
  </si>
  <si>
    <t>ubezpieczenia emerytalne i rentowe z ubezpieczenia społecznego</t>
  </si>
  <si>
    <t xml:space="preserve">        - dzierżawa na targowisku</t>
  </si>
  <si>
    <t xml:space="preserve">        - dotacje, z tego:</t>
  </si>
  <si>
    <t xml:space="preserve">          - z budżetu państwa</t>
  </si>
  <si>
    <t xml:space="preserve">        - środki, z tego:</t>
  </si>
  <si>
    <t xml:space="preserve">          - z funduszy strukturalnych INTERREG III</t>
  </si>
  <si>
    <t xml:space="preserve">         zlecone gminie oraz inne zlecone ustawami, z tego:</t>
  </si>
  <si>
    <t>Realizacja                  4:3</t>
  </si>
  <si>
    <t>Realizacja                  6:5</t>
  </si>
  <si>
    <t>1.1.1.1. Ogółem według działów.</t>
  </si>
  <si>
    <t>1.1.1.3. Dochody związane z realizacją zadań zleconych z zakresu administracji rządowej i innych zadań zleconych ustawami.</t>
  </si>
  <si>
    <t>1.1.2. Zestawienie wykonania dochodów w układzie rodzajowym.</t>
  </si>
  <si>
    <t>01095</t>
  </si>
  <si>
    <t>Utrzymanie zieleni w miastach i gminach</t>
  </si>
  <si>
    <t xml:space="preserve">               - ze środków pomocowych</t>
  </si>
  <si>
    <t xml:space="preserve">               - z budżetu państwa na sfinansowanie wkładu własnego</t>
  </si>
  <si>
    <t xml:space="preserve">               - z Gminnego Funduszu Ochrony Środowiska i Gospodarki Wodnej</t>
  </si>
  <si>
    <t xml:space="preserve">               - z Wojewódzkiego Funduszu Ochrony Środowiska i Gospodarki Wodnej</t>
  </si>
  <si>
    <t xml:space="preserve">               - z Powiatowego Funduszu Ochrony Środowiska i Gospodarki Wodnej</t>
  </si>
  <si>
    <t xml:space="preserve">               - z budżetu państwa na dofinansowanie wkładu własnego</t>
  </si>
  <si>
    <t xml:space="preserve">     c) opłata od posiadania psów</t>
  </si>
  <si>
    <t xml:space="preserve">          - z Europejskiego Funduszu Społecznego</t>
  </si>
  <si>
    <t xml:space="preserve">          - z Narodowego Centrum Kultury w Warszawie</t>
  </si>
  <si>
    <t xml:space="preserve">          - z STU Ergo Hestia SA</t>
  </si>
  <si>
    <t xml:space="preserve">          - z Województwa Zachodniopomorskiego</t>
  </si>
  <si>
    <t xml:space="preserve">     d) na zadania realizowane przez gminę wspólnie w drodze umów lub porozumień </t>
  </si>
  <si>
    <t>POZOSTAŁE ZADANIA W ZAKRESIE POLITYKI SPOŁECZNEJ</t>
  </si>
  <si>
    <t>Domy i ośrodki kultury, świetlice i kluby</t>
  </si>
  <si>
    <t>Urzędy wojewódzkie</t>
  </si>
  <si>
    <t>w zł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</si>
  <si>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</si>
  <si>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</si>
  <si>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</si>
  <si>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Wykonanie</t>
  </si>
  <si>
    <t>2370</t>
  </si>
  <si>
    <t>i innych jednostek organizacyjnych</t>
  </si>
  <si>
    <t>Instytucje kultury fizycznej</t>
  </si>
  <si>
    <t>Wpływy ze zwrotów dotacji wykorzystanych niezgodnie z przeznaczeniem lub pobranych w nadmiernej wysokości</t>
  </si>
  <si>
    <t>1. CZĘŚĆ TABELARYCZNA</t>
  </si>
  <si>
    <t>Dochody z najmu i dzierżawy składników majątkowych Skarbu Państwa, jednostek samorządu terytorialnego lub innych jednostek zaliczanych do sektora finansów publicznych oraz innych umów o podobnym charakterze</t>
  </si>
  <si>
    <t>Część równoważąca subwencji ogólnej dla gmin</t>
  </si>
  <si>
    <t>Część oświatowa subwencji ogólnej dla jednostek samorządu terytorialnego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</si>
  <si>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</si>
  <si>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</si>
  <si>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</si>
  <si>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</si>
  <si>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</si>
  <si>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</si>
  <si>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</si>
  <si>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</si>
  <si>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</si>
  <si>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Ośrodki pomocy społecznej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</si>
  <si>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</si>
  <si>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</si>
  <si>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</si>
  <si>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</si>
  <si>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</si>
  <si>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</si>
  <si>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</si>
  <si>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</si>
  <si>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</si>
  <si>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</si>
  <si>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</si>
  <si>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</si>
  <si>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</si>
  <si>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</si>
  <si>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</si>
  <si>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</si>
  <si>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</si>
  <si>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</si>
  <si>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</si>
  <si>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</si>
  <si>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</si>
  <si>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</si>
  <si>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</si>
  <si>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</si>
  <si>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</si>
  <si>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</si>
  <si>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</si>
  <si>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</si>
  <si>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</si>
  <si>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</si>
  <si>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</si>
  <si>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</si>
  <si>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</si>
  <si>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</si>
  <si>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</si>
  <si>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</si>
  <si>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</si>
  <si>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</si>
  <si>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</si>
  <si>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</si>
  <si>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</si>
  <si>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</si>
  <si>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</si>
  <si>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</si>
  <si>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</si>
  <si>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</si>
  <si>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</si>
  <si>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</si>
  <si>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</si>
  <si>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Prywatyzacja</t>
  </si>
  <si>
    <t>Informacja</t>
  </si>
  <si>
    <t>0580</t>
  </si>
  <si>
    <t>Grzywny i inne kary pieniężne od osób prawnych i innych jednostek organizacyjnych</t>
  </si>
  <si>
    <t>Promocja jednostek samorządu terytorialnego</t>
  </si>
  <si>
    <t>Komendy powiatowe Policji</t>
  </si>
  <si>
    <t>Różne rozliczenia finansowe</t>
  </si>
  <si>
    <t>za I półrocze 2008 roku</t>
  </si>
  <si>
    <t>1.1.1. Zestawienie wykonania dochodów budżetu Gminy Police według działów, rozdziałów i paragrafów klasyfikacji budżetowej.</t>
  </si>
  <si>
    <t xml:space="preserve">Wykonanie </t>
  </si>
  <si>
    <t>dochody bieżące</t>
  </si>
  <si>
    <t>dochody majątkowe</t>
  </si>
  <si>
    <t>EDUKACJA OPIEKA WYCHOWAWCZA</t>
  </si>
  <si>
    <t>Wpływy z rożnych dochodów</t>
  </si>
  <si>
    <t>Wpłata do budżetu nadwyżki środków obrotowych przez zakład budżetowy</t>
  </si>
  <si>
    <t>0770</t>
  </si>
  <si>
    <t>Wpłaty z tytułu odpłatnego nabycia prawa własności oraz prawa użytkowania wieczystego nieruchomości</t>
  </si>
  <si>
    <t>2709</t>
  </si>
  <si>
    <t>Opłata od posiadania psów</t>
  </si>
  <si>
    <t>Zaległości z podatków zniesionych</t>
  </si>
  <si>
    <t>6260</t>
  </si>
  <si>
    <t>2460</t>
  </si>
  <si>
    <t xml:space="preserve">Dotacje rozwojowe oraz środki na finansowanie Wspólnej Polityki Rolnej </t>
  </si>
  <si>
    <t>6208</t>
  </si>
  <si>
    <t>Dotacje rozwojowe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</si>
  <si>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</si>
  <si>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 (związków gmin)</t>
  </si>
  <si>
    <t xml:space="preserve">Składki na ubezpieczenia zdrowotne opłacane za osoby pobierające </t>
  </si>
  <si>
    <t>niektóre świadczenia z pomocy społecznej, niektóre świadczenia rodzinne</t>
  </si>
  <si>
    <t>oraz za osoby uczestniczące w zajęciach w centrum integracji społecznej</t>
  </si>
  <si>
    <t>Dotacje celowe otrzymane z powiatu na inwestycje i zakupy inwestycyjne realizowane na podstawie porozumień (umów) między jednostkami samorządu terytorialnego</t>
  </si>
  <si>
    <t>1.1.1.5. Dochody związane z realizacją zadań wspólnych wykonywanych w drodze umów lub porozumień między jednostkami samorządu terytorialnego.</t>
  </si>
  <si>
    <t>Grzywny i inne kary pieniężne od osób prawnych innych jednostek organizacyjnych</t>
  </si>
  <si>
    <t>Środki otrzymane od pozostałych jednostek zaliczanych do sektora finansów publicznych na realizację zadań bieżących jednostek zaliczanych do sektora finansów publicznych</t>
  </si>
  <si>
    <t xml:space="preserve">Pozostała działalność </t>
  </si>
  <si>
    <t xml:space="preserve">        - z funduszy celowych, z tego:</t>
  </si>
  <si>
    <t xml:space="preserve">          - z Polsko - Niemieckiej Współpracy Młodzieży</t>
  </si>
  <si>
    <t xml:space="preserve">         między jednostkami samorządu terytorialnego:</t>
  </si>
  <si>
    <t xml:space="preserve">         - dotacje rozwojowe z Programu Operacyjnego Kapitał Ludzki, z tego:</t>
  </si>
  <si>
    <t>Urzędy gmin (miast i miast na prawach powiatu)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</si>
  <si>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</si>
  <si>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</si>
  <si>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</si>
  <si>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</si>
  <si>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</si>
  <si>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     b) podatek od środków transportowych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</si>
  <si>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</si>
  <si>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</si>
  <si>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</si>
  <si>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</si>
  <si>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c) na zadania realizowane przez gminę</t>
  </si>
  <si>
    <t xml:space="preserve">         na podstawie porozumień, z tego:</t>
  </si>
  <si>
    <t xml:space="preserve">         - dotacja z Powiatu Polickiego</t>
  </si>
  <si>
    <t xml:space="preserve">     h) podatek od czynności cywilnoprawnych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</si>
  <si>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</si>
  <si>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</si>
  <si>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</si>
  <si>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</si>
  <si>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2. Dochody z majątku gminy:</t>
  </si>
  <si>
    <t xml:space="preserve">     a) wieczyste użytkowanie, zarząd, użytkowanie</t>
  </si>
  <si>
    <t>Zasiłki i pomoc w naturze oraz składki na ubezpieczenia emerytalne i rentowe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</si>
  <si>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</si>
  <si>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</si>
  <si>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</si>
  <si>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</si>
  <si>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</si>
  <si>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</si>
  <si>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</si>
  <si>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</si>
  <si>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</si>
  <si>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</si>
  <si>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</si>
  <si>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</si>
  <si>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</si>
  <si>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</si>
  <si>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</si>
  <si>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</si>
  <si>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</si>
  <si>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b) na zadania zlecone z zakresu administracji rządowej</t>
  </si>
  <si>
    <t xml:space="preserve">         - dotacje z budżetu państwa</t>
  </si>
  <si>
    <t>I OCHRONA PRZECIWPOŻAROWA</t>
  </si>
  <si>
    <t>DOCHODY OD OSÓB PRAWNYCH, OD OSÓB</t>
  </si>
  <si>
    <t>RÓŻNE ROZLICZENIA</t>
  </si>
  <si>
    <t>OŚWIATA I WYCHOWANIE</t>
  </si>
  <si>
    <t>OCHRONA ZDROWIA</t>
  </si>
  <si>
    <t>RAZEM</t>
  </si>
  <si>
    <t>Rozdział</t>
  </si>
  <si>
    <t>Treść</t>
  </si>
  <si>
    <t>z tego:</t>
  </si>
  <si>
    <t>010</t>
  </si>
  <si>
    <t>ROLNICTWO I ŁOWIECTWO</t>
  </si>
  <si>
    <t>DZIAŁALNOŚĆ USŁUGOWA</t>
  </si>
  <si>
    <t>OGÓŁEM</t>
  </si>
  <si>
    <t>Zakłady gospodarki mieszkaniowej</t>
  </si>
  <si>
    <t>Plany zagospodarowania przestrzennego</t>
  </si>
  <si>
    <t>Dokształcanie i doskonalenie nauczycieli</t>
  </si>
  <si>
    <t>Oświetlenie ulic, placów i dróg</t>
  </si>
  <si>
    <t>Obiekty sportowe</t>
  </si>
  <si>
    <t>Zadania w zakresie kultury fizycznej i sportu</t>
  </si>
  <si>
    <t>1.1.1.4. Dochody związane z realizacją zadań wykonywanych na podstawie porozumień (umów) między jednostkami samorządu terytorialnego.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</si>
  <si>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</si>
  <si>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</si>
  <si>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</si>
  <si>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</si>
  <si>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</si>
  <si>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2440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</si>
  <si>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</si>
  <si>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</si>
  <si>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</si>
  <si>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</si>
  <si>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</si>
  <si>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</si>
  <si>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</si>
  <si>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</si>
  <si>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</si>
  <si>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</si>
  <si>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</si>
  <si>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</si>
  <si>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</si>
  <si>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</si>
  <si>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</si>
  <si>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</si>
  <si>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</si>
  <si>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</si>
  <si>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</t>
  </si>
  <si>
    <t>Środki na dofinansowanie własnych inwestycji gmin (związków gmin), powiatów (związków powiatów), samorządów województw, pozyskane z innych źródeł</t>
  </si>
  <si>
    <t>0979</t>
  </si>
  <si>
    <t>2708</t>
  </si>
  <si>
    <t>Wpływy z opłat za wydawanie zezwoleń na sprzedaż alkoholu</t>
  </si>
  <si>
    <t>Dotacje otrzymane z funduszy celowych na realizację zadań bieżących jednostek sektora finansów publicznych</t>
  </si>
  <si>
    <t>o przebiegu wykonania budżetu Gminy Police</t>
  </si>
  <si>
    <t>Wpływy z podatku rolnego, podatku leśnego, podatku od czynności</t>
  </si>
  <si>
    <t>cywilnoprawnych, podatków i opłat lokalnych od osób prawnych</t>
  </si>
  <si>
    <t>podatku od czynności cywilnoprawnych oraz podatków i opłat lokalnych</t>
  </si>
  <si>
    <t>od osób fizycznych</t>
  </si>
  <si>
    <t xml:space="preserve">Świadczenia rodzinne, zaliczka alimentacyjna oraz składki </t>
  </si>
  <si>
    <t>na ubezpieczenia emerytalne i rentowe z ubezpieczenia społecznego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</si>
</sst>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2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indexed="10"/>
      <name val="Arial CE"/>
      <family val="0"/>
    </font>
    <font>
      <sz val="10"/>
      <name val="Arial"/>
      <family val="0"/>
    </font>
    <font>
      <b/>
      <sz val="18"/>
      <color indexed="18"/>
      <name val="Times New Roman"/>
      <family val="1"/>
    </font>
    <font>
      <sz val="18"/>
      <name val="Arial CE"/>
      <family val="2"/>
    </font>
    <font>
      <b/>
      <sz val="18"/>
      <color indexed="20"/>
      <name val="Times New Roman"/>
      <family val="1"/>
    </font>
    <font>
      <sz val="9"/>
      <color indexed="53"/>
      <name val="Arial CE"/>
      <family val="0"/>
    </font>
    <font>
      <i/>
      <u val="single"/>
      <sz val="9"/>
      <color indexed="53"/>
      <name val="Arial CE"/>
      <family val="0"/>
    </font>
    <font>
      <sz val="10"/>
      <color indexed="53"/>
      <name val="Arial CE"/>
      <family val="0"/>
    </font>
    <font>
      <sz val="11"/>
      <color indexed="53"/>
      <name val="Arial CE"/>
      <family val="0"/>
    </font>
    <font>
      <b/>
      <sz val="11"/>
      <color indexed="53"/>
      <name val="Arial CE"/>
      <family val="0"/>
    </font>
    <font>
      <sz val="8"/>
      <color indexed="53"/>
      <name val="Arial CE"/>
      <family val="0"/>
    </font>
    <font>
      <sz val="8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49" fontId="0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4" fontId="14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0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0" xfId="20" applyNumberFormat="1" applyFont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4" fillId="0" borderId="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4" fillId="0" borderId="18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4" fillId="0" borderId="8" xfId="0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1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49" fontId="4" fillId="0" borderId="26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35" xfId="0" applyFont="1" applyBorder="1" applyAlignment="1">
      <alignment vertical="center" wrapText="1"/>
    </xf>
    <xf numFmtId="3" fontId="4" fillId="0" borderId="36" xfId="0" applyNumberFormat="1" applyFont="1" applyBorder="1" applyAlignment="1">
      <alignment horizontal="right"/>
    </xf>
    <xf numFmtId="0" fontId="8" fillId="2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7" fontId="0" fillId="0" borderId="0" xfId="15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3" fontId="4" fillId="0" borderId="6" xfId="15" applyNumberFormat="1" applyFont="1" applyBorder="1" applyAlignment="1">
      <alignment horizontal="right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9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0" xfId="0" applyFont="1" applyFill="1" applyBorder="1" applyAlignment="1">
      <alignment vertical="center" wrapText="1"/>
    </xf>
    <xf numFmtId="0" fontId="7" fillId="0" borderId="9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Continuous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9" xfId="0" applyFont="1" applyBorder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Font="1" applyAlignment="1">
      <alignment horizontal="center" vertical="center"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7" fillId="0" borderId="1" xfId="0" applyFont="1" applyBorder="1" applyAlignment="1">
      <alignment/>
    </xf>
    <xf numFmtId="4" fontId="7" fillId="0" borderId="2" xfId="0" applyNumberFormat="1" applyFont="1" applyBorder="1" applyAlignment="1">
      <alignment/>
    </xf>
    <xf numFmtId="10" fontId="1" fillId="2" borderId="43" xfId="2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10" fontId="4" fillId="0" borderId="44" xfId="20" applyNumberFormat="1" applyFont="1" applyFill="1" applyBorder="1" applyAlignment="1">
      <alignment horizontal="right" vertical="center" wrapText="1"/>
    </xf>
    <xf numFmtId="10" fontId="4" fillId="0" borderId="42" xfId="20" applyNumberFormat="1" applyFont="1" applyFill="1" applyBorder="1" applyAlignment="1">
      <alignment horizontal="right" vertical="center" wrapText="1"/>
    </xf>
    <xf numFmtId="10" fontId="1" fillId="0" borderId="45" xfId="20" applyNumberFormat="1" applyFont="1" applyFill="1" applyBorder="1" applyAlignment="1">
      <alignment horizontal="right" vertical="center" wrapText="1"/>
    </xf>
    <xf numFmtId="10" fontId="4" fillId="0" borderId="44" xfId="20" applyNumberFormat="1" applyFont="1" applyFill="1" applyBorder="1" applyAlignment="1">
      <alignment horizontal="right" wrapText="1"/>
    </xf>
    <xf numFmtId="10" fontId="4" fillId="0" borderId="46" xfId="20" applyNumberFormat="1" applyFont="1" applyFill="1" applyBorder="1" applyAlignment="1">
      <alignment horizontal="right" wrapText="1"/>
    </xf>
    <xf numFmtId="10" fontId="4" fillId="0" borderId="47" xfId="20" applyNumberFormat="1" applyFont="1" applyFill="1" applyBorder="1" applyAlignment="1">
      <alignment horizontal="right" wrapText="1"/>
    </xf>
    <xf numFmtId="10" fontId="4" fillId="0" borderId="43" xfId="20" applyNumberFormat="1" applyFont="1" applyFill="1" applyBorder="1" applyAlignment="1">
      <alignment horizontal="right" wrapText="1"/>
    </xf>
    <xf numFmtId="10" fontId="4" fillId="0" borderId="42" xfId="20" applyNumberFormat="1" applyFont="1" applyFill="1" applyBorder="1" applyAlignment="1">
      <alignment horizontal="right" wrapText="1"/>
    </xf>
    <xf numFmtId="10" fontId="4" fillId="0" borderId="13" xfId="20" applyNumberFormat="1" applyFont="1" applyFill="1" applyBorder="1" applyAlignment="1">
      <alignment horizontal="right" wrapText="1"/>
    </xf>
    <xf numFmtId="10" fontId="4" fillId="0" borderId="45" xfId="20" applyNumberFormat="1" applyFont="1" applyFill="1" applyBorder="1" applyAlignment="1">
      <alignment horizontal="right" wrapText="1"/>
    </xf>
    <xf numFmtId="0" fontId="4" fillId="0" borderId="2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2" borderId="8" xfId="0" applyFont="1" applyFill="1" applyBorder="1" applyAlignment="1">
      <alignment horizontal="centerContinuous"/>
    </xf>
    <xf numFmtId="0" fontId="0" fillId="2" borderId="48" xfId="0" applyFont="1" applyFill="1" applyBorder="1" applyAlignment="1">
      <alignment horizontal="center"/>
    </xf>
    <xf numFmtId="0" fontId="17" fillId="0" borderId="2" xfId="0" applyFont="1" applyBorder="1" applyAlignment="1">
      <alignment/>
    </xf>
    <xf numFmtId="0" fontId="5" fillId="0" borderId="5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4" fontId="1" fillId="2" borderId="48" xfId="0" applyNumberFormat="1" applyFont="1" applyFill="1" applyBorder="1" applyAlignment="1">
      <alignment/>
    </xf>
    <xf numFmtId="10" fontId="4" fillId="0" borderId="42" xfId="20" applyNumberFormat="1" applyFont="1" applyFill="1" applyBorder="1" applyAlignment="1">
      <alignment/>
    </xf>
    <xf numFmtId="10" fontId="1" fillId="2" borderId="45" xfId="2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0" fillId="0" borderId="0" xfId="18" applyFont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" fontId="1" fillId="2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2" borderId="35" xfId="0" applyNumberFormat="1" applyFont="1" applyFill="1" applyBorder="1" applyAlignment="1">
      <alignment horizontal="center"/>
    </xf>
    <xf numFmtId="1" fontId="8" fillId="2" borderId="36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4" fillId="0" borderId="6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4" fillId="0" borderId="5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Continuous"/>
    </xf>
    <xf numFmtId="4" fontId="4" fillId="0" borderId="16" xfId="0" applyNumberFormat="1" applyFont="1" applyBorder="1" applyAlignment="1">
      <alignment horizontal="centerContinuous"/>
    </xf>
    <xf numFmtId="10" fontId="4" fillId="0" borderId="49" xfId="2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Continuous"/>
    </xf>
    <xf numFmtId="4" fontId="4" fillId="0" borderId="34" xfId="0" applyNumberFormat="1" applyFont="1" applyBorder="1" applyAlignment="1">
      <alignment horizontal="centerContinuous"/>
    </xf>
    <xf numFmtId="4" fontId="4" fillId="0" borderId="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right"/>
    </xf>
    <xf numFmtId="0" fontId="4" fillId="0" borderId="50" xfId="0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48" xfId="0" applyFont="1" applyBorder="1" applyAlignment="1">
      <alignment vertical="center"/>
    </xf>
    <xf numFmtId="0" fontId="4" fillId="0" borderId="41" xfId="0" applyFont="1" applyBorder="1" applyAlignment="1">
      <alignment/>
    </xf>
    <xf numFmtId="4" fontId="4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10" fontId="4" fillId="0" borderId="14" xfId="20" applyNumberFormat="1" applyFont="1" applyFill="1" applyBorder="1" applyAlignment="1">
      <alignment horizontal="right" vertical="center" wrapText="1"/>
    </xf>
    <xf numFmtId="10" fontId="4" fillId="0" borderId="45" xfId="2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3" fontId="8" fillId="2" borderId="9" xfId="0" applyNumberFormat="1" applyFont="1" applyFill="1" applyBorder="1" applyAlignment="1">
      <alignment horizontal="center"/>
    </xf>
    <xf numFmtId="3" fontId="8" fillId="2" borderId="35" xfId="0" applyNumberFormat="1" applyFont="1" applyFill="1" applyBorder="1" applyAlignment="1">
      <alignment horizontal="center"/>
    </xf>
    <xf numFmtId="3" fontId="8" fillId="2" borderId="48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3" fontId="4" fillId="0" borderId="31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4" fillId="0" borderId="26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/>
    </xf>
    <xf numFmtId="4" fontId="24" fillId="0" borderId="2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 horizontal="right"/>
    </xf>
    <xf numFmtId="4" fontId="24" fillId="0" borderId="2" xfId="0" applyNumberFormat="1" applyFont="1" applyBorder="1" applyAlignment="1">
      <alignment/>
    </xf>
    <xf numFmtId="0" fontId="4" fillId="0" borderId="26" xfId="0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3" fontId="4" fillId="0" borderId="51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31" xfId="0" applyNumberFormat="1" applyFont="1" applyFill="1" applyBorder="1" applyAlignment="1">
      <alignment horizontal="right"/>
    </xf>
    <xf numFmtId="4" fontId="24" fillId="0" borderId="31" xfId="0" applyNumberFormat="1" applyFont="1" applyBorder="1" applyAlignment="1">
      <alignment/>
    </xf>
    <xf numFmtId="4" fontId="24" fillId="0" borderId="34" xfId="0" applyNumberFormat="1" applyFont="1" applyBorder="1" applyAlignment="1">
      <alignment horizontal="right"/>
    </xf>
    <xf numFmtId="4" fontId="24" fillId="0" borderId="16" xfId="0" applyNumberFormat="1" applyFont="1" applyBorder="1" applyAlignment="1">
      <alignment/>
    </xf>
    <xf numFmtId="0" fontId="4" fillId="0" borderId="52" xfId="0" applyFont="1" applyBorder="1" applyAlignment="1">
      <alignment horizontal="center"/>
    </xf>
    <xf numFmtId="4" fontId="24" fillId="0" borderId="30" xfId="0" applyNumberFormat="1" applyFont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4" fontId="24" fillId="0" borderId="4" xfId="0" applyNumberFormat="1" applyFont="1" applyBorder="1" applyAlignment="1">
      <alignment horizontal="right"/>
    </xf>
    <xf numFmtId="4" fontId="24" fillId="0" borderId="34" xfId="0" applyNumberFormat="1" applyFont="1" applyBorder="1" applyAlignment="1">
      <alignment/>
    </xf>
    <xf numFmtId="4" fontId="24" fillId="0" borderId="4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24" fillId="0" borderId="31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4" fontId="24" fillId="0" borderId="6" xfId="0" applyNumberFormat="1" applyFont="1" applyBorder="1" applyAlignment="1">
      <alignment/>
    </xf>
    <xf numFmtId="4" fontId="24" fillId="0" borderId="16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0" fontId="4" fillId="0" borderId="5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3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24" fillId="0" borderId="2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6" xfId="15" applyNumberFormat="1" applyFont="1" applyBorder="1" applyAlignment="1">
      <alignment horizontal="right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4" fontId="4" fillId="0" borderId="26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24" fillId="0" borderId="2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0" fontId="4" fillId="0" borderId="30" xfId="0" applyFont="1" applyFill="1" applyBorder="1" applyAlignment="1">
      <alignment horizontal="center" vertical="center"/>
    </xf>
    <xf numFmtId="4" fontId="24" fillId="0" borderId="3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10" fontId="4" fillId="0" borderId="47" xfId="2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0" fontId="4" fillId="0" borderId="31" xfId="0" applyFont="1" applyFill="1" applyBorder="1" applyAlignment="1">
      <alignment horizontal="center" vertical="center"/>
    </xf>
    <xf numFmtId="49" fontId="4" fillId="3" borderId="55" xfId="0" applyNumberFormat="1" applyFont="1" applyFill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3" fontId="8" fillId="2" borderId="37" xfId="0" applyNumberFormat="1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centerContinuous"/>
    </xf>
    <xf numFmtId="4" fontId="4" fillId="0" borderId="2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/>
    </xf>
    <xf numFmtId="4" fontId="24" fillId="0" borderId="31" xfId="0" applyNumberFormat="1" applyFont="1" applyFill="1" applyBorder="1" applyAlignment="1">
      <alignment/>
    </xf>
    <xf numFmtId="0" fontId="4" fillId="0" borderId="30" xfId="0" applyFont="1" applyFill="1" applyBorder="1" applyAlignment="1">
      <alignment vertical="center" wrapText="1"/>
    </xf>
    <xf numFmtId="4" fontId="24" fillId="0" borderId="30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4" fontId="4" fillId="0" borderId="16" xfId="0" applyNumberFormat="1" applyFont="1" applyFill="1" applyBorder="1" applyAlignment="1">
      <alignment/>
    </xf>
    <xf numFmtId="0" fontId="4" fillId="0" borderId="33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/>
    </xf>
    <xf numFmtId="4" fontId="24" fillId="0" borderId="5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3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vertical="center"/>
    </xf>
    <xf numFmtId="49" fontId="4" fillId="0" borderId="55" xfId="0" applyNumberFormat="1" applyFont="1" applyBorder="1" applyAlignment="1">
      <alignment horizontal="center" vertical="center" wrapText="1"/>
    </xf>
    <xf numFmtId="4" fontId="24" fillId="0" borderId="55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24" fillId="0" borderId="3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" fontId="24" fillId="0" borderId="15" xfId="0" applyNumberFormat="1" applyFont="1" applyBorder="1" applyAlignment="1">
      <alignment horizontal="right"/>
    </xf>
    <xf numFmtId="4" fontId="24" fillId="0" borderId="19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3" fontId="4" fillId="0" borderId="40" xfId="0" applyNumberFormat="1" applyFont="1" applyBorder="1" applyAlignment="1">
      <alignment/>
    </xf>
    <xf numFmtId="4" fontId="24" fillId="0" borderId="24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25" xfId="0" applyNumberFormat="1" applyFont="1" applyBorder="1" applyAlignment="1">
      <alignment/>
    </xf>
    <xf numFmtId="0" fontId="5" fillId="0" borderId="48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0" fontId="4" fillId="0" borderId="0" xfId="2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/>
    </xf>
    <xf numFmtId="4" fontId="23" fillId="0" borderId="12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/>
    </xf>
    <xf numFmtId="0" fontId="8" fillId="2" borderId="36" xfId="0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4" fontId="4" fillId="0" borderId="40" xfId="0" applyNumberFormat="1" applyFont="1" applyBorder="1" applyAlignment="1">
      <alignment horizontal="centerContinuous"/>
    </xf>
    <xf numFmtId="4" fontId="4" fillId="0" borderId="53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24" fillId="0" borderId="40" xfId="0" applyNumberFormat="1" applyFont="1" applyBorder="1" applyAlignment="1">
      <alignment horizontal="centerContinuous"/>
    </xf>
    <xf numFmtId="4" fontId="24" fillId="0" borderId="16" xfId="0" applyNumberFormat="1" applyFont="1" applyBorder="1" applyAlignment="1">
      <alignment horizontal="centerContinuous"/>
    </xf>
    <xf numFmtId="3" fontId="4" fillId="0" borderId="53" xfId="0" applyNumberFormat="1" applyFont="1" applyBorder="1" applyAlignment="1">
      <alignment/>
    </xf>
    <xf numFmtId="4" fontId="24" fillId="0" borderId="53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4" fontId="25" fillId="0" borderId="40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7" fillId="0" borderId="4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4" fontId="5" fillId="0" borderId="4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7" fillId="0" borderId="2" xfId="0" applyNumberFormat="1" applyFont="1" applyFill="1" applyBorder="1" applyAlignment="1">
      <alignment horizontal="right"/>
    </xf>
    <xf numFmtId="4" fontId="24" fillId="0" borderId="16" xfId="0" applyNumberFormat="1" applyFont="1" applyFill="1" applyBorder="1" applyAlignment="1">
      <alignment horizontal="centerContinuous"/>
    </xf>
    <xf numFmtId="0" fontId="7" fillId="0" borderId="8" xfId="0" applyFont="1" applyBorder="1" applyAlignment="1">
      <alignment/>
    </xf>
    <xf numFmtId="0" fontId="11" fillId="0" borderId="41" xfId="0" applyFont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16" fillId="0" borderId="0" xfId="0" applyFont="1" applyAlignment="1">
      <alignment/>
    </xf>
    <xf numFmtId="4" fontId="22" fillId="0" borderId="0" xfId="0" applyNumberFormat="1" applyFont="1" applyAlignment="1">
      <alignment/>
    </xf>
    <xf numFmtId="3" fontId="4" fillId="0" borderId="4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/>
    </xf>
    <xf numFmtId="0" fontId="8" fillId="2" borderId="57" xfId="0" applyFont="1" applyFill="1" applyBorder="1" applyAlignment="1">
      <alignment horizontal="center"/>
    </xf>
    <xf numFmtId="3" fontId="8" fillId="2" borderId="38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24" fillId="0" borderId="36" xfId="0" applyNumberFormat="1" applyFont="1" applyBorder="1" applyAlignment="1">
      <alignment/>
    </xf>
    <xf numFmtId="0" fontId="4" fillId="0" borderId="58" xfId="0" applyFont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/>
    </xf>
    <xf numFmtId="4" fontId="24" fillId="0" borderId="48" xfId="0" applyNumberFormat="1" applyFont="1" applyBorder="1" applyAlignment="1">
      <alignment/>
    </xf>
    <xf numFmtId="0" fontId="8" fillId="2" borderId="11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4" fontId="4" fillId="0" borderId="36" xfId="0" applyNumberFormat="1" applyFont="1" applyBorder="1" applyAlignment="1">
      <alignment/>
    </xf>
    <xf numFmtId="4" fontId="4" fillId="0" borderId="4" xfId="0" applyNumberFormat="1" applyFont="1" applyBorder="1" applyAlignment="1">
      <alignment horizontal="right"/>
    </xf>
    <xf numFmtId="10" fontId="4" fillId="0" borderId="49" xfId="20" applyNumberFormat="1" applyFont="1" applyFill="1" applyBorder="1" applyAlignment="1">
      <alignment horizontal="right" wrapText="1"/>
    </xf>
    <xf numFmtId="10" fontId="4" fillId="0" borderId="59" xfId="20" applyNumberFormat="1" applyFont="1" applyFill="1" applyBorder="1" applyAlignment="1">
      <alignment horizontal="right" wrapText="1"/>
    </xf>
    <xf numFmtId="10" fontId="4" fillId="0" borderId="14" xfId="20" applyNumberFormat="1" applyFont="1" applyFill="1" applyBorder="1" applyAlignment="1">
      <alignment horizontal="right" wrapText="1"/>
    </xf>
    <xf numFmtId="10" fontId="1" fillId="0" borderId="45" xfId="20" applyNumberFormat="1" applyFont="1" applyFill="1" applyBorder="1" applyAlignment="1">
      <alignment horizontal="right" wrapText="1"/>
    </xf>
    <xf numFmtId="3" fontId="8" fillId="0" borderId="2" xfId="0" applyNumberFormat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68" fontId="4" fillId="0" borderId="2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29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" fontId="4" fillId="0" borderId="5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1" fontId="8" fillId="2" borderId="38" xfId="0" applyNumberFormat="1" applyFont="1" applyFill="1" applyBorder="1" applyAlignment="1">
      <alignment horizontal="center"/>
    </xf>
    <xf numFmtId="1" fontId="8" fillId="2" borderId="37" xfId="0" applyNumberFormat="1" applyFont="1" applyFill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" fontId="8" fillId="2" borderId="56" xfId="0" applyNumberFormat="1" applyFont="1" applyFill="1" applyBorder="1" applyAlignment="1">
      <alignment horizontal="center"/>
    </xf>
    <xf numFmtId="49" fontId="4" fillId="0" borderId="60" xfId="0" applyNumberFormat="1" applyFont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3" fontId="4" fillId="0" borderId="36" xfId="15" applyNumberFormat="1" applyFont="1" applyBorder="1" applyAlignment="1">
      <alignment horizontal="right" wrapText="1"/>
    </xf>
    <xf numFmtId="4" fontId="4" fillId="0" borderId="35" xfId="15" applyNumberFormat="1" applyFont="1" applyBorder="1" applyAlignment="1">
      <alignment horizontal="right" wrapText="1"/>
    </xf>
    <xf numFmtId="4" fontId="24" fillId="0" borderId="55" xfId="0" applyNumberFormat="1" applyFont="1" applyBorder="1" applyAlignment="1">
      <alignment horizontal="right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/>
    </xf>
    <xf numFmtId="4" fontId="4" fillId="0" borderId="48" xfId="0" applyNumberFormat="1" applyFont="1" applyFill="1" applyBorder="1" applyAlignment="1">
      <alignment horizontal="right"/>
    </xf>
    <xf numFmtId="0" fontId="4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3" fontId="4" fillId="0" borderId="48" xfId="0" applyNumberFormat="1" applyFont="1" applyBorder="1" applyAlignment="1">
      <alignment/>
    </xf>
    <xf numFmtId="10" fontId="4" fillId="0" borderId="56" xfId="20" applyNumberFormat="1" applyFont="1" applyFill="1" applyBorder="1" applyAlignment="1">
      <alignment horizontal="right" wrapText="1"/>
    </xf>
    <xf numFmtId="10" fontId="7" fillId="0" borderId="42" xfId="20" applyNumberFormat="1" applyFont="1" applyBorder="1" applyAlignment="1">
      <alignment/>
    </xf>
    <xf numFmtId="10" fontId="5" fillId="0" borderId="44" xfId="20" applyNumberFormat="1" applyFont="1" applyBorder="1" applyAlignment="1">
      <alignment/>
    </xf>
    <xf numFmtId="0" fontId="18" fillId="0" borderId="5" xfId="0" applyFont="1" applyBorder="1" applyAlignment="1">
      <alignment/>
    </xf>
    <xf numFmtId="0" fontId="8" fillId="2" borderId="41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0" fontId="0" fillId="2" borderId="45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0" fontId="4" fillId="0" borderId="44" xfId="20" applyNumberFormat="1" applyFont="1" applyFill="1" applyBorder="1" applyAlignment="1">
      <alignment/>
    </xf>
    <xf numFmtId="10" fontId="1" fillId="0" borderId="0" xfId="20" applyNumberFormat="1" applyFont="1" applyFill="1" applyBorder="1" applyAlignment="1">
      <alignment horizontal="right" wrapText="1"/>
    </xf>
    <xf numFmtId="0" fontId="8" fillId="2" borderId="58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59" xfId="0" applyFont="1" applyBorder="1" applyAlignment="1">
      <alignment/>
    </xf>
    <xf numFmtId="0" fontId="4" fillId="0" borderId="17" xfId="0" applyFont="1" applyBorder="1" applyAlignment="1">
      <alignment/>
    </xf>
    <xf numFmtId="0" fontId="0" fillId="3" borderId="6" xfId="18" applyFont="1" applyFill="1" applyBorder="1">
      <alignment/>
      <protection/>
    </xf>
    <xf numFmtId="43" fontId="4" fillId="0" borderId="26" xfId="0" applyNumberFormat="1" applyFont="1" applyBorder="1" applyAlignment="1">
      <alignment horizontal="right" wrapText="1"/>
    </xf>
    <xf numFmtId="4" fontId="4" fillId="0" borderId="26" xfId="20" applyNumberFormat="1" applyFont="1" applyFill="1" applyBorder="1" applyAlignment="1">
      <alignment horizontal="right" vertical="center" wrapText="1"/>
    </xf>
    <xf numFmtId="10" fontId="4" fillId="0" borderId="61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43" fontId="4" fillId="0" borderId="16" xfId="0" applyNumberFormat="1" applyFont="1" applyBorder="1" applyAlignment="1">
      <alignment horizontal="right" wrapText="1"/>
    </xf>
    <xf numFmtId="4" fontId="14" fillId="0" borderId="16" xfId="0" applyNumberFormat="1" applyFont="1" applyBorder="1" applyAlignment="1">
      <alignment/>
    </xf>
    <xf numFmtId="10" fontId="4" fillId="0" borderId="59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3" fontId="4" fillId="0" borderId="16" xfId="0" applyNumberFormat="1" applyFont="1" applyBorder="1" applyAlignment="1">
      <alignment/>
    </xf>
    <xf numFmtId="49" fontId="4" fillId="3" borderId="29" xfId="18" applyNumberFormat="1" applyFont="1" applyFill="1" applyBorder="1" applyAlignment="1">
      <alignment horizontal="center"/>
      <protection/>
    </xf>
    <xf numFmtId="0" fontId="0" fillId="3" borderId="53" xfId="18" applyFont="1" applyFill="1" applyBorder="1">
      <alignment/>
      <protection/>
    </xf>
    <xf numFmtId="3" fontId="4" fillId="0" borderId="29" xfId="0" applyNumberFormat="1" applyFont="1" applyBorder="1" applyAlignment="1">
      <alignment/>
    </xf>
    <xf numFmtId="43" fontId="4" fillId="0" borderId="29" xfId="0" applyNumberFormat="1" applyFont="1" applyBorder="1" applyAlignment="1">
      <alignment horizontal="right" wrapText="1"/>
    </xf>
    <xf numFmtId="4" fontId="4" fillId="0" borderId="29" xfId="20" applyNumberFormat="1" applyFont="1" applyFill="1" applyBorder="1" applyAlignment="1">
      <alignment horizontal="right" vertical="center" wrapText="1"/>
    </xf>
    <xf numFmtId="4" fontId="14" fillId="0" borderId="29" xfId="0" applyNumberFormat="1" applyFont="1" applyBorder="1" applyAlignment="1">
      <alignment/>
    </xf>
    <xf numFmtId="10" fontId="4" fillId="0" borderId="62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0" fillId="3" borderId="15" xfId="18" applyFont="1" applyFill="1" applyBorder="1">
      <alignment/>
      <protection/>
    </xf>
    <xf numFmtId="0" fontId="0" fillId="0" borderId="16" xfId="0" applyFont="1" applyBorder="1" applyAlignment="1">
      <alignment horizontal="center" vertical="center"/>
    </xf>
    <xf numFmtId="0" fontId="0" fillId="0" borderId="0" xfId="18" applyFont="1" applyBorder="1">
      <alignment/>
      <protection/>
    </xf>
    <xf numFmtId="0" fontId="0" fillId="0" borderId="15" xfId="18" applyFont="1" applyBorder="1">
      <alignment/>
      <protection/>
    </xf>
    <xf numFmtId="3" fontId="4" fillId="0" borderId="34" xfId="0" applyNumberFormat="1" applyFont="1" applyBorder="1" applyAlignment="1">
      <alignment/>
    </xf>
    <xf numFmtId="43" fontId="4" fillId="0" borderId="34" xfId="0" applyNumberFormat="1" applyFont="1" applyBorder="1" applyAlignment="1">
      <alignment horizontal="right" wrapText="1"/>
    </xf>
    <xf numFmtId="49" fontId="4" fillId="3" borderId="26" xfId="18" applyNumberFormat="1" applyFont="1" applyFill="1" applyBorder="1" applyAlignment="1">
      <alignment horizontal="center"/>
      <protection/>
    </xf>
    <xf numFmtId="0" fontId="0" fillId="0" borderId="6" xfId="18" applyFont="1" applyFill="1" applyBorder="1">
      <alignment/>
      <protection/>
    </xf>
    <xf numFmtId="4" fontId="14" fillId="0" borderId="26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14" fillId="0" borderId="34" xfId="0" applyNumberFormat="1" applyFont="1" applyBorder="1" applyAlignment="1">
      <alignment/>
    </xf>
    <xf numFmtId="10" fontId="4" fillId="0" borderId="63" xfId="0" applyNumberFormat="1" applyFont="1" applyBorder="1" applyAlignment="1">
      <alignment horizontal="right"/>
    </xf>
    <xf numFmtId="49" fontId="4" fillId="3" borderId="16" xfId="18" applyNumberFormat="1" applyFont="1" applyFill="1" applyBorder="1" applyAlignment="1">
      <alignment horizontal="center"/>
      <protection/>
    </xf>
    <xf numFmtId="0" fontId="0" fillId="3" borderId="2" xfId="18" applyFont="1" applyFill="1" applyBorder="1">
      <alignment/>
      <protection/>
    </xf>
    <xf numFmtId="4" fontId="4" fillId="0" borderId="9" xfId="20" applyNumberFormat="1" applyFont="1" applyFill="1" applyBorder="1" applyAlignment="1">
      <alignment horizontal="right" vertical="center" wrapText="1"/>
    </xf>
    <xf numFmtId="4" fontId="14" fillId="0" borderId="9" xfId="0" applyNumberFormat="1" applyFont="1" applyBorder="1" applyAlignment="1">
      <alignment/>
    </xf>
    <xf numFmtId="10" fontId="4" fillId="0" borderId="64" xfId="0" applyNumberFormat="1" applyFont="1" applyBorder="1" applyAlignment="1">
      <alignment horizontal="right"/>
    </xf>
    <xf numFmtId="0" fontId="5" fillId="0" borderId="65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3" fontId="5" fillId="0" borderId="40" xfId="0" applyNumberFormat="1" applyFont="1" applyBorder="1" applyAlignment="1">
      <alignment horizontal="right" wrapText="1"/>
    </xf>
    <xf numFmtId="0" fontId="5" fillId="0" borderId="58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/>
    </xf>
    <xf numFmtId="10" fontId="7" fillId="0" borderId="64" xfId="0" applyNumberFormat="1" applyFont="1" applyBorder="1" applyAlignment="1">
      <alignment horizontal="right"/>
    </xf>
    <xf numFmtId="0" fontId="7" fillId="0" borderId="4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4" fontId="1" fillId="2" borderId="40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" fillId="2" borderId="6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" fontId="1" fillId="2" borderId="37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2" borderId="48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Informacja o wykonaniu budżetu za 9 m-c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R479"/>
  <sheetViews>
    <sheetView showGridLines="0" tabSelected="1" view="pageBreakPreview" zoomScaleSheetLayoutView="100" workbookViewId="0" topLeftCell="A1">
      <selection activeCell="A1" sqref="A1:I1"/>
    </sheetView>
  </sheetViews>
  <sheetFormatPr defaultColWidth="9.00390625" defaultRowHeight="12"/>
  <cols>
    <col min="1" max="1" width="5.625" style="1" customWidth="1"/>
    <col min="2" max="2" width="10.625" style="1" customWidth="1"/>
    <col min="3" max="3" width="9.125" style="185" customWidth="1"/>
    <col min="4" max="4" width="72.00390625" style="5" customWidth="1"/>
    <col min="5" max="5" width="20.75390625" style="5" customWidth="1"/>
    <col min="6" max="7" width="20.75390625" style="286" customWidth="1"/>
    <col min="8" max="8" width="20.75390625" style="464" customWidth="1"/>
    <col min="9" max="9" width="17.125" style="1" customWidth="1"/>
    <col min="10" max="10" width="19.625" style="1" customWidth="1"/>
    <col min="11" max="12" width="14.625" style="1" bestFit="1" customWidth="1"/>
    <col min="13" max="13" width="13.375" style="1" bestFit="1" customWidth="1"/>
    <col min="14" max="16384" width="9.125" style="1" customWidth="1"/>
  </cols>
  <sheetData>
    <row r="1" spans="1:9" s="238" customFormat="1" ht="23.25">
      <c r="A1" s="600" t="s">
        <v>137</v>
      </c>
      <c r="B1" s="600"/>
      <c r="C1" s="600"/>
      <c r="D1" s="600"/>
      <c r="E1" s="600"/>
      <c r="F1" s="600"/>
      <c r="G1" s="600"/>
      <c r="H1" s="600"/>
      <c r="I1" s="600"/>
    </row>
    <row r="2" spans="1:9" s="238" customFormat="1" ht="23.25">
      <c r="A2" s="600" t="s">
        <v>266</v>
      </c>
      <c r="B2" s="600"/>
      <c r="C2" s="600"/>
      <c r="D2" s="600"/>
      <c r="E2" s="600"/>
      <c r="F2" s="600"/>
      <c r="G2" s="600"/>
      <c r="H2" s="600"/>
      <c r="I2" s="600"/>
    </row>
    <row r="3" spans="1:9" s="238" customFormat="1" ht="23.25">
      <c r="A3" s="600" t="s">
        <v>143</v>
      </c>
      <c r="B3" s="600"/>
      <c r="C3" s="600"/>
      <c r="D3" s="600"/>
      <c r="E3" s="600"/>
      <c r="F3" s="600"/>
      <c r="G3" s="600"/>
      <c r="H3" s="600"/>
      <c r="I3" s="600"/>
    </row>
    <row r="4" s="239" customFormat="1" ht="10.5" customHeight="1">
      <c r="D4" s="240"/>
    </row>
    <row r="5" spans="1:9" s="239" customFormat="1" ht="23.25">
      <c r="A5" s="601" t="s">
        <v>73</v>
      </c>
      <c r="B5" s="601"/>
      <c r="C5" s="601"/>
      <c r="D5" s="601"/>
      <c r="E5" s="601"/>
      <c r="F5" s="601"/>
      <c r="G5" s="601"/>
      <c r="H5" s="601"/>
      <c r="I5" s="601"/>
    </row>
    <row r="6" s="8" customFormat="1" ht="15.75" customHeight="1">
      <c r="D6" s="15"/>
    </row>
    <row r="7" spans="1:7" s="8" customFormat="1" ht="18" customHeight="1">
      <c r="A7" s="621" t="s">
        <v>8</v>
      </c>
      <c r="B7" s="621"/>
      <c r="C7" s="621"/>
      <c r="D7" s="621"/>
      <c r="E7" s="621"/>
      <c r="F7" s="621"/>
      <c r="G7" s="621"/>
    </row>
    <row r="8" spans="1:7" s="8" customFormat="1" ht="18">
      <c r="A8" s="11"/>
      <c r="B8" s="34"/>
      <c r="C8" s="34"/>
      <c r="D8" s="34"/>
      <c r="E8" s="34"/>
      <c r="F8" s="34"/>
      <c r="G8" s="34"/>
    </row>
    <row r="9" spans="1:9" s="8" customFormat="1" ht="21" customHeight="1">
      <c r="A9" s="624" t="s">
        <v>144</v>
      </c>
      <c r="B9" s="624"/>
      <c r="C9" s="624"/>
      <c r="D9" s="624"/>
      <c r="E9" s="624"/>
      <c r="F9" s="624"/>
      <c r="G9" s="624"/>
      <c r="H9" s="624"/>
      <c r="I9" s="12"/>
    </row>
    <row r="10" spans="1:9" s="8" customFormat="1" ht="9.75" customHeight="1">
      <c r="A10" s="35"/>
      <c r="B10" s="36"/>
      <c r="C10" s="36"/>
      <c r="D10" s="36"/>
      <c r="E10" s="36"/>
      <c r="F10" s="36"/>
      <c r="G10" s="36"/>
      <c r="H10" s="12"/>
      <c r="I10" s="12"/>
    </row>
    <row r="11" spans="1:8" s="14" customFormat="1" ht="18.75" customHeight="1">
      <c r="A11" s="625" t="s">
        <v>44</v>
      </c>
      <c r="B11" s="625"/>
      <c r="C11" s="625"/>
      <c r="D11" s="625"/>
      <c r="E11" s="625"/>
      <c r="F11" s="625"/>
      <c r="G11" s="625"/>
      <c r="H11" s="13"/>
    </row>
    <row r="12" spans="1:9" ht="15" customHeight="1" thickBot="1">
      <c r="A12" s="626"/>
      <c r="B12" s="626"/>
      <c r="C12" s="626"/>
      <c r="D12" s="626"/>
      <c r="E12" s="626"/>
      <c r="F12" s="626"/>
      <c r="G12" s="626"/>
      <c r="H12" s="626"/>
      <c r="I12" s="626"/>
    </row>
    <row r="13" spans="2:9" s="37" customFormat="1" ht="14.25" customHeight="1">
      <c r="B13" s="606" t="s">
        <v>203</v>
      </c>
      <c r="C13" s="591" t="s">
        <v>204</v>
      </c>
      <c r="D13" s="608"/>
      <c r="E13" s="612" t="s">
        <v>178</v>
      </c>
      <c r="F13" s="598" t="s">
        <v>145</v>
      </c>
      <c r="G13" s="614" t="s">
        <v>224</v>
      </c>
      <c r="H13" s="615"/>
      <c r="I13" s="616" t="s">
        <v>42</v>
      </c>
    </row>
    <row r="14" spans="1:9" s="37" customFormat="1" ht="12.75">
      <c r="A14" s="38"/>
      <c r="B14" s="607"/>
      <c r="C14" s="592"/>
      <c r="D14" s="609"/>
      <c r="E14" s="613"/>
      <c r="F14" s="599"/>
      <c r="G14" s="241" t="s">
        <v>146</v>
      </c>
      <c r="H14" s="242" t="s">
        <v>147</v>
      </c>
      <c r="I14" s="617"/>
    </row>
    <row r="15" spans="1:9" s="3" customFormat="1" ht="12" thickBot="1">
      <c r="A15" s="39"/>
      <c r="B15" s="29">
        <v>1</v>
      </c>
      <c r="C15" s="622">
        <v>2</v>
      </c>
      <c r="D15" s="623"/>
      <c r="E15" s="243">
        <v>3</v>
      </c>
      <c r="F15" s="244">
        <v>4</v>
      </c>
      <c r="G15" s="245">
        <v>5</v>
      </c>
      <c r="H15" s="246">
        <v>6</v>
      </c>
      <c r="I15" s="247">
        <v>7</v>
      </c>
    </row>
    <row r="16" spans="1:11" ht="31.5" customHeight="1">
      <c r="A16" s="5"/>
      <c r="B16" s="248" t="s">
        <v>225</v>
      </c>
      <c r="C16" s="619" t="s">
        <v>226</v>
      </c>
      <c r="D16" s="620"/>
      <c r="E16" s="249">
        <f>E344</f>
        <v>5403.31</v>
      </c>
      <c r="F16" s="249">
        <f>F344</f>
        <v>5403.31</v>
      </c>
      <c r="G16" s="249">
        <f>G344</f>
        <v>5403.31</v>
      </c>
      <c r="H16" s="249">
        <f>H344</f>
        <v>0</v>
      </c>
      <c r="I16" s="521">
        <f>SUM(F16/E16)</f>
        <v>1</v>
      </c>
      <c r="J16" s="250"/>
      <c r="K16" s="250"/>
    </row>
    <row r="17" spans="1:11" ht="36.75" customHeight="1">
      <c r="A17" s="5"/>
      <c r="B17" s="251">
        <v>400</v>
      </c>
      <c r="C17" s="619" t="s">
        <v>12</v>
      </c>
      <c r="D17" s="620"/>
      <c r="E17" s="249">
        <f>SUM(E66)</f>
        <v>80000</v>
      </c>
      <c r="F17" s="249">
        <f>SUM(F66)</f>
        <v>0</v>
      </c>
      <c r="G17" s="249">
        <f>SUM(G66)</f>
        <v>0</v>
      </c>
      <c r="H17" s="249">
        <f>SUM(H66)</f>
        <v>0</v>
      </c>
      <c r="I17" s="202">
        <f>SUM(F17/E17)</f>
        <v>0</v>
      </c>
      <c r="J17" s="250"/>
      <c r="K17" s="250"/>
    </row>
    <row r="18" spans="1:11" ht="14.25" customHeight="1">
      <c r="A18" s="5"/>
      <c r="B18" s="84"/>
      <c r="C18" s="52"/>
      <c r="D18" s="53"/>
      <c r="E18" s="252"/>
      <c r="F18" s="252"/>
      <c r="G18" s="253"/>
      <c r="H18" s="252"/>
      <c r="I18" s="254"/>
      <c r="J18" s="250"/>
      <c r="K18" s="250"/>
    </row>
    <row r="19" spans="1:11" ht="14.25" customHeight="1">
      <c r="A19" s="5"/>
      <c r="B19" s="251">
        <v>600</v>
      </c>
      <c r="C19" s="50" t="s">
        <v>205</v>
      </c>
      <c r="D19" s="51"/>
      <c r="E19" s="249">
        <f>SUM(E70+E422)</f>
        <v>550000</v>
      </c>
      <c r="F19" s="249">
        <f>SUM(F70+F422)</f>
        <v>150467.56</v>
      </c>
      <c r="G19" s="249">
        <f>SUM(G70+G422)</f>
        <v>150467.56</v>
      </c>
      <c r="H19" s="249">
        <f>SUM(H70+H422)</f>
        <v>0</v>
      </c>
      <c r="I19" s="196">
        <f>SUM(F19/E19)</f>
        <v>0.2736</v>
      </c>
      <c r="J19" s="250"/>
      <c r="K19" s="250"/>
    </row>
    <row r="20" spans="1:11" ht="14.25" customHeight="1">
      <c r="A20" s="5"/>
      <c r="B20" s="84"/>
      <c r="C20" s="52"/>
      <c r="D20" s="53"/>
      <c r="E20" s="252"/>
      <c r="F20" s="252"/>
      <c r="G20" s="253"/>
      <c r="H20" s="252"/>
      <c r="I20" s="254"/>
      <c r="J20" s="250"/>
      <c r="K20" s="250"/>
    </row>
    <row r="21" spans="1:11" ht="14.25" customHeight="1">
      <c r="A21" s="5"/>
      <c r="B21" s="251">
        <v>630</v>
      </c>
      <c r="C21" s="50" t="s">
        <v>206</v>
      </c>
      <c r="D21" s="51"/>
      <c r="E21" s="249">
        <f>SUM(E75)</f>
        <v>0</v>
      </c>
      <c r="F21" s="249">
        <f>SUM(F75)</f>
        <v>0.01</v>
      </c>
      <c r="G21" s="249">
        <f>SUM(G75)</f>
        <v>0.01</v>
      </c>
      <c r="H21" s="249">
        <f>SUM(H75)</f>
        <v>0</v>
      </c>
      <c r="I21" s="196"/>
      <c r="J21" s="250"/>
      <c r="K21" s="250"/>
    </row>
    <row r="22" spans="1:11" ht="14.25" customHeight="1">
      <c r="A22" s="5"/>
      <c r="B22" s="84"/>
      <c r="C22" s="52"/>
      <c r="D22" s="53"/>
      <c r="E22" s="252"/>
      <c r="F22" s="252"/>
      <c r="G22" s="253"/>
      <c r="H22" s="252"/>
      <c r="I22" s="254"/>
      <c r="J22" s="250"/>
      <c r="K22" s="250"/>
    </row>
    <row r="23" spans="1:11" ht="14.25" customHeight="1">
      <c r="A23" s="5"/>
      <c r="B23" s="84">
        <v>700</v>
      </c>
      <c r="C23" s="52" t="s">
        <v>207</v>
      </c>
      <c r="D23" s="53"/>
      <c r="E23" s="249">
        <f>SUM(E80)</f>
        <v>9379770</v>
      </c>
      <c r="F23" s="249">
        <f>SUM(F80)</f>
        <v>2297199.51</v>
      </c>
      <c r="G23" s="249">
        <f>SUM(G80)</f>
        <v>150738.37</v>
      </c>
      <c r="H23" s="249">
        <f>SUM(H80)</f>
        <v>2146461.14</v>
      </c>
      <c r="I23" s="196">
        <f>SUM(F23/E23)</f>
        <v>0.2449</v>
      </c>
      <c r="J23" s="250"/>
      <c r="K23" s="250"/>
    </row>
    <row r="24" spans="1:11" ht="14.25" customHeight="1">
      <c r="A24" s="5"/>
      <c r="B24" s="255"/>
      <c r="C24" s="55"/>
      <c r="D24" s="56"/>
      <c r="E24" s="256"/>
      <c r="F24" s="256"/>
      <c r="G24" s="257"/>
      <c r="H24" s="256"/>
      <c r="I24" s="254"/>
      <c r="J24" s="250"/>
      <c r="K24" s="250"/>
    </row>
    <row r="25" spans="1:11" ht="14.25" customHeight="1">
      <c r="A25" s="5"/>
      <c r="B25" s="251">
        <v>710</v>
      </c>
      <c r="C25" s="50" t="s">
        <v>227</v>
      </c>
      <c r="D25" s="51"/>
      <c r="E25" s="249">
        <f>E96</f>
        <v>0</v>
      </c>
      <c r="F25" s="249">
        <f>F96</f>
        <v>4916.56</v>
      </c>
      <c r="G25" s="249">
        <f>G96</f>
        <v>4916.56</v>
      </c>
      <c r="H25" s="249">
        <f>SUM(H102)</f>
        <v>0</v>
      </c>
      <c r="I25" s="196"/>
      <c r="J25" s="250"/>
      <c r="K25" s="250"/>
    </row>
    <row r="26" spans="1:11" ht="14.25" customHeight="1">
      <c r="A26" s="5"/>
      <c r="B26" s="255"/>
      <c r="C26" s="55"/>
      <c r="D26" s="56"/>
      <c r="E26" s="256"/>
      <c r="F26" s="256"/>
      <c r="G26" s="257"/>
      <c r="H26" s="256"/>
      <c r="I26" s="254"/>
      <c r="J26" s="250"/>
      <c r="K26" s="250"/>
    </row>
    <row r="27" spans="1:11" ht="14.25" customHeight="1">
      <c r="A27" s="5"/>
      <c r="B27" s="251">
        <v>750</v>
      </c>
      <c r="C27" s="50" t="s">
        <v>208</v>
      </c>
      <c r="D27" s="51"/>
      <c r="E27" s="249">
        <f>SUM(E104+E352)</f>
        <v>857618</v>
      </c>
      <c r="F27" s="249">
        <f>SUM(F104+F352)</f>
        <v>242596.03</v>
      </c>
      <c r="G27" s="249">
        <f>SUM(G104+G352)</f>
        <v>242596.03</v>
      </c>
      <c r="H27" s="249">
        <f>SUM(H104+H352)</f>
        <v>0</v>
      </c>
      <c r="I27" s="196">
        <f>SUM(F27/E27)</f>
        <v>0.2829</v>
      </c>
      <c r="J27" s="250"/>
      <c r="K27" s="250"/>
    </row>
    <row r="28" spans="1:11" ht="12.75">
      <c r="A28" s="5"/>
      <c r="B28" s="84"/>
      <c r="C28" s="52"/>
      <c r="D28" s="53"/>
      <c r="E28" s="258"/>
      <c r="F28" s="258"/>
      <c r="G28" s="259"/>
      <c r="H28" s="258"/>
      <c r="I28" s="254"/>
      <c r="J28" s="250"/>
      <c r="K28" s="250"/>
    </row>
    <row r="29" spans="1:11" ht="14.25" customHeight="1">
      <c r="A29" s="5"/>
      <c r="B29" s="84">
        <v>751</v>
      </c>
      <c r="C29" s="52" t="s">
        <v>9</v>
      </c>
      <c r="D29" s="53"/>
      <c r="E29" s="258"/>
      <c r="F29" s="258"/>
      <c r="G29" s="259"/>
      <c r="H29" s="258"/>
      <c r="I29" s="196"/>
      <c r="J29" s="250"/>
      <c r="K29" s="250"/>
    </row>
    <row r="30" spans="1:11" ht="14.25" customHeight="1">
      <c r="A30" s="5"/>
      <c r="B30" s="84"/>
      <c r="C30" s="52" t="s">
        <v>3</v>
      </c>
      <c r="D30" s="53"/>
      <c r="E30" s="249">
        <f>SUM(E361)</f>
        <v>6000</v>
      </c>
      <c r="F30" s="249">
        <f>SUM(F361)</f>
        <v>3000</v>
      </c>
      <c r="G30" s="249">
        <f>SUM(G361)</f>
        <v>3000</v>
      </c>
      <c r="H30" s="249">
        <f>SUM(H361)</f>
        <v>0</v>
      </c>
      <c r="I30" s="196">
        <f>SUM(F30/E30)</f>
        <v>0.5</v>
      </c>
      <c r="J30" s="250"/>
      <c r="K30" s="250"/>
    </row>
    <row r="31" spans="1:11" ht="9.75" customHeight="1">
      <c r="A31" s="5"/>
      <c r="B31" s="260"/>
      <c r="C31" s="55"/>
      <c r="D31" s="56"/>
      <c r="E31" s="261"/>
      <c r="F31" s="261"/>
      <c r="G31" s="262"/>
      <c r="H31" s="261"/>
      <c r="I31" s="254"/>
      <c r="J31" s="250"/>
      <c r="K31" s="250"/>
    </row>
    <row r="32" spans="1:11" ht="14.25" customHeight="1">
      <c r="A32" s="5"/>
      <c r="B32" s="84">
        <v>754</v>
      </c>
      <c r="C32" s="52" t="s">
        <v>209</v>
      </c>
      <c r="D32" s="53"/>
      <c r="E32" s="258"/>
      <c r="F32" s="258"/>
      <c r="G32" s="259"/>
      <c r="H32" s="258"/>
      <c r="I32" s="196"/>
      <c r="J32" s="250"/>
      <c r="K32" s="250"/>
    </row>
    <row r="33" spans="1:11" ht="14.25" customHeight="1">
      <c r="A33" s="5"/>
      <c r="B33" s="263"/>
      <c r="C33" s="50" t="s">
        <v>216</v>
      </c>
      <c r="D33" s="51"/>
      <c r="E33" s="249">
        <f>SUM(E123)</f>
        <v>45000</v>
      </c>
      <c r="F33" s="249">
        <f>SUM(F123)</f>
        <v>23895.49</v>
      </c>
      <c r="G33" s="249">
        <f>SUM(G123)</f>
        <v>15395.49</v>
      </c>
      <c r="H33" s="249">
        <f>SUM(H123)</f>
        <v>8500</v>
      </c>
      <c r="I33" s="195">
        <f>SUM(F33/E33)</f>
        <v>0.531</v>
      </c>
      <c r="J33" s="250"/>
      <c r="K33" s="250"/>
    </row>
    <row r="34" spans="1:11" ht="11.25" customHeight="1">
      <c r="A34" s="5"/>
      <c r="B34" s="491"/>
      <c r="C34" s="52"/>
      <c r="D34" s="53"/>
      <c r="E34" s="271"/>
      <c r="F34" s="271"/>
      <c r="G34" s="271"/>
      <c r="H34" s="271"/>
      <c r="I34" s="196"/>
      <c r="J34" s="250"/>
      <c r="K34" s="250"/>
    </row>
    <row r="35" spans="1:11" ht="14.25" customHeight="1">
      <c r="A35" s="5"/>
      <c r="B35" s="84">
        <v>756</v>
      </c>
      <c r="C35" s="52" t="s">
        <v>10</v>
      </c>
      <c r="D35" s="53"/>
      <c r="E35" s="258"/>
      <c r="F35" s="258"/>
      <c r="G35" s="259"/>
      <c r="H35" s="258"/>
      <c r="I35" s="196"/>
      <c r="J35" s="250"/>
      <c r="K35" s="250"/>
    </row>
    <row r="36" spans="1:11" ht="14.25" customHeight="1">
      <c r="A36" s="5"/>
      <c r="B36" s="84"/>
      <c r="C36" s="52" t="s">
        <v>11</v>
      </c>
      <c r="D36" s="53"/>
      <c r="E36" s="264"/>
      <c r="F36" s="264"/>
      <c r="G36" s="265"/>
      <c r="H36" s="264"/>
      <c r="I36" s="196"/>
      <c r="J36" s="250"/>
      <c r="K36" s="250"/>
    </row>
    <row r="37" spans="1:11" ht="12.75">
      <c r="A37" s="5"/>
      <c r="B37" s="84"/>
      <c r="C37" s="52" t="s">
        <v>80</v>
      </c>
      <c r="D37" s="53"/>
      <c r="E37" s="249">
        <f>SUM(E137)</f>
        <v>59993851</v>
      </c>
      <c r="F37" s="249">
        <f>SUM(F137)</f>
        <v>31986164.19</v>
      </c>
      <c r="G37" s="249">
        <f>SUM(G137)</f>
        <v>31986164.19</v>
      </c>
      <c r="H37" s="249">
        <f>SUM(H137)</f>
        <v>0</v>
      </c>
      <c r="I37" s="196">
        <f>SUM(F37/E37)</f>
        <v>0.5332</v>
      </c>
      <c r="J37" s="250"/>
      <c r="K37" s="250"/>
    </row>
    <row r="38" spans="1:11" ht="14.25" customHeight="1">
      <c r="A38" s="5"/>
      <c r="B38" s="255"/>
      <c r="C38" s="55"/>
      <c r="D38" s="56"/>
      <c r="E38" s="261"/>
      <c r="F38" s="261"/>
      <c r="G38" s="262"/>
      <c r="H38" s="261"/>
      <c r="I38" s="254"/>
      <c r="J38" s="250"/>
      <c r="K38" s="250"/>
    </row>
    <row r="39" spans="1:11" ht="14.25" customHeight="1">
      <c r="A39" s="5"/>
      <c r="B39" s="62">
        <v>758</v>
      </c>
      <c r="C39" s="50" t="s">
        <v>218</v>
      </c>
      <c r="D39" s="51"/>
      <c r="E39" s="249">
        <f>SUM(E190)</f>
        <v>17363244</v>
      </c>
      <c r="F39" s="249">
        <f>SUM(F190)</f>
        <v>10674649.59</v>
      </c>
      <c r="G39" s="249">
        <f>SUM(G190)</f>
        <v>10674649.59</v>
      </c>
      <c r="H39" s="249">
        <f>SUM(H190)</f>
        <v>0</v>
      </c>
      <c r="I39" s="196">
        <f>SUM(F39/E39)</f>
        <v>0.6148</v>
      </c>
      <c r="J39" s="250"/>
      <c r="K39" s="250"/>
    </row>
    <row r="40" spans="1:11" ht="14.25" customHeight="1">
      <c r="A40" s="5"/>
      <c r="B40" s="267"/>
      <c r="C40" s="52"/>
      <c r="D40" s="53"/>
      <c r="E40" s="258"/>
      <c r="F40" s="258"/>
      <c r="G40" s="259"/>
      <c r="H40" s="258"/>
      <c r="I40" s="254"/>
      <c r="J40" s="250"/>
      <c r="K40" s="250"/>
    </row>
    <row r="41" spans="1:11" ht="14.25" customHeight="1">
      <c r="A41" s="5"/>
      <c r="B41" s="267">
        <v>801</v>
      </c>
      <c r="C41" s="52" t="s">
        <v>219</v>
      </c>
      <c r="D41" s="53"/>
      <c r="E41" s="249">
        <f>SUM(E205)</f>
        <v>715625</v>
      </c>
      <c r="F41" s="268">
        <f>SUM(F205)</f>
        <v>150950.74</v>
      </c>
      <c r="G41" s="249">
        <f>SUM(G205)</f>
        <v>149364.74</v>
      </c>
      <c r="H41" s="249">
        <f>SUM(H205)</f>
        <v>1586</v>
      </c>
      <c r="I41" s="196">
        <f>SUM(F41/E41)</f>
        <v>0.2109</v>
      </c>
      <c r="J41" s="250"/>
      <c r="K41" s="250"/>
    </row>
    <row r="42" spans="1:11" ht="14.25" customHeight="1">
      <c r="A42" s="5"/>
      <c r="B42" s="269"/>
      <c r="C42" s="55"/>
      <c r="D42" s="56"/>
      <c r="E42" s="261"/>
      <c r="F42" s="261"/>
      <c r="G42" s="262"/>
      <c r="H42" s="261"/>
      <c r="I42" s="254"/>
      <c r="J42" s="250"/>
      <c r="K42" s="250"/>
    </row>
    <row r="43" spans="1:11" ht="14.25" customHeight="1">
      <c r="A43" s="5"/>
      <c r="B43" s="62">
        <v>851</v>
      </c>
      <c r="C43" s="50" t="s">
        <v>220</v>
      </c>
      <c r="D43" s="51"/>
      <c r="E43" s="249">
        <f>SUM(E232)+E370</f>
        <v>3508</v>
      </c>
      <c r="F43" s="249">
        <f>SUM(F232)+F370</f>
        <v>3394.42</v>
      </c>
      <c r="G43" s="249">
        <f>SUM(G232)+G370</f>
        <v>3394.42</v>
      </c>
      <c r="H43" s="249">
        <f>SUM(H232)+H370</f>
        <v>0</v>
      </c>
      <c r="I43" s="196">
        <f>SUM(F43/E43)</f>
        <v>0.9676</v>
      </c>
      <c r="J43" s="250"/>
      <c r="K43" s="250"/>
    </row>
    <row r="44" spans="1:11" ht="14.25" customHeight="1">
      <c r="A44" s="5"/>
      <c r="B44" s="267"/>
      <c r="C44" s="52"/>
      <c r="D44" s="53"/>
      <c r="E44" s="258"/>
      <c r="F44" s="258"/>
      <c r="G44" s="259"/>
      <c r="H44" s="258"/>
      <c r="I44" s="254"/>
      <c r="J44" s="250"/>
      <c r="K44" s="250"/>
    </row>
    <row r="45" spans="1:11" ht="14.25" customHeight="1">
      <c r="A45" s="5"/>
      <c r="B45" s="62">
        <v>852</v>
      </c>
      <c r="C45" s="63" t="s">
        <v>78</v>
      </c>
      <c r="D45" s="64"/>
      <c r="E45" s="249">
        <f>SUM(E239+E377)</f>
        <v>11193208</v>
      </c>
      <c r="F45" s="268">
        <f>SUM(F239+F377)</f>
        <v>5707056.88</v>
      </c>
      <c r="G45" s="249">
        <f>SUM(G239+G377)</f>
        <v>5707056.88</v>
      </c>
      <c r="H45" s="249">
        <f>SUM(H239+H377)</f>
        <v>0</v>
      </c>
      <c r="I45" s="196">
        <f>SUM(F45/E45)</f>
        <v>0.5099</v>
      </c>
      <c r="J45" s="250"/>
      <c r="K45" s="250"/>
    </row>
    <row r="46" spans="1:11" ht="14.25" customHeight="1">
      <c r="A46" s="5"/>
      <c r="B46" s="269"/>
      <c r="C46" s="55"/>
      <c r="D46" s="56"/>
      <c r="E46" s="480"/>
      <c r="F46" s="271"/>
      <c r="G46" s="259"/>
      <c r="H46" s="258"/>
      <c r="I46" s="254"/>
      <c r="J46" s="250"/>
      <c r="K46" s="250"/>
    </row>
    <row r="47" spans="1:11" ht="14.25" customHeight="1" thickBot="1">
      <c r="A47" s="5"/>
      <c r="B47" s="501">
        <v>853</v>
      </c>
      <c r="C47" s="275" t="s">
        <v>61</v>
      </c>
      <c r="D47" s="276"/>
      <c r="E47" s="475">
        <f>E261+E431+E444</f>
        <v>1148129</v>
      </c>
      <c r="F47" s="475">
        <f>SUM(F261)+F429+F444</f>
        <v>774691.65</v>
      </c>
      <c r="G47" s="475">
        <f>SUM(G261)+G429+G444</f>
        <v>774691.65</v>
      </c>
      <c r="H47" s="475">
        <f>SUM(H261)+H429+H444</f>
        <v>0</v>
      </c>
      <c r="I47" s="281">
        <f>SUM(F47/E47)</f>
        <v>0.6747</v>
      </c>
      <c r="J47" s="250"/>
      <c r="K47" s="250"/>
    </row>
    <row r="48" spans="1:9" s="3" customFormat="1" ht="11.25">
      <c r="A48" s="39"/>
      <c r="B48" s="31">
        <v>1</v>
      </c>
      <c r="C48" s="602">
        <v>2</v>
      </c>
      <c r="D48" s="603"/>
      <c r="E48" s="502">
        <v>3</v>
      </c>
      <c r="F48" s="503">
        <v>4</v>
      </c>
      <c r="G48" s="503">
        <v>5</v>
      </c>
      <c r="H48" s="504">
        <v>6</v>
      </c>
      <c r="I48" s="505">
        <v>7</v>
      </c>
    </row>
    <row r="49" spans="1:11" ht="14.25" customHeight="1">
      <c r="A49" s="5"/>
      <c r="B49" s="267"/>
      <c r="C49" s="52"/>
      <c r="D49" s="53"/>
      <c r="E49" s="271"/>
      <c r="F49" s="271"/>
      <c r="G49" s="271"/>
      <c r="H49" s="271"/>
      <c r="I49" s="196"/>
      <c r="J49" s="250"/>
      <c r="K49" s="250"/>
    </row>
    <row r="50" spans="1:11" ht="14.25" customHeight="1">
      <c r="A50" s="5"/>
      <c r="B50" s="267">
        <v>854</v>
      </c>
      <c r="C50" s="93" t="s">
        <v>148</v>
      </c>
      <c r="D50" s="53"/>
      <c r="E50" s="271">
        <f>E269</f>
        <v>139147</v>
      </c>
      <c r="F50" s="273">
        <f>F269</f>
        <v>139147</v>
      </c>
      <c r="G50" s="271">
        <f>G269</f>
        <v>139147</v>
      </c>
      <c r="H50" s="271">
        <f>H269</f>
        <v>0</v>
      </c>
      <c r="I50" s="196">
        <f>SUM(F50/E50)</f>
        <v>1</v>
      </c>
      <c r="J50" s="250"/>
      <c r="K50" s="250"/>
    </row>
    <row r="51" spans="1:11" ht="14.25" customHeight="1">
      <c r="A51" s="5"/>
      <c r="B51" s="269"/>
      <c r="C51" s="55"/>
      <c r="D51" s="56"/>
      <c r="E51" s="261"/>
      <c r="F51" s="261"/>
      <c r="G51" s="262"/>
      <c r="H51" s="261"/>
      <c r="I51" s="254"/>
      <c r="J51" s="250"/>
      <c r="K51" s="250"/>
    </row>
    <row r="52" spans="1:11" ht="14.25" customHeight="1">
      <c r="A52" s="5"/>
      <c r="B52" s="62">
        <v>900</v>
      </c>
      <c r="C52" s="50" t="s">
        <v>114</v>
      </c>
      <c r="D52" s="51"/>
      <c r="E52" s="249">
        <f>SUM(E274)</f>
        <v>10717086</v>
      </c>
      <c r="F52" s="249">
        <f>SUM(F274)</f>
        <v>5313874.29</v>
      </c>
      <c r="G52" s="249">
        <f>SUM(G274)</f>
        <v>1652816.12</v>
      </c>
      <c r="H52" s="249">
        <f>SUM(H274)</f>
        <v>3661058.17</v>
      </c>
      <c r="I52" s="196">
        <f>SUM(F52/E52)</f>
        <v>0.4958</v>
      </c>
      <c r="J52" s="250"/>
      <c r="K52" s="250"/>
    </row>
    <row r="53" spans="1:11" ht="14.25" customHeight="1">
      <c r="A53" s="5"/>
      <c r="B53" s="84"/>
      <c r="C53" s="52"/>
      <c r="D53" s="53"/>
      <c r="E53" s="258"/>
      <c r="F53" s="258"/>
      <c r="G53" s="259"/>
      <c r="H53" s="258"/>
      <c r="I53" s="254"/>
      <c r="J53" s="250"/>
      <c r="K53" s="250"/>
    </row>
    <row r="54" spans="1:11" ht="14.25" customHeight="1">
      <c r="A54" s="5"/>
      <c r="B54" s="251">
        <v>921</v>
      </c>
      <c r="C54" s="50" t="s">
        <v>240</v>
      </c>
      <c r="D54" s="51"/>
      <c r="E54" s="249">
        <f>SUM(E310)</f>
        <v>251360</v>
      </c>
      <c r="F54" s="249">
        <f>SUM(F310)</f>
        <v>1360.05</v>
      </c>
      <c r="G54" s="249">
        <f>SUM(G310)</f>
        <v>1360.05</v>
      </c>
      <c r="H54" s="249">
        <f>SUM(H310)</f>
        <v>0</v>
      </c>
      <c r="I54" s="196">
        <f>SUM(F54/E54)</f>
        <v>0.0054</v>
      </c>
      <c r="J54" s="250"/>
      <c r="K54" s="250"/>
    </row>
    <row r="55" spans="1:11" ht="14.25" customHeight="1">
      <c r="A55" s="5"/>
      <c r="B55" s="84"/>
      <c r="C55" s="52"/>
      <c r="D55" s="53"/>
      <c r="E55" s="258"/>
      <c r="F55" s="258"/>
      <c r="G55" s="259"/>
      <c r="H55" s="258"/>
      <c r="I55" s="254"/>
      <c r="J55" s="250"/>
      <c r="K55" s="250"/>
    </row>
    <row r="56" spans="1:11" ht="14.25" customHeight="1" thickBot="1">
      <c r="A56" s="5"/>
      <c r="B56" s="274">
        <v>926</v>
      </c>
      <c r="C56" s="275" t="s">
        <v>5</v>
      </c>
      <c r="D56" s="276"/>
      <c r="E56" s="249">
        <f>SUM(E321)</f>
        <v>989563</v>
      </c>
      <c r="F56" s="249">
        <f>SUM(F321)</f>
        <v>53066.25</v>
      </c>
      <c r="G56" s="249">
        <f>SUM(G321)</f>
        <v>14110.15</v>
      </c>
      <c r="H56" s="249">
        <f>SUM(H321)</f>
        <v>38956.1</v>
      </c>
      <c r="I56" s="196">
        <f>SUM(F56/E56)</f>
        <v>0.0536</v>
      </c>
      <c r="J56" s="250"/>
      <c r="K56" s="250"/>
    </row>
    <row r="57" spans="1:9" ht="14.25" customHeight="1">
      <c r="A57" s="5"/>
      <c r="B57" s="65"/>
      <c r="C57" s="66"/>
      <c r="D57" s="67"/>
      <c r="E57" s="68"/>
      <c r="F57" s="277"/>
      <c r="G57" s="278"/>
      <c r="H57" s="279"/>
      <c r="I57" s="280"/>
    </row>
    <row r="58" spans="1:18" ht="14.25" customHeight="1" thickBot="1">
      <c r="A58" s="5"/>
      <c r="B58" s="69"/>
      <c r="C58" s="595" t="s">
        <v>228</v>
      </c>
      <c r="D58" s="588"/>
      <c r="E58" s="71">
        <f>SUM(E16:E47,E50:E56)</f>
        <v>113438512.31</v>
      </c>
      <c r="F58" s="71">
        <f>SUM(F16:F47,F50:F56)</f>
        <v>57531833.53</v>
      </c>
      <c r="G58" s="71">
        <f>SUM(G16:G47,G50:G56)</f>
        <v>51675272.12</v>
      </c>
      <c r="H58" s="71">
        <f>SUM(H16:H47,H50:H56)</f>
        <v>5856561.41</v>
      </c>
      <c r="I58" s="197">
        <f>SUM(F58/E58)</f>
        <v>0.5072</v>
      </c>
      <c r="J58" s="282"/>
      <c r="K58" s="73"/>
      <c r="L58" s="73"/>
      <c r="M58" s="73"/>
      <c r="N58" s="73"/>
      <c r="O58" s="73"/>
      <c r="P58" s="250"/>
      <c r="Q58" s="250"/>
      <c r="R58" s="250"/>
    </row>
    <row r="59" spans="1:11" ht="14.25" customHeight="1">
      <c r="A59" s="589"/>
      <c r="B59" s="589"/>
      <c r="C59" s="589"/>
      <c r="D59" s="589"/>
      <c r="E59" s="589"/>
      <c r="F59" s="589"/>
      <c r="G59" s="589"/>
      <c r="H59" s="589"/>
      <c r="I59" s="589"/>
      <c r="K59" s="250"/>
    </row>
    <row r="60" spans="1:9" ht="14.25" customHeight="1">
      <c r="A60" s="618" t="s">
        <v>20</v>
      </c>
      <c r="B60" s="618"/>
      <c r="C60" s="618"/>
      <c r="D60" s="618"/>
      <c r="E60" s="618"/>
      <c r="F60" s="618"/>
      <c r="G60" s="618"/>
      <c r="H60" s="1"/>
      <c r="I60" s="5"/>
    </row>
    <row r="61" spans="1:9" ht="14.25" customHeight="1" thickBot="1">
      <c r="A61" s="76"/>
      <c r="B61" s="283"/>
      <c r="C61" s="284"/>
      <c r="D61" s="283"/>
      <c r="E61" s="285"/>
      <c r="H61" s="287"/>
      <c r="I61" s="288" t="s">
        <v>64</v>
      </c>
    </row>
    <row r="62" spans="1:9" s="77" customFormat="1" ht="14.25" customHeight="1">
      <c r="A62" s="596" t="s">
        <v>203</v>
      </c>
      <c r="B62" s="610" t="s">
        <v>222</v>
      </c>
      <c r="C62" s="610" t="s">
        <v>251</v>
      </c>
      <c r="D62" s="610" t="s">
        <v>223</v>
      </c>
      <c r="E62" s="612" t="s">
        <v>178</v>
      </c>
      <c r="F62" s="598" t="s">
        <v>145</v>
      </c>
      <c r="G62" s="614" t="s">
        <v>224</v>
      </c>
      <c r="H62" s="615"/>
      <c r="I62" s="616" t="s">
        <v>43</v>
      </c>
    </row>
    <row r="63" spans="1:9" s="78" customFormat="1" ht="12.75">
      <c r="A63" s="590"/>
      <c r="B63" s="611"/>
      <c r="C63" s="611"/>
      <c r="D63" s="611"/>
      <c r="E63" s="613"/>
      <c r="F63" s="599"/>
      <c r="G63" s="241" t="s">
        <v>146</v>
      </c>
      <c r="H63" s="242" t="s">
        <v>147</v>
      </c>
      <c r="I63" s="617"/>
    </row>
    <row r="64" spans="1:9" s="3" customFormat="1" ht="14.25" customHeight="1" thickBot="1">
      <c r="A64" s="29">
        <v>1</v>
      </c>
      <c r="B64" s="30">
        <v>2</v>
      </c>
      <c r="C64" s="79">
        <v>3</v>
      </c>
      <c r="D64" s="30">
        <v>4</v>
      </c>
      <c r="E64" s="40">
        <v>5</v>
      </c>
      <c r="F64" s="289">
        <v>6</v>
      </c>
      <c r="G64" s="290">
        <v>7</v>
      </c>
      <c r="H64" s="291">
        <v>8</v>
      </c>
      <c r="I64" s="41">
        <v>9</v>
      </c>
    </row>
    <row r="65" spans="1:9" s="3" customFormat="1" ht="14.25" customHeight="1">
      <c r="A65" s="44"/>
      <c r="B65" s="47"/>
      <c r="C65" s="80"/>
      <c r="D65" s="47"/>
      <c r="E65" s="46"/>
      <c r="F65" s="485"/>
      <c r="G65" s="485"/>
      <c r="H65" s="485"/>
      <c r="I65" s="486"/>
    </row>
    <row r="66" spans="1:9" s="2" customFormat="1" ht="25.5">
      <c r="A66" s="487">
        <v>400</v>
      </c>
      <c r="B66" s="207"/>
      <c r="C66" s="92"/>
      <c r="D66" s="292" t="s">
        <v>12</v>
      </c>
      <c r="E66" s="101">
        <f>SUM(E68)</f>
        <v>80000</v>
      </c>
      <c r="F66" s="249">
        <f>SUM(F68)</f>
        <v>0</v>
      </c>
      <c r="G66" s="249">
        <f>SUM(G68)</f>
        <v>0</v>
      </c>
      <c r="H66" s="249">
        <f>SUM(H68)</f>
        <v>0</v>
      </c>
      <c r="I66" s="198">
        <f>SUM(F66/E66)</f>
        <v>0</v>
      </c>
    </row>
    <row r="67" spans="1:9" s="2" customFormat="1" ht="14.25" customHeight="1">
      <c r="A67" s="4"/>
      <c r="B67" s="206"/>
      <c r="C67" s="90"/>
      <c r="D67" s="91"/>
      <c r="E67" s="272"/>
      <c r="F67" s="271"/>
      <c r="G67" s="262"/>
      <c r="H67" s="261"/>
      <c r="I67" s="481"/>
    </row>
    <row r="68" spans="1:9" s="2" customFormat="1" ht="14.25" customHeight="1">
      <c r="A68" s="4"/>
      <c r="B68" s="206">
        <v>40002</v>
      </c>
      <c r="C68" s="92"/>
      <c r="D68" s="93" t="s">
        <v>236</v>
      </c>
      <c r="E68" s="101">
        <f>SUM(E69:E69)</f>
        <v>80000</v>
      </c>
      <c r="F68" s="249">
        <f>SUM(F69:F69)</f>
        <v>0</v>
      </c>
      <c r="G68" s="249">
        <f>SUM(G69:G69)</f>
        <v>0</v>
      </c>
      <c r="H68" s="249">
        <f>SUM(H69:H69)</f>
        <v>0</v>
      </c>
      <c r="I68" s="198">
        <f>SUM(F68/E68)</f>
        <v>0</v>
      </c>
    </row>
    <row r="69" spans="1:9" s="2" customFormat="1" ht="45.75" customHeight="1" thickBot="1">
      <c r="A69" s="104"/>
      <c r="B69" s="209"/>
      <c r="C69" s="136">
        <v>6260</v>
      </c>
      <c r="D69" s="88" t="s">
        <v>113</v>
      </c>
      <c r="E69" s="347">
        <v>80000</v>
      </c>
      <c r="F69" s="348">
        <f>SUM(G69+H69)</f>
        <v>0</v>
      </c>
      <c r="G69" s="492"/>
      <c r="H69" s="348"/>
      <c r="I69" s="199">
        <f>SUM(F69/E69)</f>
        <v>0</v>
      </c>
    </row>
    <row r="70" spans="1:9" s="2" customFormat="1" ht="27" customHeight="1" thickTop="1">
      <c r="A70" s="4">
        <v>600</v>
      </c>
      <c r="B70" s="207"/>
      <c r="C70" s="92"/>
      <c r="D70" s="93" t="s">
        <v>205</v>
      </c>
      <c r="E70" s="101">
        <f>SUM(E72)</f>
        <v>0</v>
      </c>
      <c r="F70" s="249">
        <f>SUM(F72)</f>
        <v>467.56</v>
      </c>
      <c r="G70" s="97">
        <f>SUM(G72)</f>
        <v>467.56</v>
      </c>
      <c r="H70" s="249">
        <f>SUM(H72)</f>
        <v>0</v>
      </c>
      <c r="I70" s="198"/>
    </row>
    <row r="71" spans="1:9" s="2" customFormat="1" ht="14.25" customHeight="1">
      <c r="A71" s="4"/>
      <c r="B71" s="206"/>
      <c r="C71" s="90"/>
      <c r="D71" s="91"/>
      <c r="E71" s="272"/>
      <c r="F71" s="271"/>
      <c r="G71" s="262"/>
      <c r="H71" s="261"/>
      <c r="I71" s="481"/>
    </row>
    <row r="72" spans="1:9" s="2" customFormat="1" ht="14.25" customHeight="1">
      <c r="A72" s="4"/>
      <c r="B72" s="206">
        <v>60016</v>
      </c>
      <c r="C72" s="92"/>
      <c r="D72" s="93" t="s">
        <v>237</v>
      </c>
      <c r="E72" s="101">
        <f>SUM(E73:E73)</f>
        <v>0</v>
      </c>
      <c r="F72" s="249">
        <f>SUM(F73:F73)</f>
        <v>467.56</v>
      </c>
      <c r="G72" s="249">
        <f>SUM(G73:G73)</f>
        <v>467.56</v>
      </c>
      <c r="H72" s="249">
        <f>SUM(H73:H73)</f>
        <v>0</v>
      </c>
      <c r="I72" s="198"/>
    </row>
    <row r="73" spans="1:9" s="2" customFormat="1" ht="30.75" customHeight="1" thickBot="1">
      <c r="A73" s="104"/>
      <c r="B73" s="209"/>
      <c r="C73" s="493" t="s">
        <v>89</v>
      </c>
      <c r="D73" s="88" t="s">
        <v>149</v>
      </c>
      <c r="E73" s="311">
        <v>0</v>
      </c>
      <c r="F73" s="360">
        <v>467.56</v>
      </c>
      <c r="G73" s="441">
        <v>467.56</v>
      </c>
      <c r="H73" s="440"/>
      <c r="I73" s="199"/>
    </row>
    <row r="74" spans="1:9" s="2" customFormat="1" ht="14.25" customHeight="1" thickTop="1">
      <c r="A74" s="4"/>
      <c r="B74" s="206"/>
      <c r="C74" s="90"/>
      <c r="D74" s="91"/>
      <c r="E74" s="272"/>
      <c r="F74" s="271"/>
      <c r="G74" s="259"/>
      <c r="H74" s="258"/>
      <c r="I74" s="202"/>
    </row>
    <row r="75" spans="1:9" s="2" customFormat="1" ht="14.25" customHeight="1">
      <c r="A75" s="4">
        <v>630</v>
      </c>
      <c r="B75" s="208"/>
      <c r="C75" s="90"/>
      <c r="D75" s="91" t="s">
        <v>206</v>
      </c>
      <c r="E75" s="272">
        <f>SUM(E77)</f>
        <v>0</v>
      </c>
      <c r="F75" s="271">
        <f>SUM(F77)</f>
        <v>0.01</v>
      </c>
      <c r="G75" s="271">
        <f>SUM(G77)</f>
        <v>0.01</v>
      </c>
      <c r="H75" s="271">
        <f>SUM(H77)</f>
        <v>0</v>
      </c>
      <c r="I75" s="198"/>
    </row>
    <row r="76" spans="1:9" s="2" customFormat="1" ht="14.25" customHeight="1">
      <c r="A76" s="4"/>
      <c r="B76" s="221"/>
      <c r="C76" s="295"/>
      <c r="D76" s="296"/>
      <c r="E76" s="297"/>
      <c r="F76" s="298"/>
      <c r="G76" s="262"/>
      <c r="H76" s="261"/>
      <c r="I76" s="481"/>
    </row>
    <row r="77" spans="1:9" s="2" customFormat="1" ht="14.25" customHeight="1">
      <c r="A77" s="4"/>
      <c r="B77" s="221">
        <v>63003</v>
      </c>
      <c r="C77" s="92"/>
      <c r="D77" s="93" t="s">
        <v>238</v>
      </c>
      <c r="E77" s="299">
        <f>SUM(E78)</f>
        <v>0</v>
      </c>
      <c r="F77" s="97">
        <f>SUM(F78)</f>
        <v>0.01</v>
      </c>
      <c r="G77" s="97">
        <f>SUM(G78)</f>
        <v>0.01</v>
      </c>
      <c r="H77" s="249">
        <f>SUM(H78)</f>
        <v>0</v>
      </c>
      <c r="I77" s="198"/>
    </row>
    <row r="78" spans="1:9" s="37" customFormat="1" ht="30.75" customHeight="1" thickBot="1">
      <c r="A78" s="86"/>
      <c r="B78" s="205"/>
      <c r="C78" s="494">
        <v>2910</v>
      </c>
      <c r="D78" s="358" t="s">
        <v>72</v>
      </c>
      <c r="E78" s="311">
        <v>0</v>
      </c>
      <c r="F78" s="360">
        <f>SUM(G78:H78)</f>
        <v>0.01</v>
      </c>
      <c r="G78" s="391">
        <v>0.01</v>
      </c>
      <c r="H78" s="495"/>
      <c r="I78" s="200"/>
    </row>
    <row r="79" spans="1:9" s="2" customFormat="1" ht="14.25" customHeight="1" thickTop="1">
      <c r="A79" s="89"/>
      <c r="B79" s="206"/>
      <c r="C79" s="90"/>
      <c r="D79" s="91"/>
      <c r="E79" s="272"/>
      <c r="F79" s="302"/>
      <c r="G79" s="303"/>
      <c r="H79" s="304"/>
      <c r="I79" s="202"/>
    </row>
    <row r="80" spans="1:9" s="2" customFormat="1" ht="14.25" customHeight="1">
      <c r="A80" s="4">
        <v>700</v>
      </c>
      <c r="B80" s="207"/>
      <c r="C80" s="92"/>
      <c r="D80" s="93" t="s">
        <v>207</v>
      </c>
      <c r="E80" s="101">
        <f>SUM(E82+E87)</f>
        <v>9379770</v>
      </c>
      <c r="F80" s="249">
        <f>SUM(F82+F87)</f>
        <v>2297199.51</v>
      </c>
      <c r="G80" s="97">
        <f>SUM(G82+G87)</f>
        <v>150738.37</v>
      </c>
      <c r="H80" s="249">
        <f>SUM(H82+H87)</f>
        <v>2146461.14</v>
      </c>
      <c r="I80" s="198">
        <f>SUM(F80/E80)</f>
        <v>0.2449</v>
      </c>
    </row>
    <row r="81" spans="1:9" s="2" customFormat="1" ht="14.25" customHeight="1">
      <c r="A81" s="4"/>
      <c r="B81" s="206"/>
      <c r="C81" s="90"/>
      <c r="D81" s="91"/>
      <c r="E81" s="272"/>
      <c r="F81" s="271"/>
      <c r="G81" s="262"/>
      <c r="H81" s="261"/>
      <c r="I81" s="481"/>
    </row>
    <row r="82" spans="1:9" s="2" customFormat="1" ht="14.25" customHeight="1">
      <c r="A82" s="4"/>
      <c r="B82" s="206">
        <v>70001</v>
      </c>
      <c r="C82" s="92"/>
      <c r="D82" s="93" t="s">
        <v>229</v>
      </c>
      <c r="E82" s="101">
        <f>SUM(E83:E85)</f>
        <v>3420187</v>
      </c>
      <c r="F82" s="268">
        <f>SUM(F83:F85)</f>
        <v>1118787.25</v>
      </c>
      <c r="G82" s="268">
        <f>SUM(G83:G85)</f>
        <v>50187.25</v>
      </c>
      <c r="H82" s="268">
        <f>SUM(H83:H85)</f>
        <v>1068600</v>
      </c>
      <c r="I82" s="198">
        <f>SUM(F82/E82)</f>
        <v>0.3271</v>
      </c>
    </row>
    <row r="83" spans="1:9" s="2" customFormat="1" ht="21" customHeight="1">
      <c r="A83" s="4"/>
      <c r="B83" s="206"/>
      <c r="C83" s="92">
        <v>2370</v>
      </c>
      <c r="D83" s="305" t="s">
        <v>150</v>
      </c>
      <c r="E83" s="101">
        <v>50187</v>
      </c>
      <c r="F83" s="306">
        <f>SUM(G83:H83)</f>
        <v>50187.22</v>
      </c>
      <c r="G83" s="249">
        <v>50187.22</v>
      </c>
      <c r="H83" s="249"/>
      <c r="I83" s="198"/>
    </row>
    <row r="84" spans="1:9" s="37" customFormat="1" ht="29.25" customHeight="1">
      <c r="A84" s="84"/>
      <c r="B84" s="85"/>
      <c r="C84" s="82">
        <v>2910</v>
      </c>
      <c r="D84" s="300" t="s">
        <v>72</v>
      </c>
      <c r="E84" s="307">
        <v>0</v>
      </c>
      <c r="F84" s="306">
        <f>SUM(G84:H84)</f>
        <v>0.03</v>
      </c>
      <c r="G84" s="306">
        <v>0.03</v>
      </c>
      <c r="H84" s="306"/>
      <c r="I84" s="201"/>
    </row>
    <row r="85" spans="1:9" s="2" customFormat="1" ht="45.75" customHeight="1">
      <c r="A85" s="4"/>
      <c r="B85" s="208"/>
      <c r="C85" s="92">
        <v>6260</v>
      </c>
      <c r="D85" s="99" t="s">
        <v>113</v>
      </c>
      <c r="E85" s="293">
        <v>3370000</v>
      </c>
      <c r="F85" s="306">
        <v>1068600</v>
      </c>
      <c r="G85" s="259"/>
      <c r="H85" s="258">
        <v>1068600</v>
      </c>
      <c r="I85" s="201">
        <f>SUM(F85/E85)</f>
        <v>0.3171</v>
      </c>
    </row>
    <row r="86" spans="1:9" s="2" customFormat="1" ht="14.25" customHeight="1">
      <c r="A86" s="4"/>
      <c r="B86" s="206"/>
      <c r="C86" s="90"/>
      <c r="D86" s="91"/>
      <c r="E86" s="272"/>
      <c r="F86" s="271"/>
      <c r="G86" s="262"/>
      <c r="H86" s="261"/>
      <c r="I86" s="481"/>
    </row>
    <row r="87" spans="1:9" s="2" customFormat="1" ht="14.25" customHeight="1">
      <c r="A87" s="4"/>
      <c r="B87" s="206">
        <v>70005</v>
      </c>
      <c r="C87" s="92"/>
      <c r="D87" s="93" t="s">
        <v>239</v>
      </c>
      <c r="E87" s="101">
        <f>SUM(E88:E93)</f>
        <v>5959583</v>
      </c>
      <c r="F87" s="249">
        <f>SUM(F88:F93)</f>
        <v>1178412.26</v>
      </c>
      <c r="G87" s="249">
        <f>SUM(G88:G93)</f>
        <v>100551.12</v>
      </c>
      <c r="H87" s="249">
        <f>SUM(H88:H93)</f>
        <v>1077861.14</v>
      </c>
      <c r="I87" s="198">
        <f>SUM(F87/E87)</f>
        <v>0.1977</v>
      </c>
    </row>
    <row r="88" spans="1:9" s="2" customFormat="1" ht="30" customHeight="1">
      <c r="A88" s="4"/>
      <c r="B88" s="206"/>
      <c r="C88" s="100" t="s">
        <v>87</v>
      </c>
      <c r="D88" s="99" t="s">
        <v>116</v>
      </c>
      <c r="E88" s="293">
        <v>117000</v>
      </c>
      <c r="F88" s="306">
        <v>95040.82</v>
      </c>
      <c r="G88" s="259">
        <v>95040.82</v>
      </c>
      <c r="H88" s="258"/>
      <c r="I88" s="201">
        <f>SUM(F88/E88)</f>
        <v>0.8123</v>
      </c>
    </row>
    <row r="89" spans="1:9" s="2" customFormat="1" ht="19.5" customHeight="1">
      <c r="A89" s="4"/>
      <c r="B89" s="206"/>
      <c r="C89" s="100" t="s">
        <v>91</v>
      </c>
      <c r="D89" s="99" t="s">
        <v>119</v>
      </c>
      <c r="E89" s="293">
        <v>0</v>
      </c>
      <c r="F89" s="306">
        <v>6.14</v>
      </c>
      <c r="G89" s="308">
        <v>6.14</v>
      </c>
      <c r="H89" s="309"/>
      <c r="I89" s="201"/>
    </row>
    <row r="90" spans="1:9" s="2" customFormat="1" ht="34.5" customHeight="1">
      <c r="A90" s="4"/>
      <c r="B90" s="206"/>
      <c r="C90" s="100" t="s">
        <v>256</v>
      </c>
      <c r="D90" s="99" t="s">
        <v>257</v>
      </c>
      <c r="E90" s="293">
        <v>70000</v>
      </c>
      <c r="F90" s="306">
        <v>12873.36</v>
      </c>
      <c r="G90" s="308">
        <v>0</v>
      </c>
      <c r="H90" s="309">
        <v>12873.36</v>
      </c>
      <c r="I90" s="201">
        <f>SUM(F90/E90)</f>
        <v>0.1839</v>
      </c>
    </row>
    <row r="91" spans="1:9" s="2" customFormat="1" ht="25.5" customHeight="1">
      <c r="A91" s="4"/>
      <c r="B91" s="310"/>
      <c r="C91" s="103" t="s">
        <v>151</v>
      </c>
      <c r="D91" s="95" t="s">
        <v>152</v>
      </c>
      <c r="E91" s="293">
        <v>5767000</v>
      </c>
      <c r="F91" s="306">
        <v>1064987.78</v>
      </c>
      <c r="G91" s="259">
        <v>0</v>
      </c>
      <c r="H91" s="258">
        <v>1064987.78</v>
      </c>
      <c r="I91" s="201">
        <f>SUM(F91/E91)</f>
        <v>0.1847</v>
      </c>
    </row>
    <row r="92" spans="1:9" s="2" customFormat="1" ht="19.5" customHeight="1">
      <c r="A92" s="4"/>
      <c r="B92" s="206"/>
      <c r="C92" s="103" t="s">
        <v>88</v>
      </c>
      <c r="D92" s="95" t="s">
        <v>124</v>
      </c>
      <c r="E92" s="293">
        <v>2365</v>
      </c>
      <c r="F92" s="306">
        <v>1683.32</v>
      </c>
      <c r="G92" s="308">
        <v>1683.32</v>
      </c>
      <c r="H92" s="309"/>
      <c r="I92" s="201">
        <f>SUM(F92/E92)</f>
        <v>0.7118</v>
      </c>
    </row>
    <row r="93" spans="1:9" s="2" customFormat="1" ht="25.5" customHeight="1" thickBot="1">
      <c r="A93" s="117"/>
      <c r="B93" s="210"/>
      <c r="C93" s="506" t="s">
        <v>89</v>
      </c>
      <c r="D93" s="118" t="s">
        <v>117</v>
      </c>
      <c r="E93" s="497">
        <v>3218</v>
      </c>
      <c r="F93" s="507">
        <f>SUM(G93:H93)</f>
        <v>3820.84</v>
      </c>
      <c r="G93" s="471">
        <v>3820.84</v>
      </c>
      <c r="H93" s="479"/>
      <c r="I93" s="203">
        <f>SUM(F93/E93)</f>
        <v>1.1873</v>
      </c>
    </row>
    <row r="94" spans="1:9" s="3" customFormat="1" ht="14.25" customHeight="1">
      <c r="A94" s="468">
        <v>1</v>
      </c>
      <c r="B94" s="121">
        <v>2</v>
      </c>
      <c r="C94" s="120">
        <v>3</v>
      </c>
      <c r="D94" s="121">
        <v>4</v>
      </c>
      <c r="E94" s="122">
        <v>5</v>
      </c>
      <c r="F94" s="377">
        <v>6</v>
      </c>
      <c r="G94" s="377">
        <v>7</v>
      </c>
      <c r="H94" s="469">
        <v>8</v>
      </c>
      <c r="I94" s="378">
        <v>9</v>
      </c>
    </row>
    <row r="95" spans="1:9" s="2" customFormat="1" ht="14.25" customHeight="1">
      <c r="A95" s="4"/>
      <c r="B95" s="206"/>
      <c r="C95" s="9"/>
      <c r="D95" s="107"/>
      <c r="E95" s="272"/>
      <c r="F95" s="271"/>
      <c r="G95" s="258"/>
      <c r="H95" s="258"/>
      <c r="I95" s="202"/>
    </row>
    <row r="96" spans="1:9" s="2" customFormat="1" ht="14.25" customHeight="1">
      <c r="A96" s="4">
        <v>710</v>
      </c>
      <c r="B96" s="207"/>
      <c r="C96" s="108"/>
      <c r="D96" s="93" t="s">
        <v>227</v>
      </c>
      <c r="E96" s="101">
        <f>E101</f>
        <v>0</v>
      </c>
      <c r="F96" s="249">
        <f>F101+F98</f>
        <v>4916.56</v>
      </c>
      <c r="G96" s="249">
        <f>G101+G98</f>
        <v>4916.56</v>
      </c>
      <c r="H96" s="249">
        <f>H101+H98</f>
        <v>0</v>
      </c>
      <c r="I96" s="198"/>
    </row>
    <row r="97" spans="1:9" s="2" customFormat="1" ht="14.25" customHeight="1">
      <c r="A97" s="4"/>
      <c r="B97" s="206"/>
      <c r="C97" s="90"/>
      <c r="D97" s="91"/>
      <c r="E97" s="272"/>
      <c r="F97" s="271"/>
      <c r="G97" s="259"/>
      <c r="H97" s="258"/>
      <c r="I97" s="481"/>
    </row>
    <row r="98" spans="1:9" s="2" customFormat="1" ht="14.25" customHeight="1">
      <c r="A98" s="4"/>
      <c r="B98" s="206">
        <v>71004</v>
      </c>
      <c r="C98" s="92"/>
      <c r="D98" s="93" t="s">
        <v>230</v>
      </c>
      <c r="E98" s="101">
        <f>SUM(E99:E99)</f>
        <v>0</v>
      </c>
      <c r="F98" s="249">
        <f>SUM(F99:F99)</f>
        <v>4816.56</v>
      </c>
      <c r="G98" s="97">
        <f>SUM(G99:G99)</f>
        <v>4816.56</v>
      </c>
      <c r="H98" s="249">
        <f>SUM(H99:H99)</f>
        <v>0</v>
      </c>
      <c r="I98" s="198"/>
    </row>
    <row r="99" spans="1:9" s="2" customFormat="1" ht="30.75" customHeight="1">
      <c r="A99" s="61"/>
      <c r="B99" s="208"/>
      <c r="C99" s="110" t="s">
        <v>138</v>
      </c>
      <c r="D99" s="99" t="s">
        <v>168</v>
      </c>
      <c r="E99" s="293">
        <v>0</v>
      </c>
      <c r="F99" s="314">
        <f>SUM(G99:H99)</f>
        <v>4816.56</v>
      </c>
      <c r="G99" s="308">
        <v>4816.56</v>
      </c>
      <c r="H99" s="315"/>
      <c r="I99" s="201"/>
    </row>
    <row r="100" spans="1:9" s="2" customFormat="1" ht="14.25" customHeight="1">
      <c r="A100" s="4"/>
      <c r="B100" s="206"/>
      <c r="C100" s="90"/>
      <c r="D100" s="91"/>
      <c r="E100" s="272"/>
      <c r="F100" s="316"/>
      <c r="G100" s="317"/>
      <c r="H100" s="304"/>
      <c r="I100" s="202"/>
    </row>
    <row r="101" spans="1:9" s="2" customFormat="1" ht="14.25" customHeight="1">
      <c r="A101" s="4"/>
      <c r="B101" s="206">
        <v>71095</v>
      </c>
      <c r="C101" s="92"/>
      <c r="D101" s="93" t="s">
        <v>242</v>
      </c>
      <c r="E101" s="101">
        <f>SUM(E102:E102)</f>
        <v>0</v>
      </c>
      <c r="F101" s="97">
        <f>SUM(F102:F102)</f>
        <v>100</v>
      </c>
      <c r="G101" s="97">
        <f>SUM(G102:G102)</f>
        <v>100</v>
      </c>
      <c r="H101" s="249">
        <f>SUM(H102:H102)</f>
        <v>0</v>
      </c>
      <c r="I101" s="198"/>
    </row>
    <row r="102" spans="1:9" s="2" customFormat="1" ht="30.75" customHeight="1" thickBot="1">
      <c r="A102" s="318"/>
      <c r="B102" s="209"/>
      <c r="C102" s="105" t="s">
        <v>89</v>
      </c>
      <c r="D102" s="88" t="s">
        <v>117</v>
      </c>
      <c r="E102" s="311">
        <v>0</v>
      </c>
      <c r="F102" s="312">
        <f>SUM(G102:H102)</f>
        <v>100</v>
      </c>
      <c r="G102" s="312">
        <v>100</v>
      </c>
      <c r="H102" s="313"/>
      <c r="I102" s="199"/>
    </row>
    <row r="103" spans="1:9" s="2" customFormat="1" ht="14.25" customHeight="1" thickTop="1">
      <c r="A103" s="4"/>
      <c r="B103" s="206"/>
      <c r="C103" s="9"/>
      <c r="D103" s="107"/>
      <c r="E103" s="272"/>
      <c r="F103" s="302"/>
      <c r="G103" s="317"/>
      <c r="H103" s="304"/>
      <c r="I103" s="196"/>
    </row>
    <row r="104" spans="1:9" s="2" customFormat="1" ht="14.25" customHeight="1">
      <c r="A104" s="4">
        <v>750</v>
      </c>
      <c r="B104" s="207"/>
      <c r="C104" s="108"/>
      <c r="D104" s="93" t="s">
        <v>208</v>
      </c>
      <c r="E104" s="101">
        <f>SUM(E106+E109+E113+E117)</f>
        <v>560618</v>
      </c>
      <c r="F104" s="249">
        <f>SUM(F106+F109+F113+F117)</f>
        <v>82432.03</v>
      </c>
      <c r="G104" s="97">
        <f>SUM(G106+G109+G113+G117)</f>
        <v>82432.03</v>
      </c>
      <c r="H104" s="249">
        <f>SUM(H106+H109+H113+H117)</f>
        <v>0</v>
      </c>
      <c r="I104" s="198">
        <f>SUM(F104/E104)</f>
        <v>0.147</v>
      </c>
    </row>
    <row r="105" spans="1:9" s="2" customFormat="1" ht="14.25" customHeight="1">
      <c r="A105" s="4"/>
      <c r="B105" s="206"/>
      <c r="C105" s="90"/>
      <c r="D105" s="91"/>
      <c r="E105" s="272"/>
      <c r="F105" s="271"/>
      <c r="G105" s="259"/>
      <c r="H105" s="258"/>
      <c r="I105" s="481"/>
    </row>
    <row r="106" spans="1:9" s="2" customFormat="1" ht="14.25" customHeight="1">
      <c r="A106" s="4"/>
      <c r="B106" s="206">
        <v>75011</v>
      </c>
      <c r="C106" s="92"/>
      <c r="D106" s="93" t="s">
        <v>63</v>
      </c>
      <c r="E106" s="101">
        <f>SUM(E107:E107)</f>
        <v>12500</v>
      </c>
      <c r="F106" s="249">
        <f>SUM(F107:F107)</f>
        <v>3117.96</v>
      </c>
      <c r="G106" s="249">
        <f>SUM(G107:G107)</f>
        <v>3117.96</v>
      </c>
      <c r="H106" s="249">
        <f>SUM(H107:H107)</f>
        <v>0</v>
      </c>
      <c r="I106" s="198">
        <f>SUM(F106/E106)</f>
        <v>0.2494</v>
      </c>
    </row>
    <row r="107" spans="1:9" s="2" customFormat="1" ht="46.5" customHeight="1">
      <c r="A107" s="4"/>
      <c r="B107" s="208"/>
      <c r="C107" s="110" t="s">
        <v>258</v>
      </c>
      <c r="D107" s="99" t="s">
        <v>259</v>
      </c>
      <c r="E107" s="293">
        <v>12500</v>
      </c>
      <c r="F107" s="314">
        <v>3117.96</v>
      </c>
      <c r="G107" s="308">
        <v>3117.96</v>
      </c>
      <c r="H107" s="315"/>
      <c r="I107" s="201">
        <f>SUM(F107/E107)</f>
        <v>0.2494</v>
      </c>
    </row>
    <row r="108" spans="1:9" s="2" customFormat="1" ht="12.75">
      <c r="A108" s="4"/>
      <c r="B108" s="206"/>
      <c r="C108" s="111"/>
      <c r="D108" s="107"/>
      <c r="E108" s="272"/>
      <c r="F108" s="271"/>
      <c r="G108" s="259"/>
      <c r="H108" s="258"/>
      <c r="I108" s="481"/>
    </row>
    <row r="109" spans="1:9" s="2" customFormat="1" ht="12.75">
      <c r="A109" s="4"/>
      <c r="B109" s="206">
        <v>75023</v>
      </c>
      <c r="C109" s="112"/>
      <c r="D109" s="99" t="s">
        <v>175</v>
      </c>
      <c r="E109" s="101">
        <f>SUM(E110:E111)</f>
        <v>14000</v>
      </c>
      <c r="F109" s="249">
        <f>SUM(F110:F111)</f>
        <v>8029.79</v>
      </c>
      <c r="G109" s="249">
        <f>SUM(G110:G111)</f>
        <v>8029.79</v>
      </c>
      <c r="H109" s="249">
        <f>SUM(H110:H111)</f>
        <v>0</v>
      </c>
      <c r="I109" s="198">
        <f>SUM(F109/E109)</f>
        <v>0.5736</v>
      </c>
    </row>
    <row r="110" spans="1:9" s="2" customFormat="1" ht="25.5" customHeight="1">
      <c r="A110" s="4"/>
      <c r="B110" s="206"/>
      <c r="C110" s="113" t="s">
        <v>91</v>
      </c>
      <c r="D110" s="99" t="s">
        <v>119</v>
      </c>
      <c r="E110" s="293">
        <v>0</v>
      </c>
      <c r="F110" s="314">
        <v>42.98</v>
      </c>
      <c r="G110" s="308">
        <v>42.98</v>
      </c>
      <c r="H110" s="315"/>
      <c r="I110" s="201"/>
    </row>
    <row r="111" spans="1:9" s="2" customFormat="1" ht="25.5" customHeight="1">
      <c r="A111" s="4"/>
      <c r="B111" s="208"/>
      <c r="C111" s="113" t="s">
        <v>89</v>
      </c>
      <c r="D111" s="99" t="s">
        <v>117</v>
      </c>
      <c r="E111" s="293">
        <v>14000</v>
      </c>
      <c r="F111" s="314">
        <v>7986.81</v>
      </c>
      <c r="G111" s="308">
        <v>7986.81</v>
      </c>
      <c r="H111" s="315"/>
      <c r="I111" s="201">
        <f>SUM(F111/E111)</f>
        <v>0.5705</v>
      </c>
    </row>
    <row r="112" spans="1:9" s="2" customFormat="1" ht="12.75">
      <c r="A112" s="4"/>
      <c r="B112" s="206"/>
      <c r="C112" s="114"/>
      <c r="D112" s="115"/>
      <c r="E112" s="272"/>
      <c r="F112" s="271"/>
      <c r="G112" s="262"/>
      <c r="H112" s="261"/>
      <c r="I112" s="481"/>
    </row>
    <row r="113" spans="1:9" s="2" customFormat="1" ht="14.25" customHeight="1">
      <c r="A113" s="4"/>
      <c r="B113" s="206">
        <v>75075</v>
      </c>
      <c r="C113" s="92"/>
      <c r="D113" s="93" t="s">
        <v>140</v>
      </c>
      <c r="E113" s="101">
        <f>SUM(E114:E115)</f>
        <v>192979</v>
      </c>
      <c r="F113" s="101">
        <f>SUM(F114:F115)</f>
        <v>6714</v>
      </c>
      <c r="G113" s="101">
        <f>SUM(G114:G115)</f>
        <v>6714</v>
      </c>
      <c r="H113" s="101">
        <f>SUM(H114:H115)</f>
        <v>0</v>
      </c>
      <c r="I113" s="198">
        <f>SUM(F113/E113)</f>
        <v>0.0348</v>
      </c>
    </row>
    <row r="114" spans="1:9" s="2" customFormat="1" ht="45.75" customHeight="1">
      <c r="A114" s="4"/>
      <c r="B114" s="206"/>
      <c r="C114" s="103" t="s">
        <v>263</v>
      </c>
      <c r="D114" s="95" t="s">
        <v>197</v>
      </c>
      <c r="E114" s="293">
        <v>192979</v>
      </c>
      <c r="F114" s="314">
        <f>SUM(G114:H114)</f>
        <v>0</v>
      </c>
      <c r="G114" s="308"/>
      <c r="H114" s="319"/>
      <c r="I114" s="201">
        <f>SUM(F114/E114)</f>
        <v>0</v>
      </c>
    </row>
    <row r="115" spans="1:9" s="2" customFormat="1" ht="45.75" customHeight="1">
      <c r="A115" s="4"/>
      <c r="B115" s="208"/>
      <c r="C115" s="103" t="s">
        <v>153</v>
      </c>
      <c r="D115" s="95" t="s">
        <v>197</v>
      </c>
      <c r="E115" s="320">
        <v>0</v>
      </c>
      <c r="F115" s="273">
        <v>6713.98</v>
      </c>
      <c r="G115" s="259">
        <v>6713.98</v>
      </c>
      <c r="H115" s="304"/>
      <c r="I115" s="201"/>
    </row>
    <row r="116" spans="1:9" s="2" customFormat="1" ht="14.25" customHeight="1">
      <c r="A116" s="4"/>
      <c r="B116" s="206"/>
      <c r="C116" s="90"/>
      <c r="D116" s="91"/>
      <c r="E116" s="270"/>
      <c r="F116" s="321"/>
      <c r="G116" s="322"/>
      <c r="H116" s="323"/>
      <c r="I116" s="481"/>
    </row>
    <row r="117" spans="1:9" s="2" customFormat="1" ht="14.25" customHeight="1">
      <c r="A117" s="4"/>
      <c r="B117" s="206">
        <v>75095</v>
      </c>
      <c r="C117" s="92"/>
      <c r="D117" s="93" t="s">
        <v>242</v>
      </c>
      <c r="E117" s="101">
        <f>SUM(E118:E120)</f>
        <v>341139</v>
      </c>
      <c r="F117" s="249">
        <f>SUM(F118:F120)</f>
        <v>64570.28</v>
      </c>
      <c r="G117" s="249">
        <f>SUM(G118:G120)</f>
        <v>64570.28</v>
      </c>
      <c r="H117" s="249">
        <f>SUM(H118:H120)</f>
        <v>0</v>
      </c>
      <c r="I117" s="198">
        <f>SUM(F117/E117)</f>
        <v>0.1893</v>
      </c>
    </row>
    <row r="118" spans="1:9" s="2" customFormat="1" ht="25.5" customHeight="1">
      <c r="A118" s="4"/>
      <c r="B118" s="206"/>
      <c r="C118" s="96" t="s">
        <v>89</v>
      </c>
      <c r="D118" s="95" t="s">
        <v>117</v>
      </c>
      <c r="E118" s="102">
        <v>0</v>
      </c>
      <c r="F118" s="324">
        <f>SUM(G118:H118)</f>
        <v>0.49</v>
      </c>
      <c r="G118" s="324">
        <v>0.49</v>
      </c>
      <c r="H118" s="325"/>
      <c r="I118" s="201"/>
    </row>
    <row r="119" spans="1:9" s="2" customFormat="1" ht="25.5" customHeight="1">
      <c r="A119" s="4"/>
      <c r="B119" s="206"/>
      <c r="C119" s="135" t="s">
        <v>262</v>
      </c>
      <c r="D119" s="95" t="s">
        <v>117</v>
      </c>
      <c r="E119" s="101">
        <v>0</v>
      </c>
      <c r="F119" s="97">
        <v>3482.5</v>
      </c>
      <c r="G119" s="97">
        <v>3482.5</v>
      </c>
      <c r="H119" s="326"/>
      <c r="I119" s="202"/>
    </row>
    <row r="120" spans="1:9" s="2" customFormat="1" ht="45.75" customHeight="1" thickBot="1">
      <c r="A120" s="104"/>
      <c r="B120" s="209"/>
      <c r="C120" s="123" t="s">
        <v>263</v>
      </c>
      <c r="D120" s="88" t="s">
        <v>197</v>
      </c>
      <c r="E120" s="359">
        <v>341139</v>
      </c>
      <c r="F120" s="360">
        <f>SUM(G120:H120)</f>
        <v>61087.29</v>
      </c>
      <c r="G120" s="441">
        <v>61087.29</v>
      </c>
      <c r="H120" s="445"/>
      <c r="I120" s="199">
        <f>SUM(F120/E120)</f>
        <v>0.1791</v>
      </c>
    </row>
    <row r="121" spans="1:9" s="2" customFormat="1" ht="14.25" customHeight="1" thickTop="1">
      <c r="A121" s="4"/>
      <c r="B121" s="206"/>
      <c r="C121" s="90"/>
      <c r="D121" s="91"/>
      <c r="E121" s="124"/>
      <c r="F121" s="328"/>
      <c r="G121" s="317"/>
      <c r="H121" s="304"/>
      <c r="I121" s="202"/>
    </row>
    <row r="122" spans="1:9" s="2" customFormat="1" ht="14.25" customHeight="1">
      <c r="A122" s="4">
        <v>754</v>
      </c>
      <c r="B122" s="212"/>
      <c r="C122" s="90"/>
      <c r="D122" s="91" t="s">
        <v>243</v>
      </c>
      <c r="E122" s="329"/>
      <c r="F122" s="330"/>
      <c r="G122" s="259"/>
      <c r="H122" s="258"/>
      <c r="I122" s="202"/>
    </row>
    <row r="123" spans="1:9" s="2" customFormat="1" ht="14.25" customHeight="1">
      <c r="A123" s="4"/>
      <c r="B123" s="207"/>
      <c r="C123" s="92"/>
      <c r="D123" s="93" t="s">
        <v>244</v>
      </c>
      <c r="E123" s="97">
        <f>SUM(E130)+E125</f>
        <v>45000</v>
      </c>
      <c r="F123" s="97">
        <f>SUM(F130)+F125</f>
        <v>23895.49</v>
      </c>
      <c r="G123" s="97">
        <f>SUM(G130)+G125</f>
        <v>15395.49</v>
      </c>
      <c r="H123" s="97">
        <f>SUM(H130)+H125</f>
        <v>8500</v>
      </c>
      <c r="I123" s="198">
        <f>SUM(F123/E123)</f>
        <v>0.531</v>
      </c>
    </row>
    <row r="124" spans="1:9" s="2" customFormat="1" ht="14.25" customHeight="1">
      <c r="A124" s="4"/>
      <c r="B124" s="206"/>
      <c r="C124" s="90"/>
      <c r="D124" s="91"/>
      <c r="E124" s="272"/>
      <c r="F124" s="271"/>
      <c r="G124" s="331"/>
      <c r="H124" s="271"/>
      <c r="I124" s="481"/>
    </row>
    <row r="125" spans="1:9" s="2" customFormat="1" ht="14.25" customHeight="1">
      <c r="A125" s="4"/>
      <c r="B125" s="206">
        <v>75405</v>
      </c>
      <c r="C125" s="92"/>
      <c r="D125" s="93" t="s">
        <v>141</v>
      </c>
      <c r="E125" s="249">
        <f>SUM(E126+E127)</f>
        <v>10000</v>
      </c>
      <c r="F125" s="249">
        <f>SUM(F126+F127)</f>
        <v>10000</v>
      </c>
      <c r="G125" s="249">
        <f>SUM(G126+G127)</f>
        <v>1500</v>
      </c>
      <c r="H125" s="249">
        <f>SUM(H126+H127)</f>
        <v>8500</v>
      </c>
      <c r="I125" s="198">
        <f>SUM(F125/E125)</f>
        <v>1</v>
      </c>
    </row>
    <row r="126" spans="1:9" s="2" customFormat="1" ht="45.75" customHeight="1">
      <c r="A126" s="61"/>
      <c r="B126" s="206"/>
      <c r="C126" s="98">
        <v>2700</v>
      </c>
      <c r="D126" s="95" t="s">
        <v>197</v>
      </c>
      <c r="E126" s="102">
        <v>1500</v>
      </c>
      <c r="F126" s="332">
        <f>SUM(G126:H126)</f>
        <v>1500</v>
      </c>
      <c r="G126" s="308">
        <v>1500</v>
      </c>
      <c r="H126" s="309"/>
      <c r="I126" s="201">
        <f>SUM(F126/E126)</f>
        <v>1</v>
      </c>
    </row>
    <row r="127" spans="1:9" s="2" customFormat="1" ht="45.75" customHeight="1" thickBot="1">
      <c r="A127" s="117"/>
      <c r="B127" s="210"/>
      <c r="C127" s="137">
        <v>6290</v>
      </c>
      <c r="D127" s="134" t="s">
        <v>261</v>
      </c>
      <c r="E127" s="465">
        <v>8500</v>
      </c>
      <c r="F127" s="475">
        <f>SUM(G127:H127)</f>
        <v>8500</v>
      </c>
      <c r="G127" s="467"/>
      <c r="H127" s="499">
        <v>8500</v>
      </c>
      <c r="I127" s="204">
        <f>SUM(F127/E127)</f>
        <v>1</v>
      </c>
    </row>
    <row r="128" spans="1:9" s="3" customFormat="1" ht="14.25" customHeight="1">
      <c r="A128" s="31">
        <v>1</v>
      </c>
      <c r="B128" s="121">
        <v>2</v>
      </c>
      <c r="C128" s="120">
        <v>3</v>
      </c>
      <c r="D128" s="121">
        <v>4</v>
      </c>
      <c r="E128" s="32">
        <v>5</v>
      </c>
      <c r="F128" s="33">
        <v>6</v>
      </c>
      <c r="G128" s="377">
        <v>7</v>
      </c>
      <c r="H128" s="33">
        <v>8</v>
      </c>
      <c r="I128" s="378">
        <v>9</v>
      </c>
    </row>
    <row r="129" spans="1:9" s="2" customFormat="1" ht="14.25" customHeight="1">
      <c r="A129" s="4"/>
      <c r="B129" s="206"/>
      <c r="C129" s="90"/>
      <c r="D129" s="91"/>
      <c r="E129" s="272"/>
      <c r="F129" s="302"/>
      <c r="G129" s="302"/>
      <c r="H129" s="302"/>
      <c r="I129" s="202"/>
    </row>
    <row r="130" spans="1:9" s="2" customFormat="1" ht="14.25" customHeight="1">
      <c r="A130" s="4"/>
      <c r="B130" s="206">
        <v>75416</v>
      </c>
      <c r="C130" s="90"/>
      <c r="D130" s="91" t="s">
        <v>245</v>
      </c>
      <c r="E130" s="272">
        <f>SUM(E131:E132)</f>
        <v>35000</v>
      </c>
      <c r="F130" s="271">
        <f>SUM(F131:F132)</f>
        <v>13895.49</v>
      </c>
      <c r="G130" s="271">
        <f>SUM(G131:G132)</f>
        <v>13895.49</v>
      </c>
      <c r="H130" s="271">
        <f>SUM(H131:H132)</f>
        <v>0</v>
      </c>
      <c r="I130" s="202">
        <f>SUM(F130/E130)</f>
        <v>0.397</v>
      </c>
    </row>
    <row r="131" spans="1:9" s="2" customFormat="1" ht="25.5" customHeight="1">
      <c r="A131" s="4"/>
      <c r="B131" s="206"/>
      <c r="C131" s="110" t="s">
        <v>92</v>
      </c>
      <c r="D131" s="95" t="s">
        <v>13</v>
      </c>
      <c r="E131" s="102">
        <v>35000</v>
      </c>
      <c r="F131" s="332">
        <f>SUM(G131:H131)</f>
        <v>11957.21</v>
      </c>
      <c r="G131" s="308">
        <v>11957.21</v>
      </c>
      <c r="H131" s="315"/>
      <c r="I131" s="201">
        <f>SUM(F131/E131)</f>
        <v>0.3416</v>
      </c>
    </row>
    <row r="132" spans="1:9" s="2" customFormat="1" ht="25.5" customHeight="1" thickBot="1">
      <c r="A132" s="104"/>
      <c r="B132" s="333"/>
      <c r="C132" s="211" t="s">
        <v>89</v>
      </c>
      <c r="D132" s="334" t="s">
        <v>117</v>
      </c>
      <c r="E132" s="335">
        <v>0</v>
      </c>
      <c r="F132" s="335">
        <f>SUM(G132:H132)</f>
        <v>1938.28</v>
      </c>
      <c r="G132" s="335">
        <v>1938.28</v>
      </c>
      <c r="H132" s="335"/>
      <c r="I132" s="336"/>
    </row>
    <row r="133" spans="1:9" s="2" customFormat="1" ht="8.25" customHeight="1" thickTop="1">
      <c r="A133" s="4"/>
      <c r="B133" s="206"/>
      <c r="C133" s="90"/>
      <c r="D133" s="91"/>
      <c r="E133" s="272"/>
      <c r="F133" s="271"/>
      <c r="G133" s="259"/>
      <c r="H133" s="258"/>
      <c r="I133" s="202"/>
    </row>
    <row r="134" spans="1:9" s="2" customFormat="1" ht="14.25" customHeight="1">
      <c r="A134" s="4">
        <v>756</v>
      </c>
      <c r="B134" s="212"/>
      <c r="C134" s="90"/>
      <c r="D134" s="91" t="s">
        <v>217</v>
      </c>
      <c r="E134" s="272"/>
      <c r="F134" s="271"/>
      <c r="G134" s="259"/>
      <c r="H134" s="258"/>
      <c r="I134" s="202"/>
    </row>
    <row r="135" spans="1:9" s="2" customFormat="1" ht="14.25" customHeight="1">
      <c r="A135" s="4"/>
      <c r="B135" s="212"/>
      <c r="C135" s="90"/>
      <c r="D135" s="91" t="s">
        <v>79</v>
      </c>
      <c r="E135" s="272"/>
      <c r="F135" s="271"/>
      <c r="G135" s="259"/>
      <c r="H135" s="258"/>
      <c r="I135" s="202"/>
    </row>
    <row r="136" spans="1:9" s="2" customFormat="1" ht="14.25" customHeight="1">
      <c r="A136" s="4"/>
      <c r="B136" s="212"/>
      <c r="C136" s="90"/>
      <c r="D136" s="91" t="s">
        <v>81</v>
      </c>
      <c r="E136" s="337"/>
      <c r="F136" s="271"/>
      <c r="G136" s="259"/>
      <c r="H136" s="258"/>
      <c r="I136" s="202"/>
    </row>
    <row r="137" spans="1:9" s="2" customFormat="1" ht="14.25" customHeight="1">
      <c r="A137" s="4"/>
      <c r="B137" s="212"/>
      <c r="C137" s="92"/>
      <c r="D137" s="93" t="s">
        <v>80</v>
      </c>
      <c r="E137" s="101">
        <f>SUM(E139+E145+E159+E174+E185)</f>
        <v>59993851</v>
      </c>
      <c r="F137" s="249">
        <f>SUM(F139+F145+F159+F174+F185)</f>
        <v>31986164.19</v>
      </c>
      <c r="G137" s="249">
        <f>SUM(G139+G145+G159+G174+G185)</f>
        <v>31986164.19</v>
      </c>
      <c r="H137" s="249">
        <f>SUM(H139+H145+H159+H174+H185)</f>
        <v>0</v>
      </c>
      <c r="I137" s="198">
        <f>SUM(F137/E137)</f>
        <v>0.5332</v>
      </c>
    </row>
    <row r="138" spans="1:9" s="2" customFormat="1" ht="14.25" customHeight="1">
      <c r="A138" s="4"/>
      <c r="B138" s="213"/>
      <c r="C138" s="109"/>
      <c r="D138" s="91"/>
      <c r="E138" s="272"/>
      <c r="F138" s="271"/>
      <c r="G138" s="331"/>
      <c r="H138" s="271"/>
      <c r="I138" s="481"/>
    </row>
    <row r="139" spans="1:9" s="2" customFormat="1" ht="14.25" customHeight="1">
      <c r="A139" s="4"/>
      <c r="B139" s="206">
        <v>75601</v>
      </c>
      <c r="C139" s="108"/>
      <c r="D139" s="93" t="s">
        <v>83</v>
      </c>
      <c r="E139" s="101">
        <f>SUM(E140)+E141</f>
        <v>150000</v>
      </c>
      <c r="F139" s="249">
        <f>SUM(F140)+F141</f>
        <v>71691.57</v>
      </c>
      <c r="G139" s="249">
        <f>SUM(G140)+G141</f>
        <v>71691.57</v>
      </c>
      <c r="H139" s="249">
        <f>SUM(H140)+H141</f>
        <v>0</v>
      </c>
      <c r="I139" s="198">
        <f>SUM(F139/E139)</f>
        <v>0.4779</v>
      </c>
    </row>
    <row r="140" spans="1:15" s="2" customFormat="1" ht="27.75" customHeight="1">
      <c r="A140" s="4"/>
      <c r="B140" s="206"/>
      <c r="C140" s="125" t="s">
        <v>97</v>
      </c>
      <c r="D140" s="99" t="s">
        <v>129</v>
      </c>
      <c r="E140" s="101">
        <v>150000</v>
      </c>
      <c r="F140" s="249">
        <f>SUM(G140:H140)</f>
        <v>69725.47</v>
      </c>
      <c r="G140" s="187">
        <v>69725.47</v>
      </c>
      <c r="H140" s="327"/>
      <c r="I140" s="201">
        <f>SUM(F140/E140)</f>
        <v>0.4648</v>
      </c>
      <c r="J140" s="58"/>
      <c r="K140" s="58"/>
      <c r="L140" s="74"/>
      <c r="M140" s="74"/>
      <c r="N140" s="74"/>
      <c r="O140" s="74"/>
    </row>
    <row r="141" spans="1:15" s="2" customFormat="1" ht="25.5" customHeight="1">
      <c r="A141" s="4"/>
      <c r="B141" s="208"/>
      <c r="C141" s="125" t="s">
        <v>108</v>
      </c>
      <c r="D141" s="99" t="s">
        <v>135</v>
      </c>
      <c r="E141" s="101">
        <v>0</v>
      </c>
      <c r="F141" s="97">
        <f>SUM(G141:H141)</f>
        <v>1966.1</v>
      </c>
      <c r="G141" s="187">
        <v>1966.1</v>
      </c>
      <c r="H141" s="338"/>
      <c r="I141" s="198"/>
      <c r="J141" s="58"/>
      <c r="K141" s="127"/>
      <c r="L141" s="74"/>
      <c r="M141" s="74"/>
      <c r="N141" s="74"/>
      <c r="O141" s="74"/>
    </row>
    <row r="142" spans="1:15" s="2" customFormat="1" ht="14.25" customHeight="1">
      <c r="A142" s="4"/>
      <c r="B142" s="206"/>
      <c r="C142" s="126"/>
      <c r="D142" s="91"/>
      <c r="E142" s="272"/>
      <c r="F142" s="302"/>
      <c r="G142" s="317"/>
      <c r="H142" s="304"/>
      <c r="I142" s="196"/>
      <c r="J142" s="58"/>
      <c r="K142" s="127"/>
      <c r="L142" s="74"/>
      <c r="M142" s="74"/>
      <c r="N142" s="74"/>
      <c r="O142" s="74"/>
    </row>
    <row r="143" spans="1:15" s="2" customFormat="1" ht="14.25" customHeight="1">
      <c r="A143" s="4"/>
      <c r="B143" s="206">
        <v>75615</v>
      </c>
      <c r="C143" s="126"/>
      <c r="D143" s="91" t="s">
        <v>267</v>
      </c>
      <c r="E143" s="272"/>
      <c r="F143" s="302"/>
      <c r="G143" s="317"/>
      <c r="H143" s="304"/>
      <c r="I143" s="196"/>
      <c r="J143" s="58"/>
      <c r="K143" s="127"/>
      <c r="L143" s="74"/>
      <c r="M143" s="74"/>
      <c r="N143" s="74"/>
      <c r="O143" s="74"/>
    </row>
    <row r="144" spans="1:15" s="2" customFormat="1" ht="14.25" customHeight="1">
      <c r="A144" s="4"/>
      <c r="B144" s="206"/>
      <c r="C144" s="126"/>
      <c r="D144" s="91" t="s">
        <v>268</v>
      </c>
      <c r="E144" s="272"/>
      <c r="F144" s="271"/>
      <c r="G144" s="259"/>
      <c r="H144" s="258"/>
      <c r="I144" s="196"/>
      <c r="J144" s="58"/>
      <c r="K144" s="127"/>
      <c r="L144" s="74"/>
      <c r="M144" s="74"/>
      <c r="N144" s="74"/>
      <c r="O144" s="74"/>
    </row>
    <row r="145" spans="1:15" s="2" customFormat="1" ht="14.25" customHeight="1">
      <c r="A145" s="4"/>
      <c r="B145" s="206"/>
      <c r="C145" s="94"/>
      <c r="D145" s="93" t="s">
        <v>70</v>
      </c>
      <c r="E145" s="101">
        <f>SUM(E146:E154)</f>
        <v>33787605</v>
      </c>
      <c r="F145" s="249">
        <f>SUM(F146:F154)</f>
        <v>18083526.97</v>
      </c>
      <c r="G145" s="97">
        <f>SUM(G146:G154)</f>
        <v>18083526.97</v>
      </c>
      <c r="H145" s="249">
        <f>SUM(H146:H154)</f>
        <v>0</v>
      </c>
      <c r="I145" s="198">
        <f aca="true" t="shared" si="0" ref="I145:I154">SUM(F145/E145)</f>
        <v>0.5352</v>
      </c>
      <c r="J145" s="58"/>
      <c r="K145" s="127"/>
      <c r="L145" s="74"/>
      <c r="M145" s="74"/>
      <c r="N145" s="74"/>
      <c r="O145" s="74"/>
    </row>
    <row r="146" spans="1:15" s="2" customFormat="1" ht="25.5" customHeight="1">
      <c r="A146" s="4"/>
      <c r="B146" s="206"/>
      <c r="C146" s="96" t="s">
        <v>93</v>
      </c>
      <c r="D146" s="95" t="s">
        <v>125</v>
      </c>
      <c r="E146" s="102">
        <v>32800000</v>
      </c>
      <c r="F146" s="324">
        <f aca="true" t="shared" si="1" ref="F146:F154">SUM(G146:H146)</f>
        <v>17359579.42</v>
      </c>
      <c r="G146" s="259">
        <v>17359579.42</v>
      </c>
      <c r="H146" s="304"/>
      <c r="I146" s="198">
        <f t="shared" si="0"/>
        <v>0.5293</v>
      </c>
      <c r="J146" s="58"/>
      <c r="K146" s="127"/>
      <c r="L146" s="74"/>
      <c r="M146" s="74"/>
      <c r="N146" s="74"/>
      <c r="O146" s="74"/>
    </row>
    <row r="147" spans="1:15" s="2" customFormat="1" ht="25.5" customHeight="1">
      <c r="A147" s="4"/>
      <c r="B147" s="206"/>
      <c r="C147" s="94" t="s">
        <v>94</v>
      </c>
      <c r="D147" s="99" t="s">
        <v>126</v>
      </c>
      <c r="E147" s="102">
        <v>48000</v>
      </c>
      <c r="F147" s="324">
        <f t="shared" si="1"/>
        <v>25563</v>
      </c>
      <c r="G147" s="308">
        <v>25563</v>
      </c>
      <c r="H147" s="315"/>
      <c r="I147" s="198">
        <f t="shared" si="0"/>
        <v>0.5326</v>
      </c>
      <c r="J147" s="58"/>
      <c r="K147" s="127"/>
      <c r="L147" s="74"/>
      <c r="M147" s="74"/>
      <c r="N147" s="74"/>
      <c r="O147" s="74"/>
    </row>
    <row r="148" spans="1:15" s="2" customFormat="1" ht="25.5" customHeight="1">
      <c r="A148" s="4"/>
      <c r="B148" s="206"/>
      <c r="C148" s="96" t="s">
        <v>95</v>
      </c>
      <c r="D148" s="95" t="s">
        <v>127</v>
      </c>
      <c r="E148" s="102">
        <v>190000</v>
      </c>
      <c r="F148" s="324">
        <f t="shared" si="1"/>
        <v>96449.8</v>
      </c>
      <c r="G148" s="259">
        <v>96449.8</v>
      </c>
      <c r="H148" s="304"/>
      <c r="I148" s="198">
        <f t="shared" si="0"/>
        <v>0.5076</v>
      </c>
      <c r="J148" s="58"/>
      <c r="K148" s="127"/>
      <c r="L148" s="74"/>
      <c r="M148" s="74"/>
      <c r="N148" s="74"/>
      <c r="O148" s="74"/>
    </row>
    <row r="149" spans="1:15" s="2" customFormat="1" ht="25.5" customHeight="1">
      <c r="A149" s="4"/>
      <c r="B149" s="206"/>
      <c r="C149" s="96" t="s">
        <v>96</v>
      </c>
      <c r="D149" s="95" t="s">
        <v>128</v>
      </c>
      <c r="E149" s="102">
        <v>170000</v>
      </c>
      <c r="F149" s="324">
        <f t="shared" si="1"/>
        <v>102421</v>
      </c>
      <c r="G149" s="308">
        <v>102421</v>
      </c>
      <c r="H149" s="315"/>
      <c r="I149" s="198">
        <f t="shared" si="0"/>
        <v>0.6025</v>
      </c>
      <c r="J149" s="58"/>
      <c r="K149" s="127"/>
      <c r="L149" s="74"/>
      <c r="M149" s="74"/>
      <c r="N149" s="74"/>
      <c r="O149" s="74"/>
    </row>
    <row r="150" spans="1:15" s="2" customFormat="1" ht="25.5" customHeight="1">
      <c r="A150" s="4"/>
      <c r="B150" s="206"/>
      <c r="C150" s="96" t="s">
        <v>106</v>
      </c>
      <c r="D150" s="95" t="s">
        <v>134</v>
      </c>
      <c r="E150" s="102">
        <v>16937</v>
      </c>
      <c r="F150" s="324">
        <f t="shared" si="1"/>
        <v>11474</v>
      </c>
      <c r="G150" s="259">
        <v>11474</v>
      </c>
      <c r="H150" s="304"/>
      <c r="I150" s="198">
        <f t="shared" si="0"/>
        <v>0.6775</v>
      </c>
      <c r="J150" s="58"/>
      <c r="K150" s="127"/>
      <c r="L150" s="74"/>
      <c r="M150" s="74"/>
      <c r="N150" s="74"/>
      <c r="O150" s="74"/>
    </row>
    <row r="151" spans="1:15" s="2" customFormat="1" ht="25.5" customHeight="1">
      <c r="A151" s="4"/>
      <c r="B151" s="206"/>
      <c r="C151" s="96" t="s">
        <v>91</v>
      </c>
      <c r="D151" s="95" t="s">
        <v>119</v>
      </c>
      <c r="E151" s="102">
        <v>1000</v>
      </c>
      <c r="F151" s="324">
        <f t="shared" si="1"/>
        <v>466.4</v>
      </c>
      <c r="G151" s="308">
        <v>466.4</v>
      </c>
      <c r="H151" s="315"/>
      <c r="I151" s="198">
        <f t="shared" si="0"/>
        <v>0.4664</v>
      </c>
      <c r="J151" s="58"/>
      <c r="K151" s="74"/>
      <c r="L151" s="74"/>
      <c r="M151" s="74"/>
      <c r="N151" s="74"/>
      <c r="O151" s="74"/>
    </row>
    <row r="152" spans="1:15" s="2" customFormat="1" ht="25.5" customHeight="1">
      <c r="A152" s="4"/>
      <c r="B152" s="206"/>
      <c r="C152" s="96" t="s">
        <v>108</v>
      </c>
      <c r="D152" s="95" t="s">
        <v>135</v>
      </c>
      <c r="E152" s="102">
        <v>560000</v>
      </c>
      <c r="F152" s="324">
        <f t="shared" si="1"/>
        <v>487203.35</v>
      </c>
      <c r="G152" s="187">
        <v>487203.35</v>
      </c>
      <c r="H152" s="327"/>
      <c r="I152" s="198">
        <f t="shared" si="0"/>
        <v>0.87</v>
      </c>
      <c r="J152" s="58"/>
      <c r="K152" s="127"/>
      <c r="L152" s="74"/>
      <c r="M152" s="74"/>
      <c r="N152" s="74"/>
      <c r="O152" s="74"/>
    </row>
    <row r="153" spans="1:15" s="2" customFormat="1" ht="25.5" customHeight="1">
      <c r="A153" s="4"/>
      <c r="B153" s="206"/>
      <c r="C153" s="96" t="s">
        <v>89</v>
      </c>
      <c r="D153" s="95" t="s">
        <v>117</v>
      </c>
      <c r="E153" s="102">
        <v>1000</v>
      </c>
      <c r="F153" s="324">
        <f t="shared" si="1"/>
        <v>0</v>
      </c>
      <c r="G153" s="308">
        <v>0</v>
      </c>
      <c r="H153" s="315"/>
      <c r="I153" s="198">
        <f t="shared" si="0"/>
        <v>0</v>
      </c>
      <c r="J153" s="58"/>
      <c r="K153" s="127"/>
      <c r="L153" s="74"/>
      <c r="M153" s="74"/>
      <c r="N153" s="74"/>
      <c r="O153" s="74"/>
    </row>
    <row r="154" spans="1:15" s="2" customFormat="1" ht="25.5" customHeight="1" thickBot="1">
      <c r="A154" s="117"/>
      <c r="B154" s="210"/>
      <c r="C154" s="129" t="s">
        <v>14</v>
      </c>
      <c r="D154" s="134" t="s">
        <v>15</v>
      </c>
      <c r="E154" s="119">
        <v>668</v>
      </c>
      <c r="F154" s="508">
        <f t="shared" si="1"/>
        <v>370</v>
      </c>
      <c r="G154" s="467">
        <v>370</v>
      </c>
      <c r="H154" s="476"/>
      <c r="I154" s="204">
        <f t="shared" si="0"/>
        <v>0.5539</v>
      </c>
      <c r="J154" s="58"/>
      <c r="K154" s="127"/>
      <c r="L154" s="74"/>
      <c r="M154" s="74"/>
      <c r="N154" s="74"/>
      <c r="O154" s="74"/>
    </row>
    <row r="155" spans="1:9" s="3" customFormat="1" ht="14.25" customHeight="1">
      <c r="A155" s="31">
        <v>1</v>
      </c>
      <c r="B155" s="121">
        <v>2</v>
      </c>
      <c r="C155" s="120">
        <v>3</v>
      </c>
      <c r="D155" s="121">
        <v>4</v>
      </c>
      <c r="E155" s="32">
        <v>5</v>
      </c>
      <c r="F155" s="33">
        <v>6</v>
      </c>
      <c r="G155" s="377">
        <v>7</v>
      </c>
      <c r="H155" s="33">
        <v>8</v>
      </c>
      <c r="I155" s="378">
        <v>9</v>
      </c>
    </row>
    <row r="156" spans="1:15" s="2" customFormat="1" ht="14.25" customHeight="1">
      <c r="A156" s="4"/>
      <c r="B156" s="206"/>
      <c r="C156" s="126"/>
      <c r="D156" s="91"/>
      <c r="E156" s="272"/>
      <c r="F156" s="302"/>
      <c r="G156" s="317"/>
      <c r="H156" s="304"/>
      <c r="I156" s="202"/>
      <c r="J156" s="58"/>
      <c r="K156" s="127"/>
      <c r="L156" s="74"/>
      <c r="M156" s="74"/>
      <c r="N156" s="74"/>
      <c r="O156" s="74"/>
    </row>
    <row r="157" spans="1:15" s="2" customFormat="1" ht="14.25" customHeight="1">
      <c r="A157" s="4"/>
      <c r="B157" s="206">
        <v>75616</v>
      </c>
      <c r="C157" s="126"/>
      <c r="D157" s="91" t="s">
        <v>16</v>
      </c>
      <c r="E157" s="272"/>
      <c r="F157" s="302"/>
      <c r="G157" s="317"/>
      <c r="H157" s="304"/>
      <c r="I157" s="202"/>
      <c r="J157" s="58"/>
      <c r="K157" s="127"/>
      <c r="L157" s="74"/>
      <c r="M157" s="74"/>
      <c r="N157" s="74"/>
      <c r="O157" s="74"/>
    </row>
    <row r="158" spans="1:15" s="2" customFormat="1" ht="14.25" customHeight="1">
      <c r="A158" s="4"/>
      <c r="B158" s="206"/>
      <c r="C158" s="126"/>
      <c r="D158" s="91" t="s">
        <v>269</v>
      </c>
      <c r="E158" s="272"/>
      <c r="F158" s="271"/>
      <c r="G158" s="259"/>
      <c r="H158" s="258"/>
      <c r="I158" s="202"/>
      <c r="J158" s="58"/>
      <c r="K158" s="127"/>
      <c r="L158" s="74"/>
      <c r="M158" s="74"/>
      <c r="N158" s="74"/>
      <c r="O158" s="74"/>
    </row>
    <row r="159" spans="1:15" s="2" customFormat="1" ht="12.75">
      <c r="A159" s="4"/>
      <c r="B159" s="206"/>
      <c r="C159" s="94"/>
      <c r="D159" s="93" t="s">
        <v>270</v>
      </c>
      <c r="E159" s="101">
        <f>SUM(E160:E171)</f>
        <v>3858340</v>
      </c>
      <c r="F159" s="249">
        <f>SUM(F160:F171)</f>
        <v>2921705.48</v>
      </c>
      <c r="G159" s="249">
        <f>SUM(G160:G171)</f>
        <v>2921705.48</v>
      </c>
      <c r="H159" s="249">
        <f>SUM(H160:H171)</f>
        <v>0</v>
      </c>
      <c r="I159" s="198">
        <f aca="true" t="shared" si="2" ref="I159:I171">SUM(F159/E159)</f>
        <v>0.7572</v>
      </c>
      <c r="J159" s="58"/>
      <c r="K159" s="127"/>
      <c r="L159" s="74"/>
      <c r="M159" s="74"/>
      <c r="N159" s="74"/>
      <c r="O159" s="74"/>
    </row>
    <row r="160" spans="1:15" s="2" customFormat="1" ht="25.5" customHeight="1">
      <c r="A160" s="4"/>
      <c r="B160" s="206"/>
      <c r="C160" s="96" t="s">
        <v>93</v>
      </c>
      <c r="D160" s="95" t="s">
        <v>125</v>
      </c>
      <c r="E160" s="102">
        <v>2100000</v>
      </c>
      <c r="F160" s="324">
        <f aca="true" t="shared" si="3" ref="F160:F171">SUM(G160:H160)</f>
        <v>1464436.21</v>
      </c>
      <c r="G160" s="262">
        <v>1464436.21</v>
      </c>
      <c r="H160" s="323"/>
      <c r="I160" s="201">
        <f t="shared" si="2"/>
        <v>0.6974</v>
      </c>
      <c r="J160" s="58"/>
      <c r="K160" s="127"/>
      <c r="L160" s="74"/>
      <c r="M160" s="74"/>
      <c r="N160" s="74"/>
      <c r="O160" s="74"/>
    </row>
    <row r="161" spans="1:15" s="2" customFormat="1" ht="25.5" customHeight="1">
      <c r="A161" s="4"/>
      <c r="B161" s="206"/>
      <c r="C161" s="96" t="s">
        <v>94</v>
      </c>
      <c r="D161" s="95" t="s">
        <v>126</v>
      </c>
      <c r="E161" s="102">
        <v>226000</v>
      </c>
      <c r="F161" s="324">
        <f t="shared" si="3"/>
        <v>132177.36</v>
      </c>
      <c r="G161" s="308">
        <v>132177.36</v>
      </c>
      <c r="H161" s="315"/>
      <c r="I161" s="198">
        <f t="shared" si="2"/>
        <v>0.5849</v>
      </c>
      <c r="J161" s="58"/>
      <c r="K161" s="127"/>
      <c r="L161" s="74"/>
      <c r="M161" s="74"/>
      <c r="N161" s="74"/>
      <c r="O161" s="74"/>
    </row>
    <row r="162" spans="1:15" s="2" customFormat="1" ht="25.5" customHeight="1">
      <c r="A162" s="4"/>
      <c r="B162" s="206"/>
      <c r="C162" s="94" t="s">
        <v>95</v>
      </c>
      <c r="D162" s="99" t="s">
        <v>127</v>
      </c>
      <c r="E162" s="101">
        <v>700</v>
      </c>
      <c r="F162" s="97">
        <f t="shared" si="3"/>
        <v>395.51</v>
      </c>
      <c r="G162" s="259">
        <v>395.51</v>
      </c>
      <c r="H162" s="304"/>
      <c r="I162" s="198">
        <f t="shared" si="2"/>
        <v>0.565</v>
      </c>
      <c r="J162" s="74"/>
      <c r="K162" s="74"/>
      <c r="L162" s="74"/>
      <c r="M162" s="74"/>
      <c r="N162" s="74"/>
      <c r="O162" s="74"/>
    </row>
    <row r="163" spans="1:15" s="2" customFormat="1" ht="25.5" customHeight="1">
      <c r="A163" s="4"/>
      <c r="B163" s="206"/>
      <c r="C163" s="96" t="s">
        <v>96</v>
      </c>
      <c r="D163" s="95" t="s">
        <v>128</v>
      </c>
      <c r="E163" s="102">
        <v>160000</v>
      </c>
      <c r="F163" s="324">
        <f t="shared" si="3"/>
        <v>70191.42</v>
      </c>
      <c r="G163" s="308">
        <v>70191.42</v>
      </c>
      <c r="H163" s="315"/>
      <c r="I163" s="198">
        <f t="shared" si="2"/>
        <v>0.4387</v>
      </c>
      <c r="J163" s="74"/>
      <c r="K163" s="74"/>
      <c r="L163" s="74"/>
      <c r="M163" s="74"/>
      <c r="N163" s="74"/>
      <c r="O163" s="74"/>
    </row>
    <row r="164" spans="1:15" s="2" customFormat="1" ht="25.5" customHeight="1">
      <c r="A164" s="4"/>
      <c r="B164" s="206"/>
      <c r="C164" s="96" t="s">
        <v>98</v>
      </c>
      <c r="D164" s="128" t="s">
        <v>130</v>
      </c>
      <c r="E164" s="102">
        <v>150000</v>
      </c>
      <c r="F164" s="324">
        <f t="shared" si="3"/>
        <v>47042.01</v>
      </c>
      <c r="G164" s="259">
        <v>47042.01</v>
      </c>
      <c r="H164" s="304"/>
      <c r="I164" s="198">
        <f t="shared" si="2"/>
        <v>0.3136</v>
      </c>
      <c r="J164" s="74"/>
      <c r="K164" s="74"/>
      <c r="L164" s="74"/>
      <c r="M164" s="74"/>
      <c r="N164" s="74"/>
      <c r="O164" s="74"/>
    </row>
    <row r="165" spans="1:15" s="2" customFormat="1" ht="25.5" customHeight="1">
      <c r="A165" s="4"/>
      <c r="B165" s="206"/>
      <c r="C165" s="96" t="s">
        <v>99</v>
      </c>
      <c r="D165" s="95" t="s">
        <v>154</v>
      </c>
      <c r="E165" s="102">
        <v>67000</v>
      </c>
      <c r="F165" s="324">
        <f t="shared" si="3"/>
        <v>44076.37</v>
      </c>
      <c r="G165" s="308">
        <v>44076.37</v>
      </c>
      <c r="H165" s="315"/>
      <c r="I165" s="198">
        <f t="shared" si="2"/>
        <v>0.6579</v>
      </c>
      <c r="J165" s="58"/>
      <c r="K165" s="127"/>
      <c r="L165" s="74"/>
      <c r="M165" s="74"/>
      <c r="N165" s="74"/>
      <c r="O165" s="74"/>
    </row>
    <row r="166" spans="1:15" s="2" customFormat="1" ht="25.5" customHeight="1">
      <c r="A166" s="4"/>
      <c r="B166" s="206"/>
      <c r="C166" s="96" t="s">
        <v>103</v>
      </c>
      <c r="D166" s="128" t="s">
        <v>132</v>
      </c>
      <c r="E166" s="102">
        <v>92440</v>
      </c>
      <c r="F166" s="97">
        <f t="shared" si="3"/>
        <v>89892.5</v>
      </c>
      <c r="G166" s="259">
        <v>89892.5</v>
      </c>
      <c r="H166" s="304"/>
      <c r="I166" s="198">
        <f t="shared" si="2"/>
        <v>0.9724</v>
      </c>
      <c r="J166" s="74"/>
      <c r="K166" s="74"/>
      <c r="L166" s="74"/>
      <c r="M166" s="74"/>
      <c r="N166" s="74"/>
      <c r="O166" s="74"/>
    </row>
    <row r="167" spans="1:15" s="2" customFormat="1" ht="25.5" customHeight="1">
      <c r="A167" s="4"/>
      <c r="B167" s="206"/>
      <c r="C167" s="96" t="s">
        <v>106</v>
      </c>
      <c r="D167" s="95" t="s">
        <v>134</v>
      </c>
      <c r="E167" s="102">
        <v>1000000</v>
      </c>
      <c r="F167" s="324">
        <f t="shared" si="3"/>
        <v>1045380.27</v>
      </c>
      <c r="G167" s="308">
        <v>1045380.27</v>
      </c>
      <c r="H167" s="315"/>
      <c r="I167" s="198">
        <f t="shared" si="2"/>
        <v>1.0454</v>
      </c>
      <c r="J167" s="74"/>
      <c r="K167" s="74"/>
      <c r="L167" s="74"/>
      <c r="M167" s="74"/>
      <c r="N167" s="74"/>
      <c r="O167" s="74"/>
    </row>
    <row r="168" spans="1:15" s="2" customFormat="1" ht="25.5" customHeight="1">
      <c r="A168" s="4"/>
      <c r="B168" s="206"/>
      <c r="C168" s="96" t="s">
        <v>107</v>
      </c>
      <c r="D168" s="95" t="s">
        <v>155</v>
      </c>
      <c r="E168" s="102">
        <v>6200</v>
      </c>
      <c r="F168" s="324">
        <f t="shared" si="3"/>
        <v>1441.05</v>
      </c>
      <c r="G168" s="259">
        <v>1441.05</v>
      </c>
      <c r="H168" s="304"/>
      <c r="I168" s="198">
        <f t="shared" si="2"/>
        <v>0.2324</v>
      </c>
      <c r="J168" s="74"/>
      <c r="K168" s="74"/>
      <c r="L168" s="74"/>
      <c r="M168" s="74"/>
      <c r="N168" s="74"/>
      <c r="O168" s="74"/>
    </row>
    <row r="169" spans="1:15" s="2" customFormat="1" ht="25.5" customHeight="1">
      <c r="A169" s="4"/>
      <c r="B169" s="206"/>
      <c r="C169" s="96" t="s">
        <v>91</v>
      </c>
      <c r="D169" s="95" t="s">
        <v>119</v>
      </c>
      <c r="E169" s="102">
        <v>12000</v>
      </c>
      <c r="F169" s="324">
        <f t="shared" si="3"/>
        <v>7629.37</v>
      </c>
      <c r="G169" s="308">
        <v>7629.37</v>
      </c>
      <c r="H169" s="315"/>
      <c r="I169" s="198">
        <f t="shared" si="2"/>
        <v>0.6358</v>
      </c>
      <c r="J169" s="74"/>
      <c r="K169" s="74"/>
      <c r="L169" s="74"/>
      <c r="M169" s="74"/>
      <c r="N169" s="74"/>
      <c r="O169" s="74"/>
    </row>
    <row r="170" spans="1:15" s="2" customFormat="1" ht="25.5" customHeight="1">
      <c r="A170" s="4"/>
      <c r="B170" s="206"/>
      <c r="C170" s="96" t="s">
        <v>108</v>
      </c>
      <c r="D170" s="95" t="s">
        <v>135</v>
      </c>
      <c r="E170" s="102">
        <v>42000</v>
      </c>
      <c r="F170" s="324">
        <f t="shared" si="3"/>
        <v>18594.41</v>
      </c>
      <c r="G170" s="259">
        <v>18594.41</v>
      </c>
      <c r="H170" s="304"/>
      <c r="I170" s="198">
        <f t="shared" si="2"/>
        <v>0.4427</v>
      </c>
      <c r="J170" s="74"/>
      <c r="K170" s="74"/>
      <c r="L170" s="74"/>
      <c r="M170" s="74"/>
      <c r="N170" s="74"/>
      <c r="O170" s="74"/>
    </row>
    <row r="171" spans="1:15" s="2" customFormat="1" ht="25.5" customHeight="1">
      <c r="A171" s="61"/>
      <c r="B171" s="339"/>
      <c r="C171" s="94" t="s">
        <v>89</v>
      </c>
      <c r="D171" s="95" t="s">
        <v>117</v>
      </c>
      <c r="E171" s="102">
        <v>2000</v>
      </c>
      <c r="F171" s="324">
        <f t="shared" si="3"/>
        <v>449</v>
      </c>
      <c r="G171" s="308">
        <v>449</v>
      </c>
      <c r="H171" s="315"/>
      <c r="I171" s="198">
        <f t="shared" si="2"/>
        <v>0.2245</v>
      </c>
      <c r="J171" s="74"/>
      <c r="K171" s="74"/>
      <c r="L171" s="74"/>
      <c r="M171" s="74"/>
      <c r="N171" s="74"/>
      <c r="O171" s="74"/>
    </row>
    <row r="172" spans="1:15" s="2" customFormat="1" ht="14.25" customHeight="1">
      <c r="A172" s="4"/>
      <c r="B172" s="206"/>
      <c r="C172" s="126"/>
      <c r="D172" s="91"/>
      <c r="E172" s="272"/>
      <c r="F172" s="302"/>
      <c r="G172" s="317"/>
      <c r="H172" s="304"/>
      <c r="I172" s="202"/>
      <c r="J172" s="74"/>
      <c r="K172" s="74"/>
      <c r="L172" s="74"/>
      <c r="M172" s="74"/>
      <c r="N172" s="74"/>
      <c r="O172" s="74"/>
    </row>
    <row r="173" spans="1:15" s="2" customFormat="1" ht="14.25" customHeight="1">
      <c r="A173" s="4"/>
      <c r="B173" s="206">
        <v>75618</v>
      </c>
      <c r="C173" s="126"/>
      <c r="D173" s="91" t="s">
        <v>246</v>
      </c>
      <c r="E173" s="272"/>
      <c r="F173" s="302"/>
      <c r="G173" s="317"/>
      <c r="H173" s="304"/>
      <c r="I173" s="202"/>
      <c r="J173" s="74"/>
      <c r="K173" s="74"/>
      <c r="L173" s="74"/>
      <c r="M173" s="74"/>
      <c r="N173" s="74"/>
      <c r="O173" s="74"/>
    </row>
    <row r="174" spans="1:15" s="2" customFormat="1" ht="14.25" customHeight="1">
      <c r="A174" s="4"/>
      <c r="B174" s="206"/>
      <c r="C174" s="94"/>
      <c r="D174" s="93" t="s">
        <v>65</v>
      </c>
      <c r="E174" s="101">
        <f>SUM(E175:E182)</f>
        <v>1050083</v>
      </c>
      <c r="F174" s="249">
        <f>SUM(F175:F182)</f>
        <v>684372.86</v>
      </c>
      <c r="G174" s="97">
        <f>SUM(G175:G182)</f>
        <v>684372.86</v>
      </c>
      <c r="H174" s="249">
        <f>SUM(H175:H182)</f>
        <v>0</v>
      </c>
      <c r="I174" s="198">
        <f aca="true" t="shared" si="4" ref="I174:I182">SUM(F174/E174)</f>
        <v>0.6517</v>
      </c>
      <c r="J174" s="74"/>
      <c r="K174" s="74"/>
      <c r="L174" s="74"/>
      <c r="M174" s="74"/>
      <c r="N174" s="74"/>
      <c r="O174" s="74"/>
    </row>
    <row r="175" spans="1:15" s="2" customFormat="1" ht="25.5" customHeight="1">
      <c r="A175" s="4"/>
      <c r="B175" s="206"/>
      <c r="C175" s="96" t="s">
        <v>102</v>
      </c>
      <c r="D175" s="128" t="s">
        <v>131</v>
      </c>
      <c r="E175" s="102">
        <v>350000</v>
      </c>
      <c r="F175" s="332">
        <f aca="true" t="shared" si="5" ref="F175:F182">SUM(G175:H175)</f>
        <v>168515.36</v>
      </c>
      <c r="G175" s="308">
        <v>168515.36</v>
      </c>
      <c r="H175" s="315"/>
      <c r="I175" s="198">
        <f t="shared" si="4"/>
        <v>0.4815</v>
      </c>
      <c r="J175" s="74"/>
      <c r="K175" s="74"/>
      <c r="L175" s="74"/>
      <c r="M175" s="74"/>
      <c r="N175" s="74"/>
      <c r="O175" s="74"/>
    </row>
    <row r="176" spans="1:15" s="2" customFormat="1" ht="25.5" customHeight="1">
      <c r="A176" s="4"/>
      <c r="B176" s="206"/>
      <c r="C176" s="96" t="s">
        <v>17</v>
      </c>
      <c r="D176" s="128" t="s">
        <v>18</v>
      </c>
      <c r="E176" s="102">
        <v>1700</v>
      </c>
      <c r="F176" s="332">
        <f t="shared" si="5"/>
        <v>4275.67</v>
      </c>
      <c r="G176" s="259">
        <v>4275.67</v>
      </c>
      <c r="H176" s="304"/>
      <c r="I176" s="198">
        <f t="shared" si="4"/>
        <v>2.5151</v>
      </c>
      <c r="J176" s="74"/>
      <c r="K176" s="74"/>
      <c r="L176" s="74"/>
      <c r="M176" s="74"/>
      <c r="N176" s="74"/>
      <c r="O176" s="74"/>
    </row>
    <row r="177" spans="1:15" s="2" customFormat="1" ht="25.5" customHeight="1">
      <c r="A177" s="4"/>
      <c r="B177" s="206"/>
      <c r="C177" s="96" t="s">
        <v>104</v>
      </c>
      <c r="D177" s="128" t="s">
        <v>264</v>
      </c>
      <c r="E177" s="102">
        <v>599567</v>
      </c>
      <c r="F177" s="332">
        <f t="shared" si="5"/>
        <v>464862.97</v>
      </c>
      <c r="G177" s="308">
        <v>464862.97</v>
      </c>
      <c r="H177" s="315"/>
      <c r="I177" s="198">
        <f t="shared" si="4"/>
        <v>0.7753</v>
      </c>
      <c r="J177" s="74"/>
      <c r="K177" s="74"/>
      <c r="L177" s="74"/>
      <c r="M177" s="74"/>
      <c r="N177" s="74"/>
      <c r="O177" s="74"/>
    </row>
    <row r="178" spans="1:15" s="2" customFormat="1" ht="30" customHeight="1">
      <c r="A178" s="4"/>
      <c r="B178" s="206"/>
      <c r="C178" s="96" t="s">
        <v>105</v>
      </c>
      <c r="D178" s="95" t="s">
        <v>133</v>
      </c>
      <c r="E178" s="102">
        <v>25000</v>
      </c>
      <c r="F178" s="332">
        <f t="shared" si="5"/>
        <v>7263.92</v>
      </c>
      <c r="G178" s="308">
        <v>7263.92</v>
      </c>
      <c r="H178" s="315"/>
      <c r="I178" s="198">
        <f t="shared" si="4"/>
        <v>0.2906</v>
      </c>
      <c r="J178" s="74"/>
      <c r="K178" s="74"/>
      <c r="L178" s="74"/>
      <c r="M178" s="74"/>
      <c r="N178" s="74"/>
      <c r="O178" s="74"/>
    </row>
    <row r="179" spans="1:15" s="2" customFormat="1" ht="25.5" customHeight="1">
      <c r="A179" s="4"/>
      <c r="B179" s="206"/>
      <c r="C179" s="96" t="s">
        <v>90</v>
      </c>
      <c r="D179" s="128" t="s">
        <v>118</v>
      </c>
      <c r="E179" s="102">
        <v>1300</v>
      </c>
      <c r="F179" s="332">
        <f t="shared" si="5"/>
        <v>535</v>
      </c>
      <c r="G179" s="259">
        <v>535</v>
      </c>
      <c r="H179" s="304"/>
      <c r="I179" s="198">
        <f t="shared" si="4"/>
        <v>0.4115</v>
      </c>
      <c r="J179" s="74"/>
      <c r="K179" s="74"/>
      <c r="L179" s="74"/>
      <c r="M179" s="74"/>
      <c r="N179" s="74"/>
      <c r="O179" s="74"/>
    </row>
    <row r="180" spans="1:9" s="2" customFormat="1" ht="25.5" customHeight="1">
      <c r="A180" s="4"/>
      <c r="B180" s="206"/>
      <c r="C180" s="96" t="s">
        <v>91</v>
      </c>
      <c r="D180" s="95" t="s">
        <v>119</v>
      </c>
      <c r="E180" s="102">
        <v>72000</v>
      </c>
      <c r="F180" s="332">
        <f t="shared" si="5"/>
        <v>38881.14</v>
      </c>
      <c r="G180" s="308">
        <v>38881.14</v>
      </c>
      <c r="H180" s="315"/>
      <c r="I180" s="201">
        <f t="shared" si="4"/>
        <v>0.54</v>
      </c>
    </row>
    <row r="181" spans="1:9" s="2" customFormat="1" ht="25.5" customHeight="1">
      <c r="A181" s="4"/>
      <c r="B181" s="206"/>
      <c r="C181" s="100" t="s">
        <v>88</v>
      </c>
      <c r="D181" s="99" t="s">
        <v>124</v>
      </c>
      <c r="E181" s="101">
        <v>16</v>
      </c>
      <c r="F181" s="249">
        <f t="shared" si="5"/>
        <v>38.8</v>
      </c>
      <c r="G181" s="187">
        <v>38.8</v>
      </c>
      <c r="H181" s="327"/>
      <c r="I181" s="198">
        <f t="shared" si="4"/>
        <v>2.425</v>
      </c>
    </row>
    <row r="182" spans="1:9" s="2" customFormat="1" ht="25.5" customHeight="1">
      <c r="A182" s="61"/>
      <c r="B182" s="208"/>
      <c r="C182" s="94" t="s">
        <v>89</v>
      </c>
      <c r="D182" s="95" t="s">
        <v>117</v>
      </c>
      <c r="E182" s="101">
        <v>500</v>
      </c>
      <c r="F182" s="332">
        <f t="shared" si="5"/>
        <v>0</v>
      </c>
      <c r="G182" s="308">
        <v>0</v>
      </c>
      <c r="H182" s="309"/>
      <c r="I182" s="198">
        <f t="shared" si="4"/>
        <v>0</v>
      </c>
    </row>
    <row r="183" spans="1:9" s="81" customFormat="1" ht="14.25" customHeight="1">
      <c r="A183" s="44"/>
      <c r="B183" s="47"/>
      <c r="C183" s="80"/>
      <c r="D183" s="47"/>
      <c r="E183" s="45"/>
      <c r="F183" s="485"/>
      <c r="G183" s="496"/>
      <c r="H183" s="485"/>
      <c r="I183" s="486"/>
    </row>
    <row r="184" spans="1:9" s="2" customFormat="1" ht="14.25" customHeight="1">
      <c r="A184" s="4"/>
      <c r="B184" s="206">
        <v>75621</v>
      </c>
      <c r="C184" s="90"/>
      <c r="D184" s="91" t="s">
        <v>19</v>
      </c>
      <c r="E184" s="329"/>
      <c r="F184" s="330"/>
      <c r="G184" s="259"/>
      <c r="H184" s="258"/>
      <c r="I184" s="202"/>
    </row>
    <row r="185" spans="1:9" s="2" customFormat="1" ht="14.25" customHeight="1">
      <c r="A185" s="4"/>
      <c r="B185" s="206"/>
      <c r="C185" s="92"/>
      <c r="D185" s="93" t="s">
        <v>247</v>
      </c>
      <c r="E185" s="101">
        <f>SUM(E186:E187)</f>
        <v>21147823</v>
      </c>
      <c r="F185" s="249">
        <f>SUM(F186:F187)</f>
        <v>10224867.31</v>
      </c>
      <c r="G185" s="97">
        <f>SUM(G186:G187)</f>
        <v>10224867.31</v>
      </c>
      <c r="H185" s="249">
        <f>SUM(H186:H187)</f>
        <v>0</v>
      </c>
      <c r="I185" s="198">
        <f>SUM(F185/E185)</f>
        <v>0.4835</v>
      </c>
    </row>
    <row r="186" spans="1:9" s="2" customFormat="1" ht="25.5" customHeight="1">
      <c r="A186" s="4"/>
      <c r="B186" s="206"/>
      <c r="C186" s="100" t="s">
        <v>100</v>
      </c>
      <c r="D186" s="99" t="s">
        <v>120</v>
      </c>
      <c r="E186" s="130">
        <v>20000000</v>
      </c>
      <c r="F186" s="340">
        <f>SUM(G186:H186)</f>
        <v>9522779</v>
      </c>
      <c r="G186" s="308">
        <v>9522779</v>
      </c>
      <c r="H186" s="315"/>
      <c r="I186" s="198">
        <f>SUM(F186/E186)</f>
        <v>0.4761</v>
      </c>
    </row>
    <row r="187" spans="1:9" s="2" customFormat="1" ht="25.5" customHeight="1" thickBot="1">
      <c r="A187" s="117"/>
      <c r="B187" s="210"/>
      <c r="C187" s="506" t="s">
        <v>101</v>
      </c>
      <c r="D187" s="118" t="s">
        <v>121</v>
      </c>
      <c r="E187" s="509">
        <v>1147823</v>
      </c>
      <c r="F187" s="510">
        <f>SUM(G187:H187)</f>
        <v>702088.31</v>
      </c>
      <c r="G187" s="471">
        <v>702088.31</v>
      </c>
      <c r="H187" s="472"/>
      <c r="I187" s="203">
        <f>SUM(F187/E187)</f>
        <v>0.6117</v>
      </c>
    </row>
    <row r="188" spans="1:9" s="3" customFormat="1" ht="14.25" customHeight="1">
      <c r="A188" s="31">
        <v>1</v>
      </c>
      <c r="B188" s="121">
        <v>2</v>
      </c>
      <c r="C188" s="477">
        <v>3</v>
      </c>
      <c r="D188" s="121">
        <v>4</v>
      </c>
      <c r="E188" s="32">
        <v>5</v>
      </c>
      <c r="F188" s="33">
        <v>6</v>
      </c>
      <c r="G188" s="377">
        <v>7</v>
      </c>
      <c r="H188" s="33">
        <v>8</v>
      </c>
      <c r="I188" s="378">
        <v>9</v>
      </c>
    </row>
    <row r="189" spans="1:9" s="2" customFormat="1" ht="14.25" customHeight="1">
      <c r="A189" s="4"/>
      <c r="B189" s="212"/>
      <c r="C189" s="90"/>
      <c r="D189" s="91"/>
      <c r="E189" s="272"/>
      <c r="F189" s="302"/>
      <c r="G189" s="304"/>
      <c r="H189" s="304"/>
      <c r="I189" s="202"/>
    </row>
    <row r="190" spans="1:9" s="2" customFormat="1" ht="14.25" customHeight="1">
      <c r="A190" s="4">
        <v>758</v>
      </c>
      <c r="B190" s="207"/>
      <c r="C190" s="92"/>
      <c r="D190" s="93" t="s">
        <v>218</v>
      </c>
      <c r="E190" s="101">
        <f>SUM(E192+E195+E202)+E198</f>
        <v>17363244</v>
      </c>
      <c r="F190" s="249">
        <f>SUM(F192+F195+F202)+F198</f>
        <v>10674649.59</v>
      </c>
      <c r="G190" s="249">
        <f>SUM(G192+G195+G202)+G198</f>
        <v>10674649.59</v>
      </c>
      <c r="H190" s="249">
        <f>SUM(H192+H195+H202)+H198</f>
        <v>0</v>
      </c>
      <c r="I190" s="198">
        <f>SUM(F190/E190)</f>
        <v>0.6148</v>
      </c>
    </row>
    <row r="191" spans="1:9" s="2" customFormat="1" ht="14.25" customHeight="1">
      <c r="A191" s="4"/>
      <c r="B191" s="206"/>
      <c r="C191" s="90"/>
      <c r="D191" s="91"/>
      <c r="E191" s="272"/>
      <c r="F191" s="302"/>
      <c r="G191" s="303"/>
      <c r="H191" s="302"/>
      <c r="I191" s="202"/>
    </row>
    <row r="192" spans="1:9" s="2" customFormat="1" ht="14.25" customHeight="1">
      <c r="A192" s="4"/>
      <c r="B192" s="206">
        <v>75801</v>
      </c>
      <c r="C192" s="92"/>
      <c r="D192" s="93" t="s">
        <v>76</v>
      </c>
      <c r="E192" s="101">
        <f>SUM(E193)</f>
        <v>15793373</v>
      </c>
      <c r="F192" s="249">
        <f>SUM(F193)</f>
        <v>9719000</v>
      </c>
      <c r="G192" s="97">
        <f>SUM(G193)</f>
        <v>9719000</v>
      </c>
      <c r="H192" s="249">
        <f>SUM(H193)</f>
        <v>0</v>
      </c>
      <c r="I192" s="198">
        <f>SUM(F192/E192)</f>
        <v>0.6154</v>
      </c>
    </row>
    <row r="193" spans="1:9" s="2" customFormat="1" ht="25.5" customHeight="1">
      <c r="A193" s="4"/>
      <c r="B193" s="208"/>
      <c r="C193" s="110" t="s">
        <v>109</v>
      </c>
      <c r="D193" s="95" t="s">
        <v>176</v>
      </c>
      <c r="E193" s="102">
        <v>15793373</v>
      </c>
      <c r="F193" s="332">
        <f>SUM(G193:H193)</f>
        <v>9719000</v>
      </c>
      <c r="G193" s="308">
        <v>9719000</v>
      </c>
      <c r="H193" s="315"/>
      <c r="I193" s="198">
        <f>SUM(F193/E193)</f>
        <v>0.6154</v>
      </c>
    </row>
    <row r="194" spans="1:9" s="2" customFormat="1" ht="14.25" customHeight="1">
      <c r="A194" s="4"/>
      <c r="B194" s="206"/>
      <c r="C194" s="90"/>
      <c r="D194" s="91"/>
      <c r="E194" s="272"/>
      <c r="F194" s="302"/>
      <c r="G194" s="317"/>
      <c r="H194" s="304"/>
      <c r="I194" s="202"/>
    </row>
    <row r="195" spans="1:9" s="2" customFormat="1" ht="11.25" customHeight="1">
      <c r="A195" s="4"/>
      <c r="B195" s="206">
        <v>75814</v>
      </c>
      <c r="C195" s="92"/>
      <c r="D195" s="93" t="s">
        <v>142</v>
      </c>
      <c r="E195" s="101">
        <f>SUM(E196)</f>
        <v>600000</v>
      </c>
      <c r="F195" s="249">
        <f>SUM(F196)</f>
        <v>465445.59</v>
      </c>
      <c r="G195" s="97">
        <f>SUM(G196)</f>
        <v>465445.59</v>
      </c>
      <c r="H195" s="249">
        <f>SUM(H196)</f>
        <v>0</v>
      </c>
      <c r="I195" s="198">
        <f>SUM(F195/E195)</f>
        <v>0.7757</v>
      </c>
    </row>
    <row r="196" spans="1:9" s="2" customFormat="1" ht="25.5" customHeight="1">
      <c r="A196" s="4"/>
      <c r="B196" s="208"/>
      <c r="C196" s="131" t="s">
        <v>88</v>
      </c>
      <c r="D196" s="99" t="s">
        <v>124</v>
      </c>
      <c r="E196" s="101">
        <v>600000</v>
      </c>
      <c r="F196" s="249">
        <f>SUM(G196:H196)</f>
        <v>465445.59</v>
      </c>
      <c r="G196" s="97">
        <v>465445.59</v>
      </c>
      <c r="H196" s="249"/>
      <c r="I196" s="198">
        <f>SUM(F196/E196)</f>
        <v>0.7757</v>
      </c>
    </row>
    <row r="197" spans="1:9" s="2" customFormat="1" ht="14.25" customHeight="1">
      <c r="A197" s="4"/>
      <c r="B197" s="206"/>
      <c r="C197" s="90"/>
      <c r="D197" s="91"/>
      <c r="E197" s="272"/>
      <c r="F197" s="271"/>
      <c r="G197" s="331"/>
      <c r="H197" s="271"/>
      <c r="I197" s="202"/>
    </row>
    <row r="198" spans="1:9" s="2" customFormat="1" ht="14.25" customHeight="1">
      <c r="A198" s="4"/>
      <c r="B198" s="206">
        <v>75820</v>
      </c>
      <c r="C198" s="92"/>
      <c r="D198" s="93" t="s">
        <v>136</v>
      </c>
      <c r="E198" s="101">
        <f>SUM(E199:E200)</f>
        <v>10534</v>
      </c>
      <c r="F198" s="249">
        <f>SUM(F199:F200)</f>
        <v>10534</v>
      </c>
      <c r="G198" s="249">
        <f>SUM(G199:G200)</f>
        <v>10534</v>
      </c>
      <c r="H198" s="249">
        <f>SUM(H199:H200)</f>
        <v>0</v>
      </c>
      <c r="I198" s="198">
        <f>SUM(F198/E198)</f>
        <v>1</v>
      </c>
    </row>
    <row r="199" spans="1:9" s="37" customFormat="1" ht="25.5" customHeight="1">
      <c r="A199" s="84"/>
      <c r="B199" s="85"/>
      <c r="C199" s="341" t="s">
        <v>138</v>
      </c>
      <c r="D199" s="342" t="s">
        <v>139</v>
      </c>
      <c r="E199" s="307">
        <v>10077</v>
      </c>
      <c r="F199" s="343">
        <f>SUM(G199:H199)</f>
        <v>10076.8</v>
      </c>
      <c r="G199" s="344">
        <v>10076.8</v>
      </c>
      <c r="H199" s="345"/>
      <c r="I199" s="198">
        <f>SUM(F199/E199)</f>
        <v>1</v>
      </c>
    </row>
    <row r="200" spans="1:9" s="2" customFormat="1" ht="25.5" customHeight="1">
      <c r="A200" s="4"/>
      <c r="B200" s="208"/>
      <c r="C200" s="346" t="s">
        <v>88</v>
      </c>
      <c r="D200" s="95" t="s">
        <v>124</v>
      </c>
      <c r="E200" s="101">
        <v>457</v>
      </c>
      <c r="F200" s="249">
        <f>SUM(G200:H200)</f>
        <v>457.2</v>
      </c>
      <c r="G200" s="308">
        <v>457.2</v>
      </c>
      <c r="H200" s="309"/>
      <c r="I200" s="201">
        <f>SUM(F200/E200)</f>
        <v>1.0004</v>
      </c>
    </row>
    <row r="201" spans="1:9" s="2" customFormat="1" ht="14.25" customHeight="1">
      <c r="A201" s="4"/>
      <c r="B201" s="206"/>
      <c r="C201" s="90"/>
      <c r="D201" s="91"/>
      <c r="E201" s="272"/>
      <c r="F201" s="271"/>
      <c r="G201" s="331"/>
      <c r="H201" s="271"/>
      <c r="I201" s="202"/>
    </row>
    <row r="202" spans="1:9" s="2" customFormat="1" ht="14.25" customHeight="1">
      <c r="A202" s="4"/>
      <c r="B202" s="206">
        <v>75831</v>
      </c>
      <c r="C202" s="92"/>
      <c r="D202" s="93" t="s">
        <v>75</v>
      </c>
      <c r="E202" s="101">
        <f>SUM(E203)</f>
        <v>959337</v>
      </c>
      <c r="F202" s="249">
        <f>SUM(F203)</f>
        <v>479670</v>
      </c>
      <c r="G202" s="97">
        <f>SUM(G203)</f>
        <v>479670</v>
      </c>
      <c r="H202" s="249">
        <f>SUM(H203)</f>
        <v>0</v>
      </c>
      <c r="I202" s="198">
        <f>SUM(F202/E202)</f>
        <v>0.5</v>
      </c>
    </row>
    <row r="203" spans="1:9" s="2" customFormat="1" ht="25.5" customHeight="1" thickBot="1">
      <c r="A203" s="104"/>
      <c r="B203" s="209"/>
      <c r="C203" s="87" t="s">
        <v>109</v>
      </c>
      <c r="D203" s="88" t="s">
        <v>176</v>
      </c>
      <c r="E203" s="347">
        <v>959337</v>
      </c>
      <c r="F203" s="348">
        <f>SUM(G203:H203)</f>
        <v>479670</v>
      </c>
      <c r="G203" s="312">
        <v>479670</v>
      </c>
      <c r="H203" s="313"/>
      <c r="I203" s="199">
        <f>SUM(F203/E203)</f>
        <v>0.5</v>
      </c>
    </row>
    <row r="204" spans="1:9" s="2" customFormat="1" ht="14.25" customHeight="1" thickTop="1">
      <c r="A204" s="4"/>
      <c r="B204" s="206"/>
      <c r="C204" s="9"/>
      <c r="D204" s="132"/>
      <c r="E204" s="272"/>
      <c r="F204" s="271"/>
      <c r="G204" s="259"/>
      <c r="H204" s="258"/>
      <c r="I204" s="202"/>
    </row>
    <row r="205" spans="1:9" s="2" customFormat="1" ht="14.25" customHeight="1">
      <c r="A205" s="4">
        <v>801</v>
      </c>
      <c r="B205" s="207"/>
      <c r="C205" s="92"/>
      <c r="D205" s="93" t="s">
        <v>219</v>
      </c>
      <c r="E205" s="101">
        <f>SUM(E207+E215+E220+E228)+E225</f>
        <v>715625</v>
      </c>
      <c r="F205" s="249">
        <f>SUM(F207+F215+F220+F228)+F225</f>
        <v>150950.74</v>
      </c>
      <c r="G205" s="249">
        <f>SUM(G207+G215+G220+G228)+G225</f>
        <v>149364.74</v>
      </c>
      <c r="H205" s="249">
        <f>SUM(H207+H215+H220+H228)+H225</f>
        <v>1586</v>
      </c>
      <c r="I205" s="198">
        <f>SUM(F205/E205)</f>
        <v>0.2109</v>
      </c>
    </row>
    <row r="206" spans="1:9" s="2" customFormat="1" ht="14.25" customHeight="1">
      <c r="A206" s="4"/>
      <c r="B206" s="212"/>
      <c r="C206" s="90"/>
      <c r="D206" s="91"/>
      <c r="E206" s="272"/>
      <c r="F206" s="271"/>
      <c r="G206" s="331"/>
      <c r="H206" s="271"/>
      <c r="I206" s="202"/>
    </row>
    <row r="207" spans="1:9" s="2" customFormat="1" ht="14.25" customHeight="1">
      <c r="A207" s="4"/>
      <c r="B207" s="206">
        <v>80101</v>
      </c>
      <c r="C207" s="92"/>
      <c r="D207" s="93" t="s">
        <v>248</v>
      </c>
      <c r="E207" s="101">
        <f>SUM(E208:E213)</f>
        <v>303589</v>
      </c>
      <c r="F207" s="249">
        <f>SUM(F208:F213)</f>
        <v>79186.94</v>
      </c>
      <c r="G207" s="249">
        <f>SUM(G208:G213)</f>
        <v>77600.94</v>
      </c>
      <c r="H207" s="249">
        <f>SUM(H208:H213)</f>
        <v>1586</v>
      </c>
      <c r="I207" s="198">
        <f aca="true" t="shared" si="6" ref="I207:I212">SUM(F207/E207)</f>
        <v>0.2608</v>
      </c>
    </row>
    <row r="208" spans="1:9" s="37" customFormat="1" ht="25.5">
      <c r="A208" s="84"/>
      <c r="B208" s="85"/>
      <c r="C208" s="349">
        <v>2030</v>
      </c>
      <c r="D208" s="99" t="s">
        <v>66</v>
      </c>
      <c r="E208" s="101">
        <v>85540</v>
      </c>
      <c r="F208" s="314">
        <f aca="true" t="shared" si="7" ref="F208:F213">SUM(G208:H208)</f>
        <v>64154</v>
      </c>
      <c r="G208" s="314">
        <v>64154</v>
      </c>
      <c r="H208" s="350"/>
      <c r="I208" s="201">
        <f t="shared" si="6"/>
        <v>0.75</v>
      </c>
    </row>
    <row r="209" spans="1:9" s="37" customFormat="1" ht="25.5">
      <c r="A209" s="84"/>
      <c r="B209" s="85"/>
      <c r="C209" s="349">
        <v>2440</v>
      </c>
      <c r="D209" s="99" t="s">
        <v>265</v>
      </c>
      <c r="E209" s="101">
        <v>18000</v>
      </c>
      <c r="F209" s="314">
        <f t="shared" si="7"/>
        <v>0</v>
      </c>
      <c r="G209" s="314">
        <v>0</v>
      </c>
      <c r="H209" s="350"/>
      <c r="I209" s="201">
        <f t="shared" si="6"/>
        <v>0</v>
      </c>
    </row>
    <row r="210" spans="1:9" s="37" customFormat="1" ht="38.25">
      <c r="A210" s="84"/>
      <c r="B210" s="85"/>
      <c r="C210" s="349">
        <v>2460</v>
      </c>
      <c r="D210" s="99" t="s">
        <v>169</v>
      </c>
      <c r="E210" s="101">
        <v>4574</v>
      </c>
      <c r="F210" s="314">
        <f t="shared" si="7"/>
        <v>4572.14</v>
      </c>
      <c r="G210" s="314">
        <v>4572.14</v>
      </c>
      <c r="H210" s="350"/>
      <c r="I210" s="201">
        <f t="shared" si="6"/>
        <v>0.9996</v>
      </c>
    </row>
    <row r="211" spans="1:9" s="37" customFormat="1" ht="38.25">
      <c r="A211" s="84"/>
      <c r="B211" s="85"/>
      <c r="C211" s="349">
        <v>2705</v>
      </c>
      <c r="D211" s="99" t="s">
        <v>197</v>
      </c>
      <c r="E211" s="101">
        <v>1600</v>
      </c>
      <c r="F211" s="314">
        <f t="shared" si="7"/>
        <v>0</v>
      </c>
      <c r="G211" s="314">
        <v>0</v>
      </c>
      <c r="H211" s="350"/>
      <c r="I211" s="201">
        <f t="shared" si="6"/>
        <v>0</v>
      </c>
    </row>
    <row r="212" spans="1:9" s="37" customFormat="1" ht="38.25">
      <c r="A212" s="267"/>
      <c r="B212" s="85"/>
      <c r="C212" s="349">
        <v>2708</v>
      </c>
      <c r="D212" s="99" t="s">
        <v>197</v>
      </c>
      <c r="E212" s="102">
        <v>8875</v>
      </c>
      <c r="F212" s="332">
        <f t="shared" si="7"/>
        <v>8874.8</v>
      </c>
      <c r="G212" s="332">
        <v>8874.8</v>
      </c>
      <c r="H212" s="325"/>
      <c r="I212" s="201">
        <f t="shared" si="6"/>
        <v>1</v>
      </c>
    </row>
    <row r="213" spans="1:9" s="2" customFormat="1" ht="45.75" customHeight="1">
      <c r="A213" s="61"/>
      <c r="B213" s="208"/>
      <c r="C213" s="352">
        <v>6260</v>
      </c>
      <c r="D213" s="99" t="s">
        <v>113</v>
      </c>
      <c r="E213" s="101">
        <v>185000</v>
      </c>
      <c r="F213" s="249">
        <f t="shared" si="7"/>
        <v>1586</v>
      </c>
      <c r="G213" s="187"/>
      <c r="H213" s="294">
        <v>1586</v>
      </c>
      <c r="I213" s="198">
        <f>SUM(F213/E213)</f>
        <v>0.0086</v>
      </c>
    </row>
    <row r="214" spans="1:9" s="2" customFormat="1" ht="14.25" customHeight="1">
      <c r="A214" s="4"/>
      <c r="B214" s="212"/>
      <c r="C214" s="353"/>
      <c r="D214" s="91"/>
      <c r="E214" s="272"/>
      <c r="F214" s="302"/>
      <c r="G214" s="317"/>
      <c r="H214" s="304"/>
      <c r="I214" s="202"/>
    </row>
    <row r="215" spans="1:9" s="2" customFormat="1" ht="14.25" customHeight="1">
      <c r="A215" s="4"/>
      <c r="B215" s="206">
        <v>80104</v>
      </c>
      <c r="C215" s="352"/>
      <c r="D215" s="93" t="s">
        <v>6</v>
      </c>
      <c r="E215" s="101">
        <f>SUM(E216:E217)</f>
        <v>192189</v>
      </c>
      <c r="F215" s="249">
        <f>SUM(F216:F217)</f>
        <v>0</v>
      </c>
      <c r="G215" s="249">
        <f>SUM(G216:G217)</f>
        <v>0</v>
      </c>
      <c r="H215" s="249">
        <f>SUM(H216:H217)</f>
        <v>0</v>
      </c>
      <c r="I215" s="198">
        <f>SUM(F215/E215)</f>
        <v>0</v>
      </c>
    </row>
    <row r="216" spans="1:9" s="2" customFormat="1" ht="27.75" customHeight="1">
      <c r="A216" s="61"/>
      <c r="B216" s="206"/>
      <c r="C216" s="354" t="s">
        <v>69</v>
      </c>
      <c r="D216" s="305" t="s">
        <v>150</v>
      </c>
      <c r="E216" s="102">
        <v>608</v>
      </c>
      <c r="F216" s="332">
        <f>SUM(G216:H216)</f>
        <v>0</v>
      </c>
      <c r="G216" s="308">
        <v>0</v>
      </c>
      <c r="H216" s="309"/>
      <c r="I216" s="198">
        <f>SUM(F216/E216)</f>
        <v>0</v>
      </c>
    </row>
    <row r="217" spans="1:9" s="2" customFormat="1" ht="45.75" customHeight="1" thickBot="1">
      <c r="A217" s="473"/>
      <c r="B217" s="478"/>
      <c r="C217" s="474" t="s">
        <v>156</v>
      </c>
      <c r="D217" s="134" t="s">
        <v>113</v>
      </c>
      <c r="E217" s="119">
        <v>191581</v>
      </c>
      <c r="F217" s="470">
        <f>SUM(G217:H217)</f>
        <v>0</v>
      </c>
      <c r="G217" s="471"/>
      <c r="H217" s="479">
        <v>0</v>
      </c>
      <c r="I217" s="204">
        <f>SUM(F217/E217)</f>
        <v>0</v>
      </c>
    </row>
    <row r="218" spans="1:9" s="3" customFormat="1" ht="14.25" customHeight="1">
      <c r="A218" s="31">
        <v>1</v>
      </c>
      <c r="B218" s="121">
        <v>2</v>
      </c>
      <c r="C218" s="477">
        <v>3</v>
      </c>
      <c r="D218" s="121">
        <v>4</v>
      </c>
      <c r="E218" s="32">
        <v>5</v>
      </c>
      <c r="F218" s="33">
        <v>6</v>
      </c>
      <c r="G218" s="377">
        <v>7</v>
      </c>
      <c r="H218" s="33">
        <v>8</v>
      </c>
      <c r="I218" s="378">
        <v>9</v>
      </c>
    </row>
    <row r="219" spans="1:9" s="2" customFormat="1" ht="14.25" customHeight="1">
      <c r="A219" s="4"/>
      <c r="B219" s="213"/>
      <c r="C219" s="353"/>
      <c r="D219" s="91"/>
      <c r="E219" s="272"/>
      <c r="F219" s="271"/>
      <c r="G219" s="258"/>
      <c r="H219" s="258"/>
      <c r="I219" s="202"/>
    </row>
    <row r="220" spans="1:9" s="2" customFormat="1" ht="14.25" customHeight="1">
      <c r="A220" s="4"/>
      <c r="B220" s="206">
        <v>80110</v>
      </c>
      <c r="C220" s="352"/>
      <c r="D220" s="93" t="s">
        <v>249</v>
      </c>
      <c r="E220" s="101">
        <f>SUM(E221:E223)</f>
        <v>137569</v>
      </c>
      <c r="F220" s="249">
        <f>SUM(F221:F223)</f>
        <v>2286.07</v>
      </c>
      <c r="G220" s="249">
        <f>SUM(G221:G223)</f>
        <v>2286.07</v>
      </c>
      <c r="H220" s="249">
        <f>SUM(H221:H223)</f>
        <v>0</v>
      </c>
      <c r="I220" s="198">
        <f>SUM(F220/E220)</f>
        <v>0.0166</v>
      </c>
    </row>
    <row r="221" spans="1:9" s="2" customFormat="1" ht="45.75" customHeight="1">
      <c r="A221" s="61"/>
      <c r="B221" s="206"/>
      <c r="C221" s="489" t="s">
        <v>157</v>
      </c>
      <c r="D221" s="95" t="s">
        <v>169</v>
      </c>
      <c r="E221" s="102">
        <v>2287</v>
      </c>
      <c r="F221" s="332">
        <f>SUM(G221:H221)</f>
        <v>2286.07</v>
      </c>
      <c r="G221" s="308">
        <v>2286.07</v>
      </c>
      <c r="H221" s="315"/>
      <c r="I221" s="201">
        <f>SUM(F221/E221)</f>
        <v>0.9996</v>
      </c>
    </row>
    <row r="222" spans="1:9" s="2" customFormat="1" ht="45.75" customHeight="1">
      <c r="A222" s="61"/>
      <c r="B222" s="206"/>
      <c r="C222" s="354" t="s">
        <v>263</v>
      </c>
      <c r="D222" s="99" t="s">
        <v>197</v>
      </c>
      <c r="E222" s="101">
        <v>65282</v>
      </c>
      <c r="F222" s="249">
        <f>SUM(G222:H222)</f>
        <v>0</v>
      </c>
      <c r="G222" s="187">
        <v>0</v>
      </c>
      <c r="H222" s="294"/>
      <c r="I222" s="198">
        <f>SUM(F222/E222)</f>
        <v>0</v>
      </c>
    </row>
    <row r="223" spans="1:9" s="2" customFormat="1" ht="45.75" customHeight="1">
      <c r="A223" s="61"/>
      <c r="B223" s="208"/>
      <c r="C223" s="354" t="s">
        <v>156</v>
      </c>
      <c r="D223" s="99" t="s">
        <v>113</v>
      </c>
      <c r="E223" s="102">
        <v>70000</v>
      </c>
      <c r="F223" s="249">
        <f>SUM(G223:H223)</f>
        <v>0</v>
      </c>
      <c r="G223" s="308"/>
      <c r="H223" s="309"/>
      <c r="I223" s="198">
        <f>SUM(F223/E223)</f>
        <v>0</v>
      </c>
    </row>
    <row r="224" spans="1:9" s="2" customFormat="1" ht="12.75">
      <c r="A224" s="4"/>
      <c r="B224" s="206"/>
      <c r="C224" s="355"/>
      <c r="D224" s="107"/>
      <c r="E224" s="272"/>
      <c r="F224" s="302"/>
      <c r="G224" s="317"/>
      <c r="H224" s="304"/>
      <c r="I224" s="202"/>
    </row>
    <row r="225" spans="1:9" s="2" customFormat="1" ht="12.75">
      <c r="A225" s="4"/>
      <c r="B225" s="206">
        <v>80146</v>
      </c>
      <c r="C225" s="354"/>
      <c r="D225" s="99" t="s">
        <v>231</v>
      </c>
      <c r="E225" s="101">
        <f>SUM(E226)</f>
        <v>773</v>
      </c>
      <c r="F225" s="249">
        <f>SUM(F226)</f>
        <v>772.73</v>
      </c>
      <c r="G225" s="187">
        <f>SUM(G226)</f>
        <v>772.73</v>
      </c>
      <c r="H225" s="294">
        <f>SUM(H226)</f>
        <v>0</v>
      </c>
      <c r="I225" s="198">
        <f>SUM(F225/E225)</f>
        <v>0.9997</v>
      </c>
    </row>
    <row r="226" spans="1:9" s="2" customFormat="1" ht="35.25" customHeight="1">
      <c r="A226" s="61"/>
      <c r="B226" s="208"/>
      <c r="C226" s="354" t="s">
        <v>69</v>
      </c>
      <c r="D226" s="305" t="s">
        <v>150</v>
      </c>
      <c r="E226" s="101">
        <v>773</v>
      </c>
      <c r="F226" s="249">
        <f>SUM(G226:H226)</f>
        <v>772.73</v>
      </c>
      <c r="G226" s="187">
        <v>772.73</v>
      </c>
      <c r="H226" s="294"/>
      <c r="I226" s="201">
        <f>SUM(F226/E226)</f>
        <v>0.9997</v>
      </c>
    </row>
    <row r="227" spans="1:9" s="2" customFormat="1" ht="12.75">
      <c r="A227" s="4"/>
      <c r="B227" s="206"/>
      <c r="C227" s="355"/>
      <c r="D227" s="107"/>
      <c r="E227" s="272"/>
      <c r="F227" s="271"/>
      <c r="G227" s="259"/>
      <c r="H227" s="258"/>
      <c r="I227" s="202"/>
    </row>
    <row r="228" spans="1:9" s="2" customFormat="1" ht="12.75">
      <c r="A228" s="4"/>
      <c r="B228" s="206">
        <v>80195</v>
      </c>
      <c r="C228" s="356"/>
      <c r="D228" s="99" t="s">
        <v>242</v>
      </c>
      <c r="E228" s="101">
        <f>SUM(E229)+E230</f>
        <v>81505</v>
      </c>
      <c r="F228" s="249">
        <f>SUM(F229)+F230</f>
        <v>68705</v>
      </c>
      <c r="G228" s="249">
        <f>SUM(G229)+G230</f>
        <v>68705</v>
      </c>
      <c r="H228" s="249">
        <f>SUM(H229)+H230</f>
        <v>0</v>
      </c>
      <c r="I228" s="198">
        <f>SUM(F228/E228)</f>
        <v>0.843</v>
      </c>
    </row>
    <row r="229" spans="1:9" s="2" customFormat="1" ht="35.25" customHeight="1">
      <c r="A229" s="4"/>
      <c r="B229" s="206"/>
      <c r="C229" s="356" t="s">
        <v>77</v>
      </c>
      <c r="D229" s="99" t="s">
        <v>66</v>
      </c>
      <c r="E229" s="101">
        <v>81504</v>
      </c>
      <c r="F229" s="249">
        <f>SUM(G229:H229)</f>
        <v>68704</v>
      </c>
      <c r="G229" s="187">
        <v>68704</v>
      </c>
      <c r="H229" s="327"/>
      <c r="I229" s="201">
        <f>SUM(F229/E229)</f>
        <v>0.843</v>
      </c>
    </row>
    <row r="230" spans="1:9" s="37" customFormat="1" ht="30.75" customHeight="1" thickBot="1">
      <c r="A230" s="86"/>
      <c r="B230" s="205"/>
      <c r="C230" s="357">
        <v>2910</v>
      </c>
      <c r="D230" s="358" t="s">
        <v>72</v>
      </c>
      <c r="E230" s="359">
        <v>1</v>
      </c>
      <c r="F230" s="360">
        <f>SUM(G230:H230)</f>
        <v>1</v>
      </c>
      <c r="G230" s="360">
        <v>1</v>
      </c>
      <c r="H230" s="360"/>
      <c r="I230" s="200">
        <f>SUM(F230/E230)</f>
        <v>1</v>
      </c>
    </row>
    <row r="231" spans="1:9" s="2" customFormat="1" ht="14.25" customHeight="1" thickTop="1">
      <c r="A231" s="4"/>
      <c r="B231" s="212"/>
      <c r="C231" s="353"/>
      <c r="D231" s="91"/>
      <c r="E231" s="329"/>
      <c r="F231" s="330"/>
      <c r="G231" s="259"/>
      <c r="H231" s="258"/>
      <c r="I231" s="202"/>
    </row>
    <row r="232" spans="1:9" s="2" customFormat="1" ht="14.25" customHeight="1">
      <c r="A232" s="4">
        <v>851</v>
      </c>
      <c r="B232" s="207"/>
      <c r="C232" s="352"/>
      <c r="D232" s="93" t="s">
        <v>220</v>
      </c>
      <c r="E232" s="101">
        <f>E234</f>
        <v>1508</v>
      </c>
      <c r="F232" s="249">
        <f>F234</f>
        <v>2398.42</v>
      </c>
      <c r="G232" s="249">
        <f>G234</f>
        <v>2398.42</v>
      </c>
      <c r="H232" s="249">
        <f>H234</f>
        <v>0</v>
      </c>
      <c r="I232" s="198">
        <f>SUM(F232/E232)</f>
        <v>1.5905</v>
      </c>
    </row>
    <row r="233" spans="1:9" s="2" customFormat="1" ht="14.25" customHeight="1">
      <c r="A233" s="4"/>
      <c r="B233" s="206"/>
      <c r="C233" s="181"/>
      <c r="D233" s="91"/>
      <c r="E233" s="272"/>
      <c r="F233" s="271"/>
      <c r="G233" s="331"/>
      <c r="H233" s="271"/>
      <c r="I233" s="202"/>
    </row>
    <row r="234" spans="1:9" s="2" customFormat="1" ht="14.25" customHeight="1">
      <c r="A234" s="4"/>
      <c r="B234" s="206">
        <v>85195</v>
      </c>
      <c r="C234" s="362"/>
      <c r="D234" s="93" t="s">
        <v>242</v>
      </c>
      <c r="E234" s="101">
        <f>SUM(E235:E237)</f>
        <v>1508</v>
      </c>
      <c r="F234" s="249">
        <f>SUM(F235:F237)</f>
        <v>2398.42</v>
      </c>
      <c r="G234" s="249">
        <f>SUM(G235:G237)</f>
        <v>2398.42</v>
      </c>
      <c r="H234" s="249">
        <f>SUM(H235:H237)</f>
        <v>0</v>
      </c>
      <c r="I234" s="198">
        <f>SUM(F234/E234)</f>
        <v>1.5905</v>
      </c>
    </row>
    <row r="235" spans="1:9" s="2" customFormat="1" ht="52.5" customHeight="1">
      <c r="A235" s="4"/>
      <c r="B235" s="206"/>
      <c r="C235" s="363" t="s">
        <v>112</v>
      </c>
      <c r="D235" s="95" t="s">
        <v>74</v>
      </c>
      <c r="E235" s="102">
        <v>1508</v>
      </c>
      <c r="F235" s="249">
        <f>SUM(G235:H235)</f>
        <v>618</v>
      </c>
      <c r="G235" s="187">
        <v>618</v>
      </c>
      <c r="H235" s="327"/>
      <c r="I235" s="198">
        <f>SUM(F235/E235)</f>
        <v>0.4098</v>
      </c>
    </row>
    <row r="236" spans="1:9" s="2" customFormat="1" ht="25.5" customHeight="1">
      <c r="A236" s="4"/>
      <c r="B236" s="206"/>
      <c r="C236" s="364" t="s">
        <v>88</v>
      </c>
      <c r="D236" s="95" t="s">
        <v>124</v>
      </c>
      <c r="E236" s="102">
        <v>0</v>
      </c>
      <c r="F236" s="332">
        <f>SUM(G236:H236)</f>
        <v>8.1</v>
      </c>
      <c r="G236" s="324">
        <v>8.1</v>
      </c>
      <c r="H236" s="325"/>
      <c r="I236" s="201"/>
    </row>
    <row r="237" spans="1:9" s="37" customFormat="1" ht="30.75" customHeight="1" thickBot="1">
      <c r="A237" s="86"/>
      <c r="B237" s="205"/>
      <c r="C237" s="357">
        <v>2910</v>
      </c>
      <c r="D237" s="358" t="s">
        <v>72</v>
      </c>
      <c r="E237" s="359">
        <v>0</v>
      </c>
      <c r="F237" s="360">
        <f>SUM(G237:H237)</f>
        <v>1772.32</v>
      </c>
      <c r="G237" s="360">
        <v>1772.32</v>
      </c>
      <c r="H237" s="360"/>
      <c r="I237" s="200"/>
    </row>
    <row r="238" spans="1:9" s="2" customFormat="1" ht="14.25" customHeight="1" thickTop="1">
      <c r="A238" s="4"/>
      <c r="B238" s="212"/>
      <c r="C238" s="365"/>
      <c r="D238" s="132"/>
      <c r="E238" s="272"/>
      <c r="F238" s="271"/>
      <c r="G238" s="259"/>
      <c r="H238" s="258"/>
      <c r="I238" s="202"/>
    </row>
    <row r="239" spans="1:9" s="2" customFormat="1" ht="14.25" customHeight="1">
      <c r="A239" s="4">
        <v>852</v>
      </c>
      <c r="B239" s="207"/>
      <c r="C239" s="352"/>
      <c r="D239" s="93" t="s">
        <v>78</v>
      </c>
      <c r="E239" s="366">
        <f>E249+E257+E242+E246+E253</f>
        <v>1668208</v>
      </c>
      <c r="F239" s="249">
        <f>F249+F257+F242+F246+F253</f>
        <v>971809.88</v>
      </c>
      <c r="G239" s="249">
        <f>G249+G257+G242+G246+G253</f>
        <v>971809.88</v>
      </c>
      <c r="H239" s="249">
        <f>H249+H257+H242+H246+H253</f>
        <v>0</v>
      </c>
      <c r="I239" s="198">
        <f>SUM(F239/E239)</f>
        <v>0.5825</v>
      </c>
    </row>
    <row r="240" spans="1:9" s="2" customFormat="1" ht="14.25" customHeight="1">
      <c r="A240" s="4"/>
      <c r="B240" s="212"/>
      <c r="C240" s="181"/>
      <c r="D240" s="91"/>
      <c r="E240" s="488"/>
      <c r="F240" s="271"/>
      <c r="G240" s="271"/>
      <c r="H240" s="271"/>
      <c r="I240" s="202"/>
    </row>
    <row r="241" spans="1:9" s="2" customFormat="1" ht="14.25" customHeight="1">
      <c r="A241" s="4"/>
      <c r="B241" s="206">
        <v>85212</v>
      </c>
      <c r="C241" s="181"/>
      <c r="D241" s="159" t="s">
        <v>271</v>
      </c>
      <c r="E241" s="272"/>
      <c r="F241" s="271"/>
      <c r="G241" s="271"/>
      <c r="H241" s="271"/>
      <c r="I241" s="202"/>
    </row>
    <row r="242" spans="1:9" s="2" customFormat="1" ht="14.25" customHeight="1">
      <c r="A242" s="4"/>
      <c r="B242" s="212"/>
      <c r="C242" s="352"/>
      <c r="D242" s="157" t="s">
        <v>272</v>
      </c>
      <c r="E242" s="101">
        <f>SUM(E244)</f>
        <v>15000</v>
      </c>
      <c r="F242" s="249">
        <f>SUM(F244)</f>
        <v>25571.36</v>
      </c>
      <c r="G242" s="249">
        <f>SUM(G244)</f>
        <v>25571.36</v>
      </c>
      <c r="H242" s="249">
        <f>SUM(H244)</f>
        <v>0</v>
      </c>
      <c r="I242" s="198">
        <f>SUM(F242/E242)</f>
        <v>1.7048</v>
      </c>
    </row>
    <row r="243" spans="1:9" s="2" customFormat="1" ht="20.25" customHeight="1">
      <c r="A243" s="4"/>
      <c r="B243" s="212"/>
      <c r="C243" s="367">
        <v>2360</v>
      </c>
      <c r="D243" s="593" t="s">
        <v>259</v>
      </c>
      <c r="E243" s="266"/>
      <c r="F243" s="323"/>
      <c r="G243" s="322"/>
      <c r="H243" s="323"/>
      <c r="I243" s="481"/>
    </row>
    <row r="244" spans="1:9" s="2" customFormat="1" ht="14.25" customHeight="1">
      <c r="A244" s="4"/>
      <c r="B244" s="207"/>
      <c r="C244" s="352"/>
      <c r="D244" s="594"/>
      <c r="E244" s="166">
        <v>15000</v>
      </c>
      <c r="F244" s="294">
        <f>SUM(G244:H244)</f>
        <v>25571.36</v>
      </c>
      <c r="G244" s="187">
        <v>25571.36</v>
      </c>
      <c r="H244" s="327"/>
      <c r="I244" s="198">
        <f>SUM(F244/E244)</f>
        <v>1.7048</v>
      </c>
    </row>
    <row r="245" spans="1:9" s="2" customFormat="1" ht="14.25" customHeight="1">
      <c r="A245" s="4"/>
      <c r="B245" s="206"/>
      <c r="C245" s="181"/>
      <c r="D245" s="159"/>
      <c r="E245" s="165"/>
      <c r="F245" s="304"/>
      <c r="G245" s="317"/>
      <c r="H245" s="304"/>
      <c r="I245" s="202"/>
    </row>
    <row r="246" spans="1:9" s="2" customFormat="1" ht="14.25" customHeight="1">
      <c r="A246" s="4"/>
      <c r="B246" s="206">
        <v>85214</v>
      </c>
      <c r="C246" s="362"/>
      <c r="D246" s="157" t="s">
        <v>196</v>
      </c>
      <c r="E246" s="166">
        <f>SUM(E247:E248)</f>
        <v>691000</v>
      </c>
      <c r="F246" s="294">
        <f>SUM(F247:F248)</f>
        <v>338403.96</v>
      </c>
      <c r="G246" s="294">
        <f>SUM(G247:G248)</f>
        <v>338403.96</v>
      </c>
      <c r="H246" s="294">
        <f>SUM(H247:H248)</f>
        <v>0</v>
      </c>
      <c r="I246" s="198">
        <f aca="true" t="shared" si="8" ref="I246:I251">SUM(F246/E246)</f>
        <v>0.4897</v>
      </c>
    </row>
    <row r="247" spans="1:9" s="2" customFormat="1" ht="27" customHeight="1">
      <c r="A247" s="4"/>
      <c r="B247" s="206"/>
      <c r="C247" s="368" t="s">
        <v>89</v>
      </c>
      <c r="D247" s="95" t="s">
        <v>117</v>
      </c>
      <c r="E247" s="369">
        <v>5000</v>
      </c>
      <c r="F247" s="308">
        <f>SUM(G247:H247)</f>
        <v>2573.96</v>
      </c>
      <c r="G247" s="308">
        <v>2573.96</v>
      </c>
      <c r="H247" s="315"/>
      <c r="I247" s="201">
        <f t="shared" si="8"/>
        <v>0.5148</v>
      </c>
    </row>
    <row r="248" spans="1:9" s="2" customFormat="1" ht="28.5" customHeight="1">
      <c r="A248" s="61"/>
      <c r="B248" s="208"/>
      <c r="C248" s="370">
        <v>2030</v>
      </c>
      <c r="D248" s="95" t="s">
        <v>66</v>
      </c>
      <c r="E248" s="186">
        <v>686000</v>
      </c>
      <c r="F248" s="187">
        <f>SUM(G248:H248)</f>
        <v>335830</v>
      </c>
      <c r="G248" s="187">
        <v>335830</v>
      </c>
      <c r="H248" s="294"/>
      <c r="I248" s="198">
        <f t="shared" si="8"/>
        <v>0.4895</v>
      </c>
    </row>
    <row r="249" spans="1:9" s="2" customFormat="1" ht="24.75" customHeight="1">
      <c r="A249" s="4"/>
      <c r="B249" s="206">
        <v>85219</v>
      </c>
      <c r="C249" s="362"/>
      <c r="D249" s="93" t="s">
        <v>86</v>
      </c>
      <c r="E249" s="101">
        <f>SUM(E250:E251)</f>
        <v>564509</v>
      </c>
      <c r="F249" s="249">
        <f>SUM(F250:F251)</f>
        <v>296026.4</v>
      </c>
      <c r="G249" s="249">
        <f>SUM(G250:G251)</f>
        <v>296026.4</v>
      </c>
      <c r="H249" s="249">
        <f>SUM(H250:H251)</f>
        <v>0</v>
      </c>
      <c r="I249" s="198">
        <f t="shared" si="8"/>
        <v>0.5244</v>
      </c>
    </row>
    <row r="250" spans="1:9" s="2" customFormat="1" ht="25.5" customHeight="1">
      <c r="A250" s="4"/>
      <c r="B250" s="206"/>
      <c r="C250" s="354" t="s">
        <v>89</v>
      </c>
      <c r="D250" s="95" t="s">
        <v>117</v>
      </c>
      <c r="E250" s="101">
        <v>9</v>
      </c>
      <c r="F250" s="332">
        <f>SUM(G250:H250)</f>
        <v>26.4</v>
      </c>
      <c r="G250" s="308">
        <v>26.4</v>
      </c>
      <c r="H250" s="315"/>
      <c r="I250" s="198">
        <f t="shared" si="8"/>
        <v>2.9333</v>
      </c>
    </row>
    <row r="251" spans="1:9" s="2" customFormat="1" ht="33.75" customHeight="1" thickBot="1">
      <c r="A251" s="117"/>
      <c r="B251" s="210"/>
      <c r="C251" s="498" t="s">
        <v>77</v>
      </c>
      <c r="D251" s="134" t="s">
        <v>66</v>
      </c>
      <c r="E251" s="465">
        <v>564500</v>
      </c>
      <c r="F251" s="466">
        <f>SUM(G251:H251)</f>
        <v>296000</v>
      </c>
      <c r="G251" s="466">
        <v>296000</v>
      </c>
      <c r="H251" s="466"/>
      <c r="I251" s="204">
        <f t="shared" si="8"/>
        <v>0.5244</v>
      </c>
    </row>
    <row r="252" spans="1:9" s="3" customFormat="1" ht="14.25" customHeight="1">
      <c r="A252" s="31">
        <v>1</v>
      </c>
      <c r="B252" s="121">
        <v>2</v>
      </c>
      <c r="C252" s="477">
        <v>3</v>
      </c>
      <c r="D252" s="121">
        <v>4</v>
      </c>
      <c r="E252" s="32">
        <v>5</v>
      </c>
      <c r="F252" s="33">
        <v>6</v>
      </c>
      <c r="G252" s="377">
        <v>7</v>
      </c>
      <c r="H252" s="33">
        <v>8</v>
      </c>
      <c r="I252" s="378">
        <v>9</v>
      </c>
    </row>
    <row r="253" spans="1:9" s="2" customFormat="1" ht="34.5" customHeight="1">
      <c r="A253" s="4"/>
      <c r="B253" s="206">
        <v>85228</v>
      </c>
      <c r="C253" s="362"/>
      <c r="D253" s="157" t="s">
        <v>82</v>
      </c>
      <c r="E253" s="166">
        <f>SUM(E254:E256)</f>
        <v>36350</v>
      </c>
      <c r="F253" s="294">
        <f>SUM(F254:F256)</f>
        <v>29468.41</v>
      </c>
      <c r="G253" s="294">
        <f>SUM(G254:G256)</f>
        <v>29468.41</v>
      </c>
      <c r="H253" s="294">
        <f>SUM(H254:H256)</f>
        <v>0</v>
      </c>
      <c r="I253" s="198">
        <f>SUM(F253/E253)</f>
        <v>0.8107</v>
      </c>
    </row>
    <row r="254" spans="1:9" s="2" customFormat="1" ht="28.5" customHeight="1">
      <c r="A254" s="4"/>
      <c r="B254" s="206"/>
      <c r="C254" s="371" t="s">
        <v>110</v>
      </c>
      <c r="D254" s="138" t="s">
        <v>122</v>
      </c>
      <c r="E254" s="186">
        <v>36000</v>
      </c>
      <c r="F254" s="187">
        <f>SUM(G254:H254)</f>
        <v>29407.98</v>
      </c>
      <c r="G254" s="187">
        <v>29407.98</v>
      </c>
      <c r="H254" s="327"/>
      <c r="I254" s="198">
        <f>SUM(F254/E254)</f>
        <v>0.8169</v>
      </c>
    </row>
    <row r="255" spans="1:9" s="2" customFormat="1" ht="14.25" customHeight="1">
      <c r="A255" s="4"/>
      <c r="B255" s="206"/>
      <c r="C255" s="367">
        <v>2360</v>
      </c>
      <c r="D255" s="593" t="s">
        <v>259</v>
      </c>
      <c r="E255" s="60"/>
      <c r="F255" s="322"/>
      <c r="G255" s="322"/>
      <c r="H255" s="322"/>
      <c r="I255" s="481"/>
    </row>
    <row r="256" spans="1:9" s="2" customFormat="1" ht="22.5" customHeight="1">
      <c r="A256" s="4"/>
      <c r="B256" s="208"/>
      <c r="C256" s="352"/>
      <c r="D256" s="594"/>
      <c r="E256" s="57">
        <v>350</v>
      </c>
      <c r="F256" s="187">
        <f>SUM(G256:H256)</f>
        <v>60.43</v>
      </c>
      <c r="G256" s="187">
        <v>60.43</v>
      </c>
      <c r="H256" s="187"/>
      <c r="I256" s="198">
        <f>SUM(F256/E256)</f>
        <v>0.1727</v>
      </c>
    </row>
    <row r="257" spans="1:9" s="2" customFormat="1" ht="26.25" customHeight="1">
      <c r="A257" s="4"/>
      <c r="B257" s="206">
        <v>85295</v>
      </c>
      <c r="C257" s="352"/>
      <c r="D257" s="93" t="s">
        <v>242</v>
      </c>
      <c r="E257" s="101">
        <f>SUM(E258:E259)</f>
        <v>361349</v>
      </c>
      <c r="F257" s="249">
        <f>SUM(F258:F259)</f>
        <v>282339.75</v>
      </c>
      <c r="G257" s="249">
        <f>SUM(G258:G259)</f>
        <v>282339.75</v>
      </c>
      <c r="H257" s="249">
        <f>SUM(H258:H259)</f>
        <v>0</v>
      </c>
      <c r="I257" s="198">
        <f>SUM(F257/E257)</f>
        <v>0.7813</v>
      </c>
    </row>
    <row r="258" spans="1:9" s="2" customFormat="1" ht="26.25" customHeight="1">
      <c r="A258" s="4"/>
      <c r="B258" s="206"/>
      <c r="C258" s="363" t="s">
        <v>89</v>
      </c>
      <c r="D258" s="107" t="s">
        <v>117</v>
      </c>
      <c r="E258" s="101">
        <v>149</v>
      </c>
      <c r="F258" s="249">
        <f>SUM(G258:H258)</f>
        <v>339.75</v>
      </c>
      <c r="G258" s="249">
        <v>339.75</v>
      </c>
      <c r="H258" s="372"/>
      <c r="I258" s="198">
        <f>SUM(F258/E258)</f>
        <v>2.2802</v>
      </c>
    </row>
    <row r="259" spans="1:9" s="2" customFormat="1" ht="36.75" customHeight="1" thickBot="1">
      <c r="A259" s="318"/>
      <c r="B259" s="373"/>
      <c r="C259" s="374" t="s">
        <v>77</v>
      </c>
      <c r="D259" s="106" t="s">
        <v>66</v>
      </c>
      <c r="E259" s="375">
        <v>361200</v>
      </c>
      <c r="F259" s="376">
        <f>SUM(G259:H259)</f>
        <v>282000</v>
      </c>
      <c r="G259" s="312">
        <v>282000</v>
      </c>
      <c r="H259" s="313"/>
      <c r="I259" s="200">
        <f>SUM(F259/E259)</f>
        <v>0.7807</v>
      </c>
    </row>
    <row r="260" spans="1:9" s="81" customFormat="1" ht="14.25" customHeight="1" thickTop="1">
      <c r="A260" s="44"/>
      <c r="B260" s="47"/>
      <c r="C260" s="379"/>
      <c r="D260" s="47"/>
      <c r="E260" s="380"/>
      <c r="F260" s="381"/>
      <c r="G260" s="382"/>
      <c r="H260" s="383"/>
      <c r="I260" s="196"/>
    </row>
    <row r="261" spans="1:9" s="2" customFormat="1" ht="14.25" customHeight="1">
      <c r="A261" s="4">
        <v>853</v>
      </c>
      <c r="B261" s="207"/>
      <c r="C261" s="352"/>
      <c r="D261" s="93" t="s">
        <v>61</v>
      </c>
      <c r="E261" s="101">
        <f>SUM(E263)</f>
        <v>504061</v>
      </c>
      <c r="F261" s="249">
        <f>SUM(F263)</f>
        <v>130604.65</v>
      </c>
      <c r="G261" s="249">
        <f>SUM(G263)</f>
        <v>130604.65</v>
      </c>
      <c r="H261" s="249">
        <f>SUM(H263)</f>
        <v>0</v>
      </c>
      <c r="I261" s="198">
        <f>SUM(F261/E261)</f>
        <v>0.2591</v>
      </c>
    </row>
    <row r="262" spans="1:9" s="2" customFormat="1" ht="12.75">
      <c r="A262" s="4"/>
      <c r="B262" s="206"/>
      <c r="C262" s="181"/>
      <c r="D262" s="107"/>
      <c r="E262" s="272"/>
      <c r="F262" s="271"/>
      <c r="G262" s="259"/>
      <c r="H262" s="258"/>
      <c r="I262" s="202"/>
    </row>
    <row r="263" spans="1:9" s="2" customFormat="1" ht="12.75">
      <c r="A263" s="4"/>
      <c r="B263" s="206">
        <v>85395</v>
      </c>
      <c r="C263" s="362"/>
      <c r="D263" s="99" t="s">
        <v>242</v>
      </c>
      <c r="E263" s="101">
        <f>SUM(E264:E267)</f>
        <v>504061</v>
      </c>
      <c r="F263" s="249">
        <f>SUM(F264:F267)</f>
        <v>130604.65</v>
      </c>
      <c r="G263" s="249">
        <f>SUM(G264:G267)</f>
        <v>130604.65</v>
      </c>
      <c r="H263" s="249">
        <f>SUM(H264:H267)</f>
        <v>0</v>
      </c>
      <c r="I263" s="198">
        <f>SUM(F263/E263)</f>
        <v>0.2591</v>
      </c>
    </row>
    <row r="264" spans="1:9" s="37" customFormat="1" ht="21" customHeight="1">
      <c r="A264" s="84"/>
      <c r="B264" s="85"/>
      <c r="C264" s="384">
        <v>2008</v>
      </c>
      <c r="D264" s="300" t="s">
        <v>158</v>
      </c>
      <c r="E264" s="307">
        <v>412916</v>
      </c>
      <c r="F264" s="301">
        <f>SUM(G264:H264)</f>
        <v>128167</v>
      </c>
      <c r="G264" s="301">
        <v>128167</v>
      </c>
      <c r="H264" s="385"/>
      <c r="I264" s="198">
        <f>SUM(F264/E264)</f>
        <v>0.3104</v>
      </c>
    </row>
    <row r="265" spans="1:9" s="37" customFormat="1" ht="21" customHeight="1">
      <c r="A265" s="84"/>
      <c r="B265" s="85"/>
      <c r="C265" s="386">
        <v>2009</v>
      </c>
      <c r="D265" s="300" t="s">
        <v>158</v>
      </c>
      <c r="E265" s="293">
        <v>72863</v>
      </c>
      <c r="F265" s="301">
        <f>SUM(G265:H265)</f>
        <v>0</v>
      </c>
      <c r="G265" s="387">
        <v>0</v>
      </c>
      <c r="H265" s="388"/>
      <c r="I265" s="201">
        <f>SUM(F265/E265)</f>
        <v>0</v>
      </c>
    </row>
    <row r="266" spans="1:9" s="37" customFormat="1" ht="45.75" customHeight="1">
      <c r="A266" s="84"/>
      <c r="B266" s="85"/>
      <c r="C266" s="370">
        <v>2708</v>
      </c>
      <c r="D266" s="389" t="s">
        <v>197</v>
      </c>
      <c r="E266" s="293">
        <v>18282</v>
      </c>
      <c r="F266" s="314">
        <f>SUM(G266:H266)</f>
        <v>0</v>
      </c>
      <c r="G266" s="387">
        <v>0</v>
      </c>
      <c r="H266" s="390"/>
      <c r="I266" s="201">
        <f>SUM(F266/E266)</f>
        <v>0</v>
      </c>
    </row>
    <row r="267" spans="1:9" s="37" customFormat="1" ht="45.75" customHeight="1" thickBot="1">
      <c r="A267" s="86"/>
      <c r="B267" s="205"/>
      <c r="C267" s="357">
        <v>2709</v>
      </c>
      <c r="D267" s="358" t="s">
        <v>197</v>
      </c>
      <c r="E267" s="359">
        <v>0</v>
      </c>
      <c r="F267" s="360">
        <f>SUM(G267:H267)</f>
        <v>2437.65</v>
      </c>
      <c r="G267" s="391">
        <v>2437.65</v>
      </c>
      <c r="H267" s="392"/>
      <c r="I267" s="200"/>
    </row>
    <row r="268" spans="1:9" s="81" customFormat="1" ht="14.25" customHeight="1" thickTop="1">
      <c r="A268" s="44"/>
      <c r="B268" s="47"/>
      <c r="C268" s="379"/>
      <c r="D268" s="47"/>
      <c r="E268" s="380"/>
      <c r="F268" s="381"/>
      <c r="G268" s="382"/>
      <c r="H268" s="383"/>
      <c r="I268" s="202"/>
    </row>
    <row r="269" spans="1:9" s="37" customFormat="1" ht="14.25" customHeight="1">
      <c r="A269" s="84">
        <v>854</v>
      </c>
      <c r="B269" s="393"/>
      <c r="C269" s="394"/>
      <c r="D269" s="395" t="s">
        <v>148</v>
      </c>
      <c r="E269" s="307">
        <f>SUM(E271)</f>
        <v>139147</v>
      </c>
      <c r="F269" s="268">
        <f>SUM(F271)</f>
        <v>139147</v>
      </c>
      <c r="G269" s="268">
        <f>SUM(G271)</f>
        <v>139147</v>
      </c>
      <c r="H269" s="268">
        <f>SUM(H271)</f>
        <v>0</v>
      </c>
      <c r="I269" s="198">
        <f>SUM(F269/E269)</f>
        <v>1</v>
      </c>
    </row>
    <row r="270" spans="1:9" s="37" customFormat="1" ht="12.75">
      <c r="A270" s="84"/>
      <c r="B270" s="85"/>
      <c r="C270" s="396"/>
      <c r="D270" s="397" t="s">
        <v>67</v>
      </c>
      <c r="E270" s="320"/>
      <c r="F270" s="273"/>
      <c r="G270" s="398"/>
      <c r="H270" s="383"/>
      <c r="I270" s="202"/>
    </row>
    <row r="271" spans="1:9" s="37" customFormat="1" ht="12.75">
      <c r="A271" s="84"/>
      <c r="B271" s="85">
        <v>85415</v>
      </c>
      <c r="C271" s="384"/>
      <c r="D271" s="300"/>
      <c r="E271" s="307">
        <f>SUM(E272)</f>
        <v>139147</v>
      </c>
      <c r="F271" s="268">
        <f>SUM(F272)</f>
        <v>139147</v>
      </c>
      <c r="G271" s="268">
        <f>SUM(G272)</f>
        <v>139147</v>
      </c>
      <c r="H271" s="268">
        <f>SUM(H272)</f>
        <v>0</v>
      </c>
      <c r="I271" s="198">
        <f>SUM(F271/E271)</f>
        <v>1</v>
      </c>
    </row>
    <row r="272" spans="1:9" s="37" customFormat="1" ht="26.25" thickBot="1">
      <c r="A272" s="86"/>
      <c r="B272" s="205"/>
      <c r="C272" s="357">
        <v>2030</v>
      </c>
      <c r="D272" s="399" t="s">
        <v>66</v>
      </c>
      <c r="E272" s="359">
        <v>139147</v>
      </c>
      <c r="F272" s="400">
        <f>SUM(G272:H272)</f>
        <v>139147</v>
      </c>
      <c r="G272" s="391">
        <v>139147</v>
      </c>
      <c r="H272" s="401"/>
      <c r="I272" s="200">
        <f>SUM(F272/E272)</f>
        <v>1</v>
      </c>
    </row>
    <row r="273" spans="1:9" s="2" customFormat="1" ht="14.25" customHeight="1" thickTop="1">
      <c r="A273" s="4"/>
      <c r="B273" s="206"/>
      <c r="C273" s="353"/>
      <c r="D273" s="91"/>
      <c r="E273" s="272"/>
      <c r="F273" s="271"/>
      <c r="G273" s="259"/>
      <c r="H273" s="258"/>
      <c r="I273" s="202"/>
    </row>
    <row r="274" spans="1:9" s="2" customFormat="1" ht="14.25" customHeight="1">
      <c r="A274" s="4">
        <v>900</v>
      </c>
      <c r="B274" s="207"/>
      <c r="C274" s="352"/>
      <c r="D274" s="93" t="s">
        <v>114</v>
      </c>
      <c r="E274" s="101">
        <f>SUM(E276+E281+E285+E293+E296)+E289</f>
        <v>10717086</v>
      </c>
      <c r="F274" s="249">
        <f>SUM(F276+F281+F285+F293+F296)+F289</f>
        <v>5313874.29</v>
      </c>
      <c r="G274" s="249">
        <f>SUM(G276+G281+G285+G293+G296)+G289</f>
        <v>1652816.12</v>
      </c>
      <c r="H274" s="249">
        <f>SUM(H276+H281+H285+H293+H296)+H289</f>
        <v>3661058.17</v>
      </c>
      <c r="I274" s="198">
        <f>SUM(F274/E274)</f>
        <v>0.4958</v>
      </c>
    </row>
    <row r="275" spans="1:9" s="2" customFormat="1" ht="14.25" customHeight="1">
      <c r="A275" s="4"/>
      <c r="B275" s="206"/>
      <c r="C275" s="353"/>
      <c r="D275" s="91"/>
      <c r="E275" s="272"/>
      <c r="F275" s="271"/>
      <c r="G275" s="331"/>
      <c r="H275" s="271"/>
      <c r="I275" s="202"/>
    </row>
    <row r="276" spans="1:9" s="2" customFormat="1" ht="14.25" customHeight="1">
      <c r="A276" s="4"/>
      <c r="B276" s="206">
        <v>90001</v>
      </c>
      <c r="C276" s="352"/>
      <c r="D276" s="93" t="s">
        <v>7</v>
      </c>
      <c r="E276" s="101">
        <f>SUM(E277:E279)</f>
        <v>4286873</v>
      </c>
      <c r="F276" s="249">
        <f>SUM(F277:F279)</f>
        <v>3521872.44</v>
      </c>
      <c r="G276" s="249">
        <f>SUM(G277:G279)</f>
        <v>6607.14</v>
      </c>
      <c r="H276" s="249">
        <f>SUM(H277:H279)</f>
        <v>3515265.3</v>
      </c>
      <c r="I276" s="198">
        <f>SUM(F276/E276)</f>
        <v>0.8215</v>
      </c>
    </row>
    <row r="277" spans="1:10" s="2" customFormat="1" ht="24" customHeight="1">
      <c r="A277" s="4"/>
      <c r="B277" s="206"/>
      <c r="C277" s="363" t="s">
        <v>89</v>
      </c>
      <c r="D277" s="99" t="s">
        <v>117</v>
      </c>
      <c r="E277" s="101">
        <v>6607</v>
      </c>
      <c r="F277" s="332">
        <f>SUM(G277:H277)</f>
        <v>6607.14</v>
      </c>
      <c r="G277" s="249">
        <v>6607.14</v>
      </c>
      <c r="H277" s="249"/>
      <c r="I277" s="198">
        <f>SUM(F277/E277)</f>
        <v>1</v>
      </c>
      <c r="J277" s="402"/>
    </row>
    <row r="278" spans="1:10" s="2" customFormat="1" ht="38.25">
      <c r="A278" s="4"/>
      <c r="B278" s="206"/>
      <c r="C278" s="403">
        <v>6260</v>
      </c>
      <c r="D278" s="95" t="s">
        <v>113</v>
      </c>
      <c r="E278" s="102">
        <v>3980266</v>
      </c>
      <c r="F278" s="332">
        <f>SUM(G278:H278)</f>
        <v>3515265.3</v>
      </c>
      <c r="G278" s="308"/>
      <c r="H278" s="309">
        <v>3515265.3</v>
      </c>
      <c r="I278" s="198">
        <f>SUM(F278/E278)</f>
        <v>0.8832</v>
      </c>
      <c r="J278" s="402"/>
    </row>
    <row r="279" spans="1:10" s="2" customFormat="1" ht="38.25">
      <c r="A279" s="61"/>
      <c r="B279" s="208"/>
      <c r="C279" s="403">
        <v>6269</v>
      </c>
      <c r="D279" s="95" t="s">
        <v>113</v>
      </c>
      <c r="E279" s="102">
        <v>300000</v>
      </c>
      <c r="F279" s="332">
        <f>SUM(G279:H279)</f>
        <v>0</v>
      </c>
      <c r="G279" s="308">
        <v>0</v>
      </c>
      <c r="H279" s="309"/>
      <c r="I279" s="198">
        <f>SUM(F279/E279)</f>
        <v>0</v>
      </c>
      <c r="J279" s="402"/>
    </row>
    <row r="280" spans="1:10" s="2" customFormat="1" ht="14.25" customHeight="1">
      <c r="A280" s="4"/>
      <c r="B280" s="206"/>
      <c r="C280" s="353"/>
      <c r="D280" s="91"/>
      <c r="E280" s="272"/>
      <c r="F280" s="271"/>
      <c r="G280" s="259"/>
      <c r="H280" s="258"/>
      <c r="I280" s="202"/>
      <c r="J280" s="402"/>
    </row>
    <row r="281" spans="1:10" s="2" customFormat="1" ht="12.75">
      <c r="A281" s="4"/>
      <c r="B281" s="206">
        <v>90002</v>
      </c>
      <c r="C281" s="352"/>
      <c r="D281" s="93" t="s">
        <v>250</v>
      </c>
      <c r="E281" s="101">
        <f>SUM(E282:E283)</f>
        <v>1016357</v>
      </c>
      <c r="F281" s="249">
        <f>SUM(F282:F283)</f>
        <v>16356.78</v>
      </c>
      <c r="G281" s="249">
        <f>SUM(G282:G283)</f>
        <v>16356.78</v>
      </c>
      <c r="H281" s="249">
        <f>SUM(H282:H283)</f>
        <v>0</v>
      </c>
      <c r="I281" s="198">
        <f>SUM(F281/E281)</f>
        <v>0.0161</v>
      </c>
      <c r="J281" s="402"/>
    </row>
    <row r="282" spans="1:10" s="2" customFormat="1" ht="25.5">
      <c r="A282" s="4"/>
      <c r="B282" s="206"/>
      <c r="C282" s="352">
        <v>2440</v>
      </c>
      <c r="D282" s="99" t="s">
        <v>265</v>
      </c>
      <c r="E282" s="101">
        <v>16357</v>
      </c>
      <c r="F282" s="249">
        <f>SUM(G282:H282)</f>
        <v>16356.78</v>
      </c>
      <c r="G282" s="308">
        <v>16356.78</v>
      </c>
      <c r="H282" s="315"/>
      <c r="I282" s="198">
        <f>SUM(F282/E282)</f>
        <v>1</v>
      </c>
      <c r="J282" s="402"/>
    </row>
    <row r="283" spans="1:10" s="2" customFormat="1" ht="38.25">
      <c r="A283" s="4"/>
      <c r="B283" s="208"/>
      <c r="C283" s="352">
        <v>6260</v>
      </c>
      <c r="D283" s="99" t="s">
        <v>113</v>
      </c>
      <c r="E283" s="101">
        <v>1000000</v>
      </c>
      <c r="F283" s="249">
        <f>SUM(G283:H283)</f>
        <v>0</v>
      </c>
      <c r="G283" s="308"/>
      <c r="H283" s="309"/>
      <c r="I283" s="198">
        <f>SUM(F283/E283)</f>
        <v>0</v>
      </c>
      <c r="J283" s="402"/>
    </row>
    <row r="284" spans="1:10" s="2" customFormat="1" ht="12.75">
      <c r="A284" s="4"/>
      <c r="B284" s="206"/>
      <c r="C284" s="404"/>
      <c r="D284" s="107"/>
      <c r="E284" s="272"/>
      <c r="F284" s="302"/>
      <c r="G284" s="317"/>
      <c r="H284" s="304"/>
      <c r="I284" s="202"/>
      <c r="J284" s="402"/>
    </row>
    <row r="285" spans="1:10" s="2" customFormat="1" ht="12.75">
      <c r="A285" s="4"/>
      <c r="B285" s="206">
        <v>90004</v>
      </c>
      <c r="C285" s="405"/>
      <c r="D285" s="99" t="s">
        <v>48</v>
      </c>
      <c r="E285" s="101">
        <f>SUM(E286)</f>
        <v>857500</v>
      </c>
      <c r="F285" s="249">
        <f>SUM(F286)</f>
        <v>85559.89</v>
      </c>
      <c r="G285" s="97">
        <f>SUM(G286)</f>
        <v>85559.89</v>
      </c>
      <c r="H285" s="249">
        <f>SUM(H286)</f>
        <v>0</v>
      </c>
      <c r="I285" s="198">
        <f>SUM(F285/E285)</f>
        <v>0.0998</v>
      </c>
      <c r="J285" s="402"/>
    </row>
    <row r="286" spans="1:10" s="2" customFormat="1" ht="34.5" customHeight="1" thickBot="1">
      <c r="A286" s="117"/>
      <c r="B286" s="210"/>
      <c r="C286" s="512" t="s">
        <v>241</v>
      </c>
      <c r="D286" s="134" t="s">
        <v>265</v>
      </c>
      <c r="E286" s="465">
        <v>857500</v>
      </c>
      <c r="F286" s="508">
        <f>SUM(G286:H286)</f>
        <v>85559.89</v>
      </c>
      <c r="G286" s="467">
        <v>85559.89</v>
      </c>
      <c r="H286" s="476"/>
      <c r="I286" s="204">
        <f>SUM(F286/E286)</f>
        <v>0.0998</v>
      </c>
      <c r="J286" s="402"/>
    </row>
    <row r="287" spans="1:10" s="3" customFormat="1" ht="14.25" customHeight="1">
      <c r="A287" s="31">
        <v>1</v>
      </c>
      <c r="B287" s="121">
        <v>2</v>
      </c>
      <c r="C287" s="477">
        <v>3</v>
      </c>
      <c r="D287" s="121">
        <v>4</v>
      </c>
      <c r="E287" s="32">
        <v>5</v>
      </c>
      <c r="F287" s="33">
        <v>6</v>
      </c>
      <c r="G287" s="377">
        <v>7</v>
      </c>
      <c r="H287" s="33">
        <v>8</v>
      </c>
      <c r="I287" s="378">
        <v>9</v>
      </c>
      <c r="J287" s="402"/>
    </row>
    <row r="288" spans="1:10" s="2" customFormat="1" ht="9" customHeight="1">
      <c r="A288" s="4"/>
      <c r="B288" s="7"/>
      <c r="C288" s="415"/>
      <c r="D288" s="107"/>
      <c r="E288" s="272"/>
      <c r="F288" s="302"/>
      <c r="G288" s="317"/>
      <c r="H288" s="304"/>
      <c r="I288" s="202"/>
      <c r="J288" s="402"/>
    </row>
    <row r="289" spans="1:10" s="2" customFormat="1" ht="12.75">
      <c r="A289" s="4"/>
      <c r="B289" s="206">
        <v>90015</v>
      </c>
      <c r="C289" s="352"/>
      <c r="D289" s="93" t="s">
        <v>232</v>
      </c>
      <c r="E289" s="101">
        <f>SUM(E290)</f>
        <v>0</v>
      </c>
      <c r="F289" s="249">
        <f>SUM(F290)</f>
        <v>78.08</v>
      </c>
      <c r="G289" s="97">
        <f>SUM(G290)</f>
        <v>78.08</v>
      </c>
      <c r="H289" s="249">
        <f>SUM(H290)</f>
        <v>0</v>
      </c>
      <c r="I289" s="198"/>
      <c r="J289" s="402"/>
    </row>
    <row r="290" spans="1:10" s="2" customFormat="1" ht="25.5" customHeight="1">
      <c r="A290" s="61"/>
      <c r="B290" s="339"/>
      <c r="C290" s="363" t="s">
        <v>88</v>
      </c>
      <c r="D290" s="99" t="s">
        <v>124</v>
      </c>
      <c r="E290" s="102">
        <v>0</v>
      </c>
      <c r="F290" s="249">
        <f>SUM(G290:H290)</f>
        <v>78.08</v>
      </c>
      <c r="G290" s="187">
        <v>78.08</v>
      </c>
      <c r="H290" s="294"/>
      <c r="I290" s="198"/>
      <c r="J290" s="402"/>
    </row>
    <row r="291" spans="1:10" s="2" customFormat="1" ht="9" customHeight="1">
      <c r="A291" s="4"/>
      <c r="B291" s="206"/>
      <c r="C291" s="404"/>
      <c r="D291" s="107"/>
      <c r="E291" s="272"/>
      <c r="F291" s="271"/>
      <c r="G291" s="262"/>
      <c r="H291" s="261"/>
      <c r="I291" s="202"/>
      <c r="J291" s="402"/>
    </row>
    <row r="292" spans="1:10" s="2" customFormat="1" ht="12.75">
      <c r="A292" s="4"/>
      <c r="B292" s="206">
        <v>90020</v>
      </c>
      <c r="C292" s="353"/>
      <c r="D292" s="91" t="s">
        <v>254</v>
      </c>
      <c r="E292" s="272"/>
      <c r="F292" s="271"/>
      <c r="G292" s="259"/>
      <c r="H292" s="258"/>
      <c r="I292" s="202"/>
      <c r="J292" s="402"/>
    </row>
    <row r="293" spans="1:10" s="2" customFormat="1" ht="12.75">
      <c r="A293" s="4"/>
      <c r="B293" s="206"/>
      <c r="C293" s="352"/>
      <c r="D293" s="93" t="s">
        <v>255</v>
      </c>
      <c r="E293" s="101">
        <f>SUM(E294)</f>
        <v>50000</v>
      </c>
      <c r="F293" s="249">
        <f>SUM(F294)</f>
        <v>28453.17</v>
      </c>
      <c r="G293" s="97">
        <f>SUM(G294)</f>
        <v>28453.17</v>
      </c>
      <c r="H293" s="249">
        <f>SUM(H294)</f>
        <v>0</v>
      </c>
      <c r="I293" s="198">
        <f>SUM(F293/E293)</f>
        <v>0.5691</v>
      </c>
      <c r="J293" s="402"/>
    </row>
    <row r="294" spans="1:10" s="2" customFormat="1" ht="25.5" customHeight="1">
      <c r="A294" s="61"/>
      <c r="B294" s="208"/>
      <c r="C294" s="363" t="s">
        <v>111</v>
      </c>
      <c r="D294" s="99" t="s">
        <v>123</v>
      </c>
      <c r="E294" s="102">
        <v>50000</v>
      </c>
      <c r="F294" s="249">
        <f>SUM(G294:H294)</f>
        <v>28453.17</v>
      </c>
      <c r="G294" s="187">
        <v>28453.17</v>
      </c>
      <c r="H294" s="294"/>
      <c r="I294" s="198">
        <f>SUM(F294/E294)</f>
        <v>0.5691</v>
      </c>
      <c r="J294" s="402"/>
    </row>
    <row r="295" spans="1:10" s="2" customFormat="1" ht="14.25" customHeight="1">
      <c r="A295" s="4"/>
      <c r="B295" s="206"/>
      <c r="C295" s="353"/>
      <c r="D295" s="91"/>
      <c r="E295" s="124"/>
      <c r="F295" s="406"/>
      <c r="G295" s="259"/>
      <c r="H295" s="160"/>
      <c r="I295" s="202"/>
      <c r="J295" s="402"/>
    </row>
    <row r="296" spans="1:10" s="2" customFormat="1" ht="14.25" customHeight="1">
      <c r="A296" s="4"/>
      <c r="B296" s="206">
        <v>90095</v>
      </c>
      <c r="C296" s="352"/>
      <c r="D296" s="93" t="s">
        <v>242</v>
      </c>
      <c r="E296" s="48">
        <f>SUM(E297:E308)</f>
        <v>4506356</v>
      </c>
      <c r="F296" s="97">
        <f>SUM(F297:F308)</f>
        <v>1661553.93</v>
      </c>
      <c r="G296" s="97">
        <f>SUM(G297:G308)</f>
        <v>1515761.06</v>
      </c>
      <c r="H296" s="97">
        <f>SUM(H297:H308)</f>
        <v>145792.87</v>
      </c>
      <c r="I296" s="198">
        <f aca="true" t="shared" si="9" ref="I296:I308">SUM(F296/E296)</f>
        <v>0.3687</v>
      </c>
      <c r="J296" s="402"/>
    </row>
    <row r="297" spans="1:10" s="2" customFormat="1" ht="25.5" customHeight="1">
      <c r="A297" s="4"/>
      <c r="B297" s="206"/>
      <c r="C297" s="407" t="s">
        <v>87</v>
      </c>
      <c r="D297" s="95" t="s">
        <v>116</v>
      </c>
      <c r="E297" s="101">
        <v>766000</v>
      </c>
      <c r="F297" s="97">
        <f aca="true" t="shared" si="10" ref="F297:F308">SUM(G297:H297)</f>
        <v>840379.57</v>
      </c>
      <c r="G297" s="308">
        <v>840379.57</v>
      </c>
      <c r="H297" s="408"/>
      <c r="I297" s="198">
        <f t="shared" si="9"/>
        <v>1.0971</v>
      </c>
      <c r="J297" s="402"/>
    </row>
    <row r="298" spans="1:10" s="2" customFormat="1" ht="34.5" customHeight="1">
      <c r="A298" s="4"/>
      <c r="B298" s="206"/>
      <c r="C298" s="368" t="s">
        <v>105</v>
      </c>
      <c r="D298" s="95" t="s">
        <v>133</v>
      </c>
      <c r="E298" s="102">
        <v>126000</v>
      </c>
      <c r="F298" s="324">
        <f t="shared" si="10"/>
        <v>26180.8</v>
      </c>
      <c r="G298" s="308">
        <v>26180.8</v>
      </c>
      <c r="H298" s="408"/>
      <c r="I298" s="201">
        <f t="shared" si="9"/>
        <v>0.2078</v>
      </c>
      <c r="J298" s="402"/>
    </row>
    <row r="299" spans="1:10" s="2" customFormat="1" ht="45" customHeight="1">
      <c r="A299" s="4"/>
      <c r="B299" s="206"/>
      <c r="C299" s="363" t="s">
        <v>112</v>
      </c>
      <c r="D299" s="99" t="s">
        <v>74</v>
      </c>
      <c r="E299" s="101">
        <v>931366</v>
      </c>
      <c r="F299" s="97">
        <f t="shared" si="10"/>
        <v>553486.34</v>
      </c>
      <c r="G299" s="187">
        <v>553486.34</v>
      </c>
      <c r="H299" s="490"/>
      <c r="I299" s="198">
        <f t="shared" si="9"/>
        <v>0.5943</v>
      </c>
      <c r="J299" s="402"/>
    </row>
    <row r="300" spans="1:10" s="2" customFormat="1" ht="33.75" customHeight="1">
      <c r="A300" s="4"/>
      <c r="B300" s="206"/>
      <c r="C300" s="407" t="s">
        <v>256</v>
      </c>
      <c r="D300" s="99" t="s">
        <v>257</v>
      </c>
      <c r="E300" s="101">
        <v>13000</v>
      </c>
      <c r="F300" s="97">
        <f t="shared" si="10"/>
        <v>6344.03</v>
      </c>
      <c r="G300" s="308"/>
      <c r="H300" s="410">
        <v>6344.03</v>
      </c>
      <c r="I300" s="198">
        <f t="shared" si="9"/>
        <v>0.488</v>
      </c>
      <c r="J300" s="402"/>
    </row>
    <row r="301" spans="1:10" s="2" customFormat="1" ht="33.75" customHeight="1">
      <c r="A301" s="4"/>
      <c r="B301" s="206"/>
      <c r="C301" s="371" t="s">
        <v>151</v>
      </c>
      <c r="D301" s="95" t="s">
        <v>152</v>
      </c>
      <c r="E301" s="101">
        <v>371000</v>
      </c>
      <c r="F301" s="97">
        <f t="shared" si="10"/>
        <v>139448.84</v>
      </c>
      <c r="G301" s="259"/>
      <c r="H301" s="160">
        <v>139448.84</v>
      </c>
      <c r="I301" s="198">
        <f t="shared" si="9"/>
        <v>0.3759</v>
      </c>
      <c r="J301" s="402"/>
    </row>
    <row r="302" spans="1:10" s="2" customFormat="1" ht="25.5" customHeight="1">
      <c r="A302" s="4"/>
      <c r="B302" s="206"/>
      <c r="C302" s="371" t="s">
        <v>110</v>
      </c>
      <c r="D302" s="138" t="s">
        <v>122</v>
      </c>
      <c r="E302" s="101">
        <v>7000</v>
      </c>
      <c r="F302" s="97">
        <f t="shared" si="10"/>
        <v>901</v>
      </c>
      <c r="G302" s="308">
        <v>901</v>
      </c>
      <c r="H302" s="408"/>
      <c r="I302" s="198">
        <f t="shared" si="9"/>
        <v>0.1287</v>
      </c>
      <c r="J302" s="402"/>
    </row>
    <row r="303" spans="1:10" s="2" customFormat="1" ht="25.5" customHeight="1">
      <c r="A303" s="4"/>
      <c r="B303" s="206"/>
      <c r="C303" s="407" t="s">
        <v>88</v>
      </c>
      <c r="D303" s="95" t="s">
        <v>124</v>
      </c>
      <c r="E303" s="101">
        <v>39000</v>
      </c>
      <c r="F303" s="97">
        <f t="shared" si="10"/>
        <v>24902</v>
      </c>
      <c r="G303" s="308">
        <v>24902</v>
      </c>
      <c r="H303" s="408"/>
      <c r="I303" s="198">
        <f t="shared" si="9"/>
        <v>0.6385</v>
      </c>
      <c r="J303" s="402"/>
    </row>
    <row r="304" spans="1:10" s="2" customFormat="1" ht="25.5" customHeight="1">
      <c r="A304" s="4"/>
      <c r="B304" s="206"/>
      <c r="C304" s="368" t="s">
        <v>89</v>
      </c>
      <c r="D304" s="95" t="s">
        <v>117</v>
      </c>
      <c r="E304" s="101">
        <v>12990</v>
      </c>
      <c r="F304" s="97">
        <f t="shared" si="10"/>
        <v>25911.35</v>
      </c>
      <c r="G304" s="259">
        <v>25911.35</v>
      </c>
      <c r="H304" s="409"/>
      <c r="I304" s="198">
        <f t="shared" si="9"/>
        <v>1.9947</v>
      </c>
      <c r="J304" s="402"/>
    </row>
    <row r="305" spans="1:10" s="2" customFormat="1" ht="25.5" customHeight="1">
      <c r="A305" s="4"/>
      <c r="B305" s="206"/>
      <c r="C305" s="368" t="s">
        <v>241</v>
      </c>
      <c r="D305" s="95" t="s">
        <v>265</v>
      </c>
      <c r="E305" s="102">
        <v>210000</v>
      </c>
      <c r="F305" s="97">
        <f t="shared" si="10"/>
        <v>44000</v>
      </c>
      <c r="G305" s="308">
        <v>44000</v>
      </c>
      <c r="H305" s="408"/>
      <c r="I305" s="198">
        <f t="shared" si="9"/>
        <v>0.2095</v>
      </c>
      <c r="J305" s="402"/>
    </row>
    <row r="306" spans="1:10" s="2" customFormat="1" ht="25.5" customHeight="1">
      <c r="A306" s="4"/>
      <c r="B306" s="206"/>
      <c r="C306" s="368" t="s">
        <v>159</v>
      </c>
      <c r="D306" s="95" t="s">
        <v>160</v>
      </c>
      <c r="E306" s="293">
        <v>1515000</v>
      </c>
      <c r="F306" s="97">
        <f>SUM(G306:H306)</f>
        <v>0</v>
      </c>
      <c r="G306" s="308"/>
      <c r="H306" s="410"/>
      <c r="I306" s="198">
        <f>SUM(F306/E306)</f>
        <v>0</v>
      </c>
      <c r="J306" s="402"/>
    </row>
    <row r="307" spans="1:10" s="2" customFormat="1" ht="45.75" customHeight="1">
      <c r="A307" s="4"/>
      <c r="B307" s="206"/>
      <c r="C307" s="352">
        <v>6260</v>
      </c>
      <c r="D307" s="99" t="s">
        <v>113</v>
      </c>
      <c r="E307" s="102">
        <v>10000</v>
      </c>
      <c r="F307" s="97">
        <f t="shared" si="10"/>
        <v>0</v>
      </c>
      <c r="G307" s="308"/>
      <c r="H307" s="410"/>
      <c r="I307" s="198">
        <f t="shared" si="9"/>
        <v>0</v>
      </c>
      <c r="J307" s="402"/>
    </row>
    <row r="308" spans="1:10" s="2" customFormat="1" ht="45.75" customHeight="1" thickBot="1">
      <c r="A308" s="104"/>
      <c r="B308" s="209"/>
      <c r="C308" s="411">
        <v>6269</v>
      </c>
      <c r="D308" s="88" t="s">
        <v>113</v>
      </c>
      <c r="E308" s="375">
        <v>505000</v>
      </c>
      <c r="F308" s="335">
        <f t="shared" si="10"/>
        <v>0</v>
      </c>
      <c r="G308" s="312"/>
      <c r="H308" s="412"/>
      <c r="I308" s="200">
        <f t="shared" si="9"/>
        <v>0</v>
      </c>
      <c r="J308" s="402"/>
    </row>
    <row r="309" spans="1:9" s="2" customFormat="1" ht="14.25" customHeight="1" thickTop="1">
      <c r="A309" s="4"/>
      <c r="B309" s="206"/>
      <c r="C309" s="353"/>
      <c r="D309" s="91"/>
      <c r="E309" s="54"/>
      <c r="F309" s="303"/>
      <c r="G309" s="317"/>
      <c r="H309" s="409"/>
      <c r="I309" s="202"/>
    </row>
    <row r="310" spans="1:9" s="2" customFormat="1" ht="13.5" customHeight="1">
      <c r="A310" s="4">
        <v>921</v>
      </c>
      <c r="B310" s="208"/>
      <c r="C310" s="352"/>
      <c r="D310" s="93" t="s">
        <v>240</v>
      </c>
      <c r="E310" s="48">
        <f>SUM(E312)+E316</f>
        <v>251360</v>
      </c>
      <c r="F310" s="249">
        <f>SUM(F312)+F316</f>
        <v>1360.05</v>
      </c>
      <c r="G310" s="249">
        <f>SUM(G312)+G316</f>
        <v>1360.05</v>
      </c>
      <c r="H310" s="97">
        <f>SUM(H312)+H316</f>
        <v>0</v>
      </c>
      <c r="I310" s="198">
        <f>SUM(F310/E310)</f>
        <v>0.0054</v>
      </c>
    </row>
    <row r="311" spans="1:9" s="2" customFormat="1" ht="14.25" customHeight="1">
      <c r="A311" s="4"/>
      <c r="B311" s="206"/>
      <c r="C311" s="353"/>
      <c r="D311" s="91"/>
      <c r="E311" s="54"/>
      <c r="F311" s="331"/>
      <c r="G311" s="331"/>
      <c r="H311" s="413"/>
      <c r="I311" s="202"/>
    </row>
    <row r="312" spans="1:9" s="2" customFormat="1" ht="14.25" customHeight="1">
      <c r="A312" s="4"/>
      <c r="B312" s="206">
        <v>92109</v>
      </c>
      <c r="C312" s="352"/>
      <c r="D312" s="93" t="s">
        <v>62</v>
      </c>
      <c r="E312" s="299">
        <f>SUM(E313+E314)</f>
        <v>250497</v>
      </c>
      <c r="F312" s="97">
        <f>SUM(F313+F314)</f>
        <v>496.6</v>
      </c>
      <c r="G312" s="97">
        <f>SUM(G313+G314)</f>
        <v>496.6</v>
      </c>
      <c r="H312" s="97">
        <f>SUM(H313+H314)</f>
        <v>0</v>
      </c>
      <c r="I312" s="198">
        <f>SUM(F312/E312)</f>
        <v>0.002</v>
      </c>
    </row>
    <row r="313" spans="1:9" s="2" customFormat="1" ht="26.25" customHeight="1">
      <c r="A313" s="4"/>
      <c r="B313" s="206"/>
      <c r="C313" s="368" t="s">
        <v>89</v>
      </c>
      <c r="D313" s="95" t="s">
        <v>117</v>
      </c>
      <c r="E313" s="102">
        <v>497</v>
      </c>
      <c r="F313" s="324">
        <f>SUM(G313:H313)</f>
        <v>496.6</v>
      </c>
      <c r="G313" s="324">
        <v>496.6</v>
      </c>
      <c r="H313" s="414"/>
      <c r="I313" s="201">
        <f>SUM(F313/E313)</f>
        <v>0.9992</v>
      </c>
    </row>
    <row r="314" spans="1:9" s="2" customFormat="1" ht="27.75" customHeight="1">
      <c r="A314" s="61"/>
      <c r="B314" s="351"/>
      <c r="C314" s="352">
        <v>6208</v>
      </c>
      <c r="D314" s="99" t="s">
        <v>160</v>
      </c>
      <c r="E314" s="101">
        <v>250000</v>
      </c>
      <c r="F314" s="97">
        <f>SUM(G314:H314)</f>
        <v>0</v>
      </c>
      <c r="G314" s="187"/>
      <c r="H314" s="158"/>
      <c r="I314" s="198">
        <f>SUM(F314/E314)</f>
        <v>0</v>
      </c>
    </row>
    <row r="315" spans="1:9" s="2" customFormat="1" ht="14.25" customHeight="1">
      <c r="A315" s="4"/>
      <c r="B315" s="213"/>
      <c r="C315" s="181"/>
      <c r="D315" s="91"/>
      <c r="E315" s="54"/>
      <c r="F315" s="331"/>
      <c r="G315" s="331"/>
      <c r="H315" s="413"/>
      <c r="I315" s="202"/>
    </row>
    <row r="316" spans="1:9" s="2" customFormat="1" ht="14.25" customHeight="1">
      <c r="A316" s="4"/>
      <c r="B316" s="206">
        <v>92195</v>
      </c>
      <c r="C316" s="362"/>
      <c r="D316" s="93" t="s">
        <v>170</v>
      </c>
      <c r="E316" s="299">
        <f>SUM(E317:E318)</f>
        <v>863</v>
      </c>
      <c r="F316" s="97">
        <f>SUM(F317:F318)</f>
        <v>863.45</v>
      </c>
      <c r="G316" s="97">
        <f>SUM(G317:G318)</f>
        <v>863.45</v>
      </c>
      <c r="H316" s="97">
        <f>SUM(H317:H318)</f>
        <v>0</v>
      </c>
      <c r="I316" s="198">
        <f>SUM(F316/E316)</f>
        <v>1.0005</v>
      </c>
    </row>
    <row r="317" spans="1:9" s="2" customFormat="1" ht="26.25" customHeight="1">
      <c r="A317" s="4"/>
      <c r="B317" s="206"/>
      <c r="C317" s="407" t="s">
        <v>88</v>
      </c>
      <c r="D317" s="95" t="s">
        <v>124</v>
      </c>
      <c r="E317" s="102">
        <v>53</v>
      </c>
      <c r="F317" s="324">
        <f>SUM(G317:H317)</f>
        <v>53</v>
      </c>
      <c r="G317" s="324">
        <v>53</v>
      </c>
      <c r="H317" s="414"/>
      <c r="I317" s="198">
        <f>SUM(F317/E317)</f>
        <v>1</v>
      </c>
    </row>
    <row r="318" spans="1:9" s="37" customFormat="1" ht="30.75" customHeight="1" thickBot="1">
      <c r="A318" s="274"/>
      <c r="B318" s="513"/>
      <c r="C318" s="514">
        <v>2910</v>
      </c>
      <c r="D318" s="515" t="s">
        <v>72</v>
      </c>
      <c r="E318" s="516">
        <v>810</v>
      </c>
      <c r="F318" s="517">
        <f>SUM(G318:H318)</f>
        <v>810.45</v>
      </c>
      <c r="G318" s="517">
        <v>810.45</v>
      </c>
      <c r="H318" s="517"/>
      <c r="I318" s="204">
        <f>SUM(F318/E318)</f>
        <v>1.0006</v>
      </c>
    </row>
    <row r="319" spans="1:9" s="3" customFormat="1" ht="14.25" customHeight="1">
      <c r="A319" s="31">
        <v>1</v>
      </c>
      <c r="B319" s="121">
        <v>2</v>
      </c>
      <c r="C319" s="477">
        <v>3</v>
      </c>
      <c r="D319" s="121">
        <v>4</v>
      </c>
      <c r="E319" s="32">
        <v>5</v>
      </c>
      <c r="F319" s="33">
        <v>6</v>
      </c>
      <c r="G319" s="377">
        <v>7</v>
      </c>
      <c r="H319" s="33">
        <v>8</v>
      </c>
      <c r="I319" s="378">
        <v>9</v>
      </c>
    </row>
    <row r="320" spans="1:9" s="2" customFormat="1" ht="12.75">
      <c r="A320" s="4"/>
      <c r="B320" s="206"/>
      <c r="C320" s="415"/>
      <c r="D320" s="107"/>
      <c r="E320" s="54"/>
      <c r="F320" s="331"/>
      <c r="G320" s="259"/>
      <c r="H320" s="259"/>
      <c r="I320" s="202"/>
    </row>
    <row r="321" spans="1:9" s="2" customFormat="1" ht="14.25" customHeight="1">
      <c r="A321" s="4">
        <v>926</v>
      </c>
      <c r="B321" s="207"/>
      <c r="C321" s="352"/>
      <c r="D321" s="93" t="s">
        <v>5</v>
      </c>
      <c r="E321" s="48">
        <f>SUM(E326+E332)+E322</f>
        <v>989563</v>
      </c>
      <c r="F321" s="97">
        <f>SUM(F326+F332)+F322</f>
        <v>53066.25</v>
      </c>
      <c r="G321" s="97">
        <f>SUM(G326+G332)+G322</f>
        <v>14110.15</v>
      </c>
      <c r="H321" s="97">
        <f>SUM(H326+H332)+H322</f>
        <v>38956.1</v>
      </c>
      <c r="I321" s="198">
        <f>SUM(F321/E321)</f>
        <v>0.0536</v>
      </c>
    </row>
    <row r="322" spans="1:9" s="2" customFormat="1" ht="27" customHeight="1">
      <c r="A322" s="4"/>
      <c r="B322" s="206">
        <v>92601</v>
      </c>
      <c r="C322" s="352"/>
      <c r="D322" s="93" t="s">
        <v>233</v>
      </c>
      <c r="E322" s="48">
        <f>E323+E324</f>
        <v>666000</v>
      </c>
      <c r="F322" s="324">
        <f>F323+F324</f>
        <v>0</v>
      </c>
      <c r="G322" s="324">
        <f>G323+G324</f>
        <v>0</v>
      </c>
      <c r="H322" s="324">
        <f>H323+H324</f>
        <v>0</v>
      </c>
      <c r="I322" s="198">
        <f>SUM(F322/E322)</f>
        <v>0</v>
      </c>
    </row>
    <row r="323" spans="1:9" s="2" customFormat="1" ht="38.25">
      <c r="A323" s="4"/>
      <c r="B323" s="206"/>
      <c r="C323" s="403">
        <v>6300</v>
      </c>
      <c r="D323" s="95" t="s">
        <v>161</v>
      </c>
      <c r="E323" s="102">
        <v>333000</v>
      </c>
      <c r="F323" s="324">
        <f>SUM(G323:H323)</f>
        <v>0</v>
      </c>
      <c r="G323" s="324">
        <v>0</v>
      </c>
      <c r="H323" s="416"/>
      <c r="I323" s="201">
        <f>SUM(F323/E323)</f>
        <v>0</v>
      </c>
    </row>
    <row r="324" spans="1:9" s="2" customFormat="1" ht="30.75" customHeight="1">
      <c r="A324" s="61"/>
      <c r="B324" s="208"/>
      <c r="C324" s="352">
        <v>6330</v>
      </c>
      <c r="D324" s="99" t="s">
        <v>162</v>
      </c>
      <c r="E324" s="101">
        <v>333000</v>
      </c>
      <c r="F324" s="97">
        <f>SUM(G324:H324)</f>
        <v>0</v>
      </c>
      <c r="G324" s="97">
        <v>0</v>
      </c>
      <c r="H324" s="43"/>
      <c r="I324" s="198">
        <f>SUM(F324/E324)</f>
        <v>0</v>
      </c>
    </row>
    <row r="325" spans="1:9" s="2" customFormat="1" ht="14.25" customHeight="1">
      <c r="A325" s="4"/>
      <c r="B325" s="206"/>
      <c r="C325" s="353"/>
      <c r="D325" s="91"/>
      <c r="E325" s="54"/>
      <c r="F325" s="331"/>
      <c r="G325" s="331"/>
      <c r="H325" s="413"/>
      <c r="I325" s="202"/>
    </row>
    <row r="326" spans="1:9" s="2" customFormat="1" ht="14.25" customHeight="1">
      <c r="A326" s="4"/>
      <c r="B326" s="206">
        <v>92604</v>
      </c>
      <c r="C326" s="352"/>
      <c r="D326" s="93" t="s">
        <v>71</v>
      </c>
      <c r="E326" s="48">
        <f>E327+E328+E329+E330</f>
        <v>321135</v>
      </c>
      <c r="F326" s="97">
        <f>F327+F328+F329+F330</f>
        <v>50638.64</v>
      </c>
      <c r="G326" s="97">
        <f>G327+G328+G329+G330</f>
        <v>11682.54</v>
      </c>
      <c r="H326" s="97">
        <f>H327+H328+H329+H330</f>
        <v>38956.1</v>
      </c>
      <c r="I326" s="198">
        <f>SUM(F326/E326)</f>
        <v>0.1577</v>
      </c>
    </row>
    <row r="327" spans="1:9" s="2" customFormat="1" ht="30.75" customHeight="1">
      <c r="A327" s="4"/>
      <c r="B327" s="206"/>
      <c r="C327" s="352">
        <v>2440</v>
      </c>
      <c r="D327" s="99" t="s">
        <v>265</v>
      </c>
      <c r="E327" s="101">
        <v>60000</v>
      </c>
      <c r="F327" s="97">
        <f>SUM(G327:H327)</f>
        <v>0</v>
      </c>
      <c r="G327" s="97">
        <v>0</v>
      </c>
      <c r="H327" s="417"/>
      <c r="I327" s="198">
        <f>SUM(F327/E327)</f>
        <v>0</v>
      </c>
    </row>
    <row r="328" spans="1:9" s="2" customFormat="1" ht="45.75" customHeight="1">
      <c r="A328" s="4"/>
      <c r="B328" s="206"/>
      <c r="C328" s="352">
        <v>2708</v>
      </c>
      <c r="D328" s="95" t="s">
        <v>197</v>
      </c>
      <c r="E328" s="102">
        <v>89764</v>
      </c>
      <c r="F328" s="97">
        <f>SUM(G328:H328)</f>
        <v>0</v>
      </c>
      <c r="G328" s="97">
        <v>0</v>
      </c>
      <c r="H328" s="417"/>
      <c r="I328" s="198">
        <f>SUM(F328/E328)</f>
        <v>0</v>
      </c>
    </row>
    <row r="329" spans="1:9" s="2" customFormat="1" ht="45.75" customHeight="1">
      <c r="A329" s="4"/>
      <c r="B329" s="206"/>
      <c r="C329" s="403">
        <v>2709</v>
      </c>
      <c r="D329" s="95" t="s">
        <v>197</v>
      </c>
      <c r="E329" s="102">
        <v>11969</v>
      </c>
      <c r="F329" s="324">
        <f>SUM(G329:H329)</f>
        <v>11682.54</v>
      </c>
      <c r="G329" s="324">
        <v>11682.54</v>
      </c>
      <c r="H329" s="511"/>
      <c r="I329" s="201">
        <f>SUM(F329/E329)</f>
        <v>0.9761</v>
      </c>
    </row>
    <row r="330" spans="1:9" s="2" customFormat="1" ht="45.75" customHeight="1">
      <c r="A330" s="4"/>
      <c r="B330" s="206"/>
      <c r="C330" s="352">
        <v>6260</v>
      </c>
      <c r="D330" s="99" t="s">
        <v>113</v>
      </c>
      <c r="E330" s="101">
        <f>129402+30000</f>
        <v>159402</v>
      </c>
      <c r="F330" s="97">
        <f>SUM(G330:H330)</f>
        <v>38956.1</v>
      </c>
      <c r="G330" s="187"/>
      <c r="H330" s="158">
        <v>38956.1</v>
      </c>
      <c r="I330" s="198">
        <f>SUM(F330/E330)</f>
        <v>0.2444</v>
      </c>
    </row>
    <row r="331" spans="1:9" s="2" customFormat="1" ht="14.25" customHeight="1">
      <c r="A331" s="4"/>
      <c r="B331" s="213"/>
      <c r="C331" s="353"/>
      <c r="D331" s="91"/>
      <c r="E331" s="116"/>
      <c r="F331" s="316"/>
      <c r="G331" s="316"/>
      <c r="H331" s="418"/>
      <c r="I331" s="202"/>
    </row>
    <row r="332" spans="1:9" s="37" customFormat="1" ht="14.25" customHeight="1">
      <c r="A332" s="84"/>
      <c r="B332" s="85">
        <v>92605</v>
      </c>
      <c r="C332" s="394"/>
      <c r="D332" s="395" t="s">
        <v>234</v>
      </c>
      <c r="E332" s="83">
        <f>SUM(E333:E334)</f>
        <v>2428</v>
      </c>
      <c r="F332" s="268">
        <f>SUM(F333:F334)</f>
        <v>2427.61</v>
      </c>
      <c r="G332" s="268">
        <f>SUM(G333:G334)</f>
        <v>2427.61</v>
      </c>
      <c r="H332" s="343">
        <f>SUM(H333:H334)</f>
        <v>0</v>
      </c>
      <c r="I332" s="198">
        <f>SUM(F332/E332)</f>
        <v>0.9998</v>
      </c>
    </row>
    <row r="333" spans="1:9" s="2" customFormat="1" ht="25.5" customHeight="1">
      <c r="A333" s="4"/>
      <c r="B333" s="206"/>
      <c r="C333" s="407" t="s">
        <v>88</v>
      </c>
      <c r="D333" s="95" t="s">
        <v>124</v>
      </c>
      <c r="E333" s="101">
        <v>126</v>
      </c>
      <c r="F333" s="97">
        <f>SUM(G333:H333)</f>
        <v>125.96</v>
      </c>
      <c r="G333" s="308">
        <v>125.96</v>
      </c>
      <c r="H333" s="408"/>
      <c r="I333" s="198">
        <f>SUM(F333/E333)</f>
        <v>0.9997</v>
      </c>
    </row>
    <row r="334" spans="1:9" s="37" customFormat="1" ht="30.75" customHeight="1" thickBot="1">
      <c r="A334" s="84"/>
      <c r="B334" s="85"/>
      <c r="C334" s="396">
        <v>2910</v>
      </c>
      <c r="D334" s="397" t="s">
        <v>72</v>
      </c>
      <c r="E334" s="320">
        <v>2302</v>
      </c>
      <c r="F334" s="273">
        <f>SUM(G334:H334)</f>
        <v>2301.65</v>
      </c>
      <c r="G334" s="273">
        <v>2301.65</v>
      </c>
      <c r="H334" s="345"/>
      <c r="I334" s="202">
        <f>SUM(F334/E334)</f>
        <v>0.9998</v>
      </c>
    </row>
    <row r="335" spans="1:9" ht="14.25" customHeight="1">
      <c r="A335" s="168"/>
      <c r="B335" s="214"/>
      <c r="C335" s="419"/>
      <c r="D335" s="420"/>
      <c r="E335" s="421"/>
      <c r="F335" s="422"/>
      <c r="G335" s="423"/>
      <c r="H335" s="424"/>
      <c r="I335" s="280"/>
    </row>
    <row r="336" spans="1:9" s="141" customFormat="1" ht="14.25" customHeight="1" thickBot="1">
      <c r="A336" s="172"/>
      <c r="B336" s="210"/>
      <c r="C336" s="425"/>
      <c r="D336" s="139" t="s">
        <v>221</v>
      </c>
      <c r="E336" s="188">
        <f>SUM(E66+E70+E75+E80+E104+E123+E137+E190+E205+E232+E239+E261+E274+E310+E321)+E269</f>
        <v>102409041</v>
      </c>
      <c r="F336" s="71">
        <f>SUM(F66+F70+F75+F80+F104+F123+F137+F190+F205+F232+F239+F261+F274+F310+F321)+F269+F96</f>
        <v>51832936.22</v>
      </c>
      <c r="G336" s="71">
        <f>SUM(G66+G70+G75+G80+G104+G123+G137+G190+G205+G232+G239+G261+G274+G310+G321)+G269+G96</f>
        <v>45976374.81</v>
      </c>
      <c r="H336" s="71">
        <f>SUM(H66+H70+H75+H80+H104+H123+H137+H190+H205+H232+H239+H261+H274+H310+H321)+H269+H96</f>
        <v>5856561.41</v>
      </c>
      <c r="I336" s="197">
        <f>SUM(F336/E336)</f>
        <v>0.5061</v>
      </c>
    </row>
    <row r="337" spans="1:11" s="59" customFormat="1" ht="14.25" customHeight="1">
      <c r="A337" s="142"/>
      <c r="B337" s="143"/>
      <c r="C337" s="144"/>
      <c r="D337" s="145"/>
      <c r="E337" s="73"/>
      <c r="F337" s="426"/>
      <c r="G337" s="427"/>
      <c r="H337" s="427"/>
      <c r="I337" s="428"/>
      <c r="K337" s="429"/>
    </row>
    <row r="338" spans="1:9" s="148" customFormat="1" ht="14.25" customHeight="1">
      <c r="A338" s="604" t="s">
        <v>45</v>
      </c>
      <c r="B338" s="604"/>
      <c r="C338" s="604"/>
      <c r="D338" s="604"/>
      <c r="E338" s="604"/>
      <c r="F338" s="604"/>
      <c r="G338" s="604"/>
      <c r="H338" s="146"/>
      <c r="I338" s="147"/>
    </row>
    <row r="339" spans="1:9" ht="14.25" customHeight="1" thickBot="1">
      <c r="A339" s="430"/>
      <c r="B339" s="431"/>
      <c r="C339" s="432"/>
      <c r="D339" s="431"/>
      <c r="E339" s="433"/>
      <c r="F339" s="434"/>
      <c r="G339" s="435"/>
      <c r="H339" s="287"/>
      <c r="I339" s="288" t="s">
        <v>64</v>
      </c>
    </row>
    <row r="340" spans="1:9" s="151" customFormat="1" ht="14.25" customHeight="1">
      <c r="A340" s="596" t="s">
        <v>203</v>
      </c>
      <c r="B340" s="610" t="s">
        <v>222</v>
      </c>
      <c r="C340" s="610" t="s">
        <v>251</v>
      </c>
      <c r="D340" s="610" t="s">
        <v>223</v>
      </c>
      <c r="E340" s="591" t="s">
        <v>178</v>
      </c>
      <c r="F340" s="598" t="s">
        <v>145</v>
      </c>
      <c r="G340" s="614" t="s">
        <v>224</v>
      </c>
      <c r="H340" s="615"/>
      <c r="I340" s="616" t="s">
        <v>43</v>
      </c>
    </row>
    <row r="341" spans="1:9" s="152" customFormat="1" ht="12.75">
      <c r="A341" s="590"/>
      <c r="B341" s="611"/>
      <c r="C341" s="611"/>
      <c r="D341" s="611"/>
      <c r="E341" s="592"/>
      <c r="F341" s="599"/>
      <c r="G341" s="241" t="s">
        <v>146</v>
      </c>
      <c r="H341" s="242" t="s">
        <v>147</v>
      </c>
      <c r="I341" s="617"/>
    </row>
    <row r="342" spans="1:9" s="3" customFormat="1" ht="12" thickBot="1">
      <c r="A342" s="29">
        <v>1</v>
      </c>
      <c r="B342" s="30">
        <v>2</v>
      </c>
      <c r="C342" s="79">
        <v>3</v>
      </c>
      <c r="D342" s="30">
        <v>4</v>
      </c>
      <c r="E342" s="436">
        <v>5</v>
      </c>
      <c r="F342" s="437">
        <v>6</v>
      </c>
      <c r="G342" s="290">
        <v>7</v>
      </c>
      <c r="H342" s="437">
        <v>8</v>
      </c>
      <c r="I342" s="41">
        <v>9</v>
      </c>
    </row>
    <row r="343" spans="1:9" s="2" customFormat="1" ht="12.75">
      <c r="A343" s="89"/>
      <c r="B343" s="154"/>
      <c r="C343" s="153"/>
      <c r="D343" s="154"/>
      <c r="E343" s="438"/>
      <c r="F343" s="439"/>
      <c r="G343" s="253"/>
      <c r="H343" s="258"/>
      <c r="I343" s="42"/>
    </row>
    <row r="344" spans="1:9" s="2" customFormat="1" ht="14.25" customHeight="1">
      <c r="A344" s="155" t="s">
        <v>225</v>
      </c>
      <c r="B344" s="207"/>
      <c r="C344" s="156"/>
      <c r="D344" s="157" t="s">
        <v>226</v>
      </c>
      <c r="E344" s="294">
        <f>SUM(E346)</f>
        <v>5403.31</v>
      </c>
      <c r="F344" s="294">
        <f>SUM(F346)</f>
        <v>5403.31</v>
      </c>
      <c r="G344" s="294">
        <f>SUM(G346)</f>
        <v>5403.31</v>
      </c>
      <c r="H344" s="294">
        <f>SUM(H346)</f>
        <v>0</v>
      </c>
      <c r="I344" s="195">
        <f>SUM(F344/E344)</f>
        <v>1</v>
      </c>
    </row>
    <row r="345" spans="1:9" s="2" customFormat="1" ht="9" customHeight="1">
      <c r="A345" s="4"/>
      <c r="B345" s="206"/>
      <c r="C345" s="109"/>
      <c r="D345" s="159"/>
      <c r="E345" s="258"/>
      <c r="F345" s="258"/>
      <c r="G345" s="259"/>
      <c r="H345" s="258"/>
      <c r="I345" s="196"/>
    </row>
    <row r="346" spans="1:9" s="2" customFormat="1" ht="14.25" customHeight="1">
      <c r="A346" s="4"/>
      <c r="B346" s="310" t="s">
        <v>47</v>
      </c>
      <c r="C346" s="125"/>
      <c r="D346" s="157" t="s">
        <v>242</v>
      </c>
      <c r="E346" s="294">
        <f>SUM(E350)</f>
        <v>5403.31</v>
      </c>
      <c r="F346" s="294">
        <f>SUM(F350)</f>
        <v>5403.31</v>
      </c>
      <c r="G346" s="187">
        <f>SUM(G350)</f>
        <v>5403.31</v>
      </c>
      <c r="H346" s="294">
        <f>SUM(H350)</f>
        <v>0</v>
      </c>
      <c r="I346" s="195">
        <f>SUM(F346/E346)</f>
        <v>1</v>
      </c>
    </row>
    <row r="347" spans="1:9" s="2" customFormat="1" ht="9" customHeight="1">
      <c r="A347" s="4"/>
      <c r="B347" s="310"/>
      <c r="C347" s="135"/>
      <c r="D347" s="159"/>
      <c r="E347" s="258"/>
      <c r="F347" s="258"/>
      <c r="G347" s="259"/>
      <c r="H347" s="258"/>
      <c r="I347" s="196"/>
    </row>
    <row r="348" spans="1:9" s="2" customFormat="1" ht="14.25" customHeight="1">
      <c r="A348" s="4"/>
      <c r="B348" s="310"/>
      <c r="C348" s="135">
        <v>2010</v>
      </c>
      <c r="D348" s="159" t="s">
        <v>260</v>
      </c>
      <c r="E348" s="258"/>
      <c r="F348" s="258"/>
      <c r="G348" s="259"/>
      <c r="H348" s="258"/>
      <c r="I348" s="196"/>
    </row>
    <row r="349" spans="1:9" s="2" customFormat="1" ht="14.25" customHeight="1">
      <c r="A349" s="4"/>
      <c r="B349" s="310"/>
      <c r="C349" s="135"/>
      <c r="D349" s="159" t="s">
        <v>0</v>
      </c>
      <c r="E349" s="258"/>
      <c r="F349" s="258"/>
      <c r="G349" s="259"/>
      <c r="H349" s="258"/>
      <c r="I349" s="196"/>
    </row>
    <row r="350" spans="1:9" s="2" customFormat="1" ht="14.25" customHeight="1" thickBot="1">
      <c r="A350" s="104"/>
      <c r="B350" s="209"/>
      <c r="C350" s="161"/>
      <c r="D350" s="162" t="s">
        <v>1</v>
      </c>
      <c r="E350" s="440">
        <v>5403.31</v>
      </c>
      <c r="F350" s="440">
        <f>SUM(G350:H350)</f>
        <v>5403.31</v>
      </c>
      <c r="G350" s="441">
        <v>5403.31</v>
      </c>
      <c r="H350" s="440"/>
      <c r="I350" s="361">
        <f>SUM(F350/E350)</f>
        <v>1</v>
      </c>
    </row>
    <row r="351" spans="1:9" s="2" customFormat="1" ht="13.5" thickTop="1">
      <c r="A351" s="89"/>
      <c r="B351" s="154"/>
      <c r="C351" s="153"/>
      <c r="D351" s="154"/>
      <c r="E351" s="49"/>
      <c r="F351" s="442"/>
      <c r="G351" s="443"/>
      <c r="H351" s="304"/>
      <c r="I351" s="42"/>
    </row>
    <row r="352" spans="1:9" s="2" customFormat="1" ht="14.25" customHeight="1">
      <c r="A352" s="4">
        <v>750</v>
      </c>
      <c r="B352" s="207"/>
      <c r="C352" s="156"/>
      <c r="D352" s="157" t="s">
        <v>208</v>
      </c>
      <c r="E352" s="166">
        <f>SUM(E354)</f>
        <v>297000</v>
      </c>
      <c r="F352" s="294">
        <f>SUM(F354)</f>
        <v>160164</v>
      </c>
      <c r="G352" s="187">
        <f>SUM(G354)</f>
        <v>160164</v>
      </c>
      <c r="H352" s="294">
        <f>SUM(H354)</f>
        <v>0</v>
      </c>
      <c r="I352" s="195">
        <f>SUM(F352/E352)</f>
        <v>0.5393</v>
      </c>
    </row>
    <row r="353" spans="1:9" s="2" customFormat="1" ht="9" customHeight="1">
      <c r="A353" s="4"/>
      <c r="B353" s="206"/>
      <c r="C353" s="109"/>
      <c r="D353" s="159"/>
      <c r="E353" s="165"/>
      <c r="F353" s="304"/>
      <c r="G353" s="317"/>
      <c r="H353" s="304"/>
      <c r="I353" s="196"/>
    </row>
    <row r="354" spans="1:9" s="2" customFormat="1" ht="14.25" customHeight="1">
      <c r="A354" s="4"/>
      <c r="B354" s="206">
        <v>75011</v>
      </c>
      <c r="C354" s="108"/>
      <c r="D354" s="157" t="s">
        <v>63</v>
      </c>
      <c r="E354" s="166">
        <f>SUM(E358)</f>
        <v>297000</v>
      </c>
      <c r="F354" s="294">
        <f>SUM(F358)</f>
        <v>160164</v>
      </c>
      <c r="G354" s="187">
        <f>SUM(G358)</f>
        <v>160164</v>
      </c>
      <c r="H354" s="294">
        <f>SUM(H358)</f>
        <v>0</v>
      </c>
      <c r="I354" s="195">
        <f>SUM(F354/E354)</f>
        <v>0.5393</v>
      </c>
    </row>
    <row r="355" spans="1:9" s="2" customFormat="1" ht="2.25" customHeight="1">
      <c r="A355" s="4"/>
      <c r="B355" s="206"/>
      <c r="C355" s="109"/>
      <c r="D355" s="159"/>
      <c r="E355" s="165"/>
      <c r="F355" s="304"/>
      <c r="G355" s="317"/>
      <c r="H355" s="304"/>
      <c r="I355" s="196"/>
    </row>
    <row r="356" spans="1:9" s="2" customFormat="1" ht="14.25" customHeight="1">
      <c r="A356" s="4"/>
      <c r="B356" s="206"/>
      <c r="C356" s="109">
        <v>2010</v>
      </c>
      <c r="D356" s="159" t="s">
        <v>260</v>
      </c>
      <c r="E356" s="165"/>
      <c r="F356" s="304"/>
      <c r="G356" s="317"/>
      <c r="H356" s="304"/>
      <c r="I356" s="196"/>
    </row>
    <row r="357" spans="1:9" s="2" customFormat="1" ht="14.25" customHeight="1">
      <c r="A357" s="4"/>
      <c r="B357" s="206"/>
      <c r="C357" s="109"/>
      <c r="D357" s="159" t="s">
        <v>0</v>
      </c>
      <c r="E357" s="165"/>
      <c r="F357" s="304"/>
      <c r="G357" s="317"/>
      <c r="H357" s="304"/>
      <c r="I357" s="196"/>
    </row>
    <row r="358" spans="1:9" s="2" customFormat="1" ht="14.25" customHeight="1" thickBot="1">
      <c r="A358" s="104"/>
      <c r="B358" s="209"/>
      <c r="C358" s="161"/>
      <c r="D358" s="162" t="s">
        <v>1</v>
      </c>
      <c r="E358" s="444">
        <v>297000</v>
      </c>
      <c r="F358" s="440">
        <v>160164</v>
      </c>
      <c r="G358" s="441">
        <v>160164</v>
      </c>
      <c r="H358" s="445"/>
      <c r="I358" s="361">
        <f>SUM(F358/E358)</f>
        <v>0.5393</v>
      </c>
    </row>
    <row r="359" spans="1:9" s="2" customFormat="1" ht="9" customHeight="1" thickTop="1">
      <c r="A359" s="4"/>
      <c r="B359" s="206"/>
      <c r="C359" s="109"/>
      <c r="D359" s="159"/>
      <c r="E359" s="165"/>
      <c r="F359" s="304"/>
      <c r="G359" s="317"/>
      <c r="H359" s="304"/>
      <c r="I359" s="196"/>
    </row>
    <row r="360" spans="1:9" s="2" customFormat="1" ht="14.25" customHeight="1">
      <c r="A360" s="4">
        <v>751</v>
      </c>
      <c r="B360" s="212"/>
      <c r="C360" s="153"/>
      <c r="D360" s="159" t="s">
        <v>2</v>
      </c>
      <c r="E360" s="165"/>
      <c r="F360" s="304"/>
      <c r="G360" s="317"/>
      <c r="H360" s="304"/>
      <c r="I360" s="196"/>
    </row>
    <row r="361" spans="1:9" s="2" customFormat="1" ht="14.25" customHeight="1">
      <c r="A361" s="4"/>
      <c r="B361" s="207"/>
      <c r="C361" s="156"/>
      <c r="D361" s="157" t="s">
        <v>3</v>
      </c>
      <c r="E361" s="166">
        <f>SUM(E364)</f>
        <v>6000</v>
      </c>
      <c r="F361" s="294">
        <f>SUM(F364)</f>
        <v>3000</v>
      </c>
      <c r="G361" s="187">
        <f>SUM(G364)</f>
        <v>3000</v>
      </c>
      <c r="H361" s="294">
        <f>SUM(H364)</f>
        <v>0</v>
      </c>
      <c r="I361" s="195">
        <f>SUM(F361/E361)</f>
        <v>0.5</v>
      </c>
    </row>
    <row r="362" spans="1:9" s="2" customFormat="1" ht="9" customHeight="1">
      <c r="A362" s="4"/>
      <c r="B362" s="206"/>
      <c r="C362" s="109"/>
      <c r="D362" s="159"/>
      <c r="E362" s="165"/>
      <c r="F362" s="258"/>
      <c r="G362" s="259"/>
      <c r="H362" s="258"/>
      <c r="I362" s="196"/>
    </row>
    <row r="363" spans="1:9" s="2" customFormat="1" ht="14.25" customHeight="1">
      <c r="A363" s="4"/>
      <c r="B363" s="206">
        <v>75101</v>
      </c>
      <c r="C363" s="109"/>
      <c r="D363" s="159" t="s">
        <v>252</v>
      </c>
      <c r="E363" s="165"/>
      <c r="F363" s="258"/>
      <c r="G363" s="259"/>
      <c r="H363" s="258"/>
      <c r="I363" s="196"/>
    </row>
    <row r="364" spans="1:9" s="2" customFormat="1" ht="14.25" customHeight="1">
      <c r="A364" s="4"/>
      <c r="B364" s="206"/>
      <c r="C364" s="108"/>
      <c r="D364" s="157" t="s">
        <v>253</v>
      </c>
      <c r="E364" s="166">
        <f>SUM(E368)</f>
        <v>6000</v>
      </c>
      <c r="F364" s="294">
        <f>SUM(F368)</f>
        <v>3000</v>
      </c>
      <c r="G364" s="187">
        <f>SUM(G368)</f>
        <v>3000</v>
      </c>
      <c r="H364" s="294">
        <f>SUM(H368)</f>
        <v>0</v>
      </c>
      <c r="I364" s="195">
        <f>SUM(F364/E364)</f>
        <v>0.5</v>
      </c>
    </row>
    <row r="365" spans="1:9" s="2" customFormat="1" ht="5.25" customHeight="1">
      <c r="A365" s="4"/>
      <c r="B365" s="206"/>
      <c r="C365" s="109"/>
      <c r="D365" s="159"/>
      <c r="E365" s="165"/>
      <c r="F365" s="258"/>
      <c r="G365" s="262"/>
      <c r="H365" s="261"/>
      <c r="I365" s="196"/>
    </row>
    <row r="366" spans="1:9" s="2" customFormat="1" ht="14.25" customHeight="1">
      <c r="A366" s="4"/>
      <c r="B366" s="206"/>
      <c r="C366" s="109">
        <v>2010</v>
      </c>
      <c r="D366" s="159" t="s">
        <v>260</v>
      </c>
      <c r="E366" s="165"/>
      <c r="F366" s="258"/>
      <c r="G366" s="259"/>
      <c r="H366" s="258"/>
      <c r="I366" s="196"/>
    </row>
    <row r="367" spans="1:9" s="2" customFormat="1" ht="14.25" customHeight="1">
      <c r="A367" s="4"/>
      <c r="B367" s="206"/>
      <c r="C367" s="109"/>
      <c r="D367" s="159" t="s">
        <v>0</v>
      </c>
      <c r="E367" s="165"/>
      <c r="F367" s="258"/>
      <c r="G367" s="259"/>
      <c r="H367" s="258"/>
      <c r="I367" s="196"/>
    </row>
    <row r="368" spans="1:9" s="2" customFormat="1" ht="14.25" customHeight="1" thickBot="1">
      <c r="A368" s="104"/>
      <c r="B368" s="209"/>
      <c r="C368" s="161"/>
      <c r="D368" s="162" t="s">
        <v>1</v>
      </c>
      <c r="E368" s="444">
        <v>6000</v>
      </c>
      <c r="F368" s="440">
        <v>3000</v>
      </c>
      <c r="G368" s="441">
        <v>3000</v>
      </c>
      <c r="H368" s="440"/>
      <c r="I368" s="361">
        <f>SUM(F368/E368)</f>
        <v>0.5</v>
      </c>
    </row>
    <row r="369" spans="1:9" s="2" customFormat="1" ht="10.5" customHeight="1" thickTop="1">
      <c r="A369" s="4"/>
      <c r="B369" s="159"/>
      <c r="C369" s="109"/>
      <c r="D369" s="159"/>
      <c r="E369" s="165"/>
      <c r="F369" s="258"/>
      <c r="G369" s="259"/>
      <c r="H369" s="258"/>
      <c r="I369" s="196"/>
    </row>
    <row r="370" spans="1:9" s="2" customFormat="1" ht="15" customHeight="1">
      <c r="A370" s="4">
        <v>851</v>
      </c>
      <c r="B370" s="157"/>
      <c r="C370" s="108"/>
      <c r="D370" s="157" t="s">
        <v>220</v>
      </c>
      <c r="E370" s="166">
        <f>SUM(E372,)</f>
        <v>2000</v>
      </c>
      <c r="F370" s="294">
        <f>SUM(F372,)</f>
        <v>996</v>
      </c>
      <c r="G370" s="187">
        <f>SUM(G372,)</f>
        <v>996</v>
      </c>
      <c r="H370" s="294">
        <f>SUM(H372,)</f>
        <v>0</v>
      </c>
      <c r="I370" s="195">
        <f>SUM(F370/E370)</f>
        <v>0.498</v>
      </c>
    </row>
    <row r="371" spans="1:9" s="2" customFormat="1" ht="12" customHeight="1">
      <c r="A371" s="4"/>
      <c r="B371" s="159"/>
      <c r="C371" s="109"/>
      <c r="D371" s="159"/>
      <c r="E371" s="165"/>
      <c r="F371" s="258"/>
      <c r="G371" s="259"/>
      <c r="H371" s="258"/>
      <c r="I371" s="196"/>
    </row>
    <row r="372" spans="1:9" s="2" customFormat="1" ht="13.5" customHeight="1">
      <c r="A372" s="4"/>
      <c r="B372" s="206">
        <v>85195</v>
      </c>
      <c r="C372" s="108"/>
      <c r="D372" s="157" t="s">
        <v>242</v>
      </c>
      <c r="E372" s="166">
        <f>SUM(E376,)</f>
        <v>2000</v>
      </c>
      <c r="F372" s="294">
        <f>SUM(F376,)</f>
        <v>996</v>
      </c>
      <c r="G372" s="187">
        <f>SUM(G376,)</f>
        <v>996</v>
      </c>
      <c r="H372" s="294">
        <f>SUM(H376,)</f>
        <v>0</v>
      </c>
      <c r="I372" s="195">
        <f>SUM(F372/E372)</f>
        <v>0.498</v>
      </c>
    </row>
    <row r="373" spans="1:9" s="2" customFormat="1" ht="6.75" customHeight="1">
      <c r="A373" s="4"/>
      <c r="B373" s="159"/>
      <c r="C373" s="109"/>
      <c r="D373" s="159"/>
      <c r="E373" s="165"/>
      <c r="F373" s="304"/>
      <c r="G373" s="317"/>
      <c r="H373" s="304"/>
      <c r="I373" s="196"/>
    </row>
    <row r="374" spans="1:9" s="2" customFormat="1" ht="11.25" customHeight="1">
      <c r="A374" s="4"/>
      <c r="B374" s="159"/>
      <c r="C374" s="109">
        <v>2010</v>
      </c>
      <c r="D374" s="159" t="s">
        <v>260</v>
      </c>
      <c r="E374" s="165"/>
      <c r="F374" s="304"/>
      <c r="G374" s="317"/>
      <c r="H374" s="304"/>
      <c r="I374" s="196"/>
    </row>
    <row r="375" spans="1:9" s="2" customFormat="1" ht="11.25" customHeight="1">
      <c r="A375" s="4"/>
      <c r="B375" s="159"/>
      <c r="C375" s="109"/>
      <c r="D375" s="159" t="s">
        <v>0</v>
      </c>
      <c r="E375" s="165"/>
      <c r="F375" s="258"/>
      <c r="G375" s="259"/>
      <c r="H375" s="258"/>
      <c r="I375" s="196"/>
    </row>
    <row r="376" spans="1:9" s="2" customFormat="1" ht="12.75" customHeight="1" thickBot="1">
      <c r="A376" s="104"/>
      <c r="B376" s="215"/>
      <c r="C376" s="163"/>
      <c r="D376" s="162" t="s">
        <v>1</v>
      </c>
      <c r="E376" s="444">
        <v>2000</v>
      </c>
      <c r="F376" s="440">
        <f>SUM(G376:H376)</f>
        <v>996</v>
      </c>
      <c r="G376" s="441">
        <v>996</v>
      </c>
      <c r="H376" s="440"/>
      <c r="I376" s="361">
        <f>SUM(F376/E376)</f>
        <v>0.498</v>
      </c>
    </row>
    <row r="377" spans="1:9" s="2" customFormat="1" ht="27.75" customHeight="1" thickTop="1">
      <c r="A377" s="164">
        <v>852</v>
      </c>
      <c r="B377" s="207"/>
      <c r="C377" s="156"/>
      <c r="D377" s="157" t="s">
        <v>78</v>
      </c>
      <c r="E377" s="166">
        <f>E379+E386+E394+E401+E407</f>
        <v>9525000</v>
      </c>
      <c r="F377" s="294">
        <f>F379+F386+F394+F401+F407</f>
        <v>4735247</v>
      </c>
      <c r="G377" s="294">
        <f>G379+G386+G394+G401+G407</f>
        <v>4735247</v>
      </c>
      <c r="H377" s="294">
        <f>H379+H386+H394+H401+H407</f>
        <v>0</v>
      </c>
      <c r="I377" s="195">
        <f>SUM(F377/E377)</f>
        <v>0.4971</v>
      </c>
    </row>
    <row r="378" spans="1:9" s="2" customFormat="1" ht="9.75" customHeight="1">
      <c r="A378" s="164"/>
      <c r="B378" s="206"/>
      <c r="C378" s="109"/>
      <c r="D378" s="159"/>
      <c r="E378" s="165"/>
      <c r="F378" s="258"/>
      <c r="G378" s="259"/>
      <c r="H378" s="258"/>
      <c r="I378" s="196"/>
    </row>
    <row r="379" spans="1:9" s="2" customFormat="1" ht="14.25" customHeight="1">
      <c r="A379" s="164"/>
      <c r="B379" s="206">
        <v>85203</v>
      </c>
      <c r="C379" s="108"/>
      <c r="D379" s="157" t="s">
        <v>85</v>
      </c>
      <c r="E379" s="166">
        <f>SUM(E383)</f>
        <v>168000</v>
      </c>
      <c r="F379" s="294">
        <f>SUM(F383)</f>
        <v>91751</v>
      </c>
      <c r="G379" s="187">
        <f>SUM(G383)</f>
        <v>91751</v>
      </c>
      <c r="H379" s="294">
        <f>SUM(H383)</f>
        <v>0</v>
      </c>
      <c r="I379" s="195">
        <f>SUM(F379/E379)</f>
        <v>0.5461</v>
      </c>
    </row>
    <row r="380" spans="1:9" s="2" customFormat="1" ht="4.5" customHeight="1">
      <c r="A380" s="164"/>
      <c r="B380" s="206"/>
      <c r="C380" s="109"/>
      <c r="D380" s="159"/>
      <c r="E380" s="165"/>
      <c r="F380" s="304"/>
      <c r="G380" s="322"/>
      <c r="H380" s="323"/>
      <c r="I380" s="196"/>
    </row>
    <row r="381" spans="1:9" s="2" customFormat="1" ht="14.25" customHeight="1">
      <c r="A381" s="164"/>
      <c r="B381" s="206"/>
      <c r="C381" s="109">
        <v>2010</v>
      </c>
      <c r="D381" s="159" t="s">
        <v>260</v>
      </c>
      <c r="E381" s="165"/>
      <c r="F381" s="304"/>
      <c r="G381" s="317"/>
      <c r="H381" s="304"/>
      <c r="I381" s="196"/>
    </row>
    <row r="382" spans="1:9" s="2" customFormat="1" ht="14.25" customHeight="1">
      <c r="A382" s="164"/>
      <c r="B382" s="206"/>
      <c r="C382" s="109"/>
      <c r="D382" s="159" t="s">
        <v>0</v>
      </c>
      <c r="E382" s="165"/>
      <c r="F382" s="304"/>
      <c r="G382" s="317"/>
      <c r="H382" s="304"/>
      <c r="I382" s="196"/>
    </row>
    <row r="383" spans="1:9" s="2" customFormat="1" ht="14.25" customHeight="1">
      <c r="A383" s="164"/>
      <c r="B383" s="206"/>
      <c r="C383" s="108"/>
      <c r="D383" s="157" t="s">
        <v>1</v>
      </c>
      <c r="E383" s="166">
        <v>168000</v>
      </c>
      <c r="F383" s="294">
        <f>SUM(G383:H383)</f>
        <v>91751</v>
      </c>
      <c r="G383" s="187">
        <v>91751</v>
      </c>
      <c r="H383" s="327"/>
      <c r="I383" s="195">
        <f>SUM(F383/E383)</f>
        <v>0.5461</v>
      </c>
    </row>
    <row r="384" spans="1:9" s="2" customFormat="1" ht="14.25" customHeight="1">
      <c r="A384" s="164"/>
      <c r="B384" s="213"/>
      <c r="C384" s="109"/>
      <c r="D384" s="159"/>
      <c r="E384" s="165"/>
      <c r="F384" s="304"/>
      <c r="G384" s="317"/>
      <c r="H384" s="304"/>
      <c r="I384" s="196"/>
    </row>
    <row r="385" spans="1:9" s="2" customFormat="1" ht="14.25" customHeight="1">
      <c r="A385" s="164"/>
      <c r="B385" s="206">
        <v>85212</v>
      </c>
      <c r="C385" s="109"/>
      <c r="D385" s="159" t="s">
        <v>271</v>
      </c>
      <c r="E385" s="165"/>
      <c r="F385" s="304"/>
      <c r="G385" s="317"/>
      <c r="H385" s="304"/>
      <c r="I385" s="196"/>
    </row>
    <row r="386" spans="1:9" s="2" customFormat="1" ht="14.25" customHeight="1">
      <c r="A386" s="164"/>
      <c r="B386" s="206"/>
      <c r="C386" s="362"/>
      <c r="D386" s="157" t="s">
        <v>272</v>
      </c>
      <c r="E386" s="166">
        <f>SUM(E390:E390)</f>
        <v>8219000</v>
      </c>
      <c r="F386" s="166">
        <f>SUM(F390:F390)</f>
        <v>4109496</v>
      </c>
      <c r="G386" s="166">
        <f>SUM(G390:G390)</f>
        <v>4109496</v>
      </c>
      <c r="H386" s="166">
        <f>SUM(H390:H390)</f>
        <v>0</v>
      </c>
      <c r="I386" s="195">
        <f>SUM(F386/E386)</f>
        <v>0.5</v>
      </c>
    </row>
    <row r="387" spans="1:9" s="2" customFormat="1" ht="14.25" customHeight="1">
      <c r="A387" s="164"/>
      <c r="B387" s="206"/>
      <c r="C387" s="109"/>
      <c r="D387" s="159"/>
      <c r="E387" s="165"/>
      <c r="F387" s="258"/>
      <c r="G387" s="262"/>
      <c r="H387" s="261"/>
      <c r="I387" s="196"/>
    </row>
    <row r="388" spans="1:9" s="2" customFormat="1" ht="14.25" customHeight="1">
      <c r="A388" s="164"/>
      <c r="B388" s="206"/>
      <c r="C388" s="109">
        <v>2010</v>
      </c>
      <c r="D388" s="159" t="s">
        <v>260</v>
      </c>
      <c r="E388" s="165"/>
      <c r="F388" s="258"/>
      <c r="G388" s="259"/>
      <c r="H388" s="258"/>
      <c r="I388" s="196"/>
    </row>
    <row r="389" spans="1:9" s="2" customFormat="1" ht="14.25" customHeight="1">
      <c r="A389" s="164"/>
      <c r="B389" s="206"/>
      <c r="C389" s="109"/>
      <c r="D389" s="159" t="s">
        <v>0</v>
      </c>
      <c r="E389" s="165"/>
      <c r="F389" s="258"/>
      <c r="G389" s="259"/>
      <c r="H389" s="258"/>
      <c r="I389" s="196"/>
    </row>
    <row r="390" spans="1:9" s="2" customFormat="1" ht="14.25" customHeight="1">
      <c r="A390" s="446"/>
      <c r="B390" s="208"/>
      <c r="C390" s="92"/>
      <c r="D390" s="157" t="s">
        <v>1</v>
      </c>
      <c r="E390" s="166">
        <v>8219000</v>
      </c>
      <c r="F390" s="294">
        <f>SUM(G390:H390)</f>
        <v>4109496</v>
      </c>
      <c r="G390" s="187">
        <v>4109496</v>
      </c>
      <c r="H390" s="294"/>
      <c r="I390" s="195">
        <f>SUM(F390/E390)</f>
        <v>0.5</v>
      </c>
    </row>
    <row r="391" spans="1:9" s="2" customFormat="1" ht="11.25" customHeight="1">
      <c r="A391" s="164"/>
      <c r="B391" s="206"/>
      <c r="C391" s="109"/>
      <c r="D391" s="159"/>
      <c r="E391" s="165"/>
      <c r="F391" s="258"/>
      <c r="G391" s="259"/>
      <c r="H391" s="258"/>
      <c r="I391" s="196"/>
    </row>
    <row r="392" spans="1:9" s="2" customFormat="1" ht="14.25" customHeight="1">
      <c r="A392" s="164"/>
      <c r="B392" s="206">
        <v>85213</v>
      </c>
      <c r="C392" s="109"/>
      <c r="D392" s="159" t="s">
        <v>163</v>
      </c>
      <c r="E392" s="165"/>
      <c r="F392" s="258"/>
      <c r="G392" s="259"/>
      <c r="H392" s="258"/>
      <c r="I392" s="196"/>
    </row>
    <row r="393" spans="1:9" s="2" customFormat="1" ht="14.25" customHeight="1">
      <c r="A393" s="4"/>
      <c r="B393" s="206"/>
      <c r="C393" s="90"/>
      <c r="D393" s="159" t="s">
        <v>164</v>
      </c>
      <c r="E393" s="7"/>
      <c r="F393" s="258"/>
      <c r="G393" s="259"/>
      <c r="H393" s="258"/>
      <c r="I393" s="196"/>
    </row>
    <row r="394" spans="1:9" s="2" customFormat="1" ht="14.25" customHeight="1">
      <c r="A394" s="4"/>
      <c r="B394" s="206"/>
      <c r="C394" s="108"/>
      <c r="D394" s="157" t="s">
        <v>165</v>
      </c>
      <c r="E394" s="166">
        <f>SUM(E398)</f>
        <v>102000</v>
      </c>
      <c r="F394" s="294">
        <f>SUM(F398)</f>
        <v>51000</v>
      </c>
      <c r="G394" s="187">
        <f>SUM(G398)</f>
        <v>51000</v>
      </c>
      <c r="H394" s="294">
        <f>SUM(H398)</f>
        <v>0</v>
      </c>
      <c r="I394" s="195">
        <f>SUM(F394/E394)</f>
        <v>0.5</v>
      </c>
    </row>
    <row r="395" spans="1:9" s="2" customFormat="1" ht="8.25" customHeight="1">
      <c r="A395" s="4"/>
      <c r="B395" s="206"/>
      <c r="C395" s="109"/>
      <c r="D395" s="159"/>
      <c r="E395" s="165"/>
      <c r="F395" s="304"/>
      <c r="G395" s="317"/>
      <c r="H395" s="304"/>
      <c r="I395" s="196"/>
    </row>
    <row r="396" spans="1:9" s="2" customFormat="1" ht="14.25" customHeight="1">
      <c r="A396" s="4"/>
      <c r="B396" s="206"/>
      <c r="C396" s="109">
        <v>2010</v>
      </c>
      <c r="D396" s="159" t="s">
        <v>260</v>
      </c>
      <c r="E396" s="165"/>
      <c r="F396" s="304"/>
      <c r="G396" s="317"/>
      <c r="H396" s="304"/>
      <c r="I396" s="196"/>
    </row>
    <row r="397" spans="1:9" s="2" customFormat="1" ht="14.25" customHeight="1">
      <c r="A397" s="4"/>
      <c r="B397" s="206"/>
      <c r="C397" s="109"/>
      <c r="D397" s="159" t="s">
        <v>0</v>
      </c>
      <c r="E397" s="165"/>
      <c r="F397" s="304"/>
      <c r="G397" s="317"/>
      <c r="H397" s="304"/>
      <c r="I397" s="196"/>
    </row>
    <row r="398" spans="1:9" s="2" customFormat="1" ht="13.5" thickBot="1">
      <c r="A398" s="117"/>
      <c r="B398" s="210"/>
      <c r="C398" s="518"/>
      <c r="D398" s="519" t="s">
        <v>1</v>
      </c>
      <c r="E398" s="520">
        <v>102000</v>
      </c>
      <c r="F398" s="499">
        <f>SUM(G398:H398)</f>
        <v>51000</v>
      </c>
      <c r="G398" s="467">
        <v>51000</v>
      </c>
      <c r="H398" s="476"/>
      <c r="I398" s="281">
        <f>SUM(F398/E398)</f>
        <v>0.5</v>
      </c>
    </row>
    <row r="399" spans="1:9" s="3" customFormat="1" ht="11.25">
      <c r="A399" s="31">
        <v>1</v>
      </c>
      <c r="B399" s="121">
        <v>2</v>
      </c>
      <c r="C399" s="120">
        <v>3</v>
      </c>
      <c r="D399" s="121">
        <v>4</v>
      </c>
      <c r="E399" s="32">
        <v>5</v>
      </c>
      <c r="F399" s="33">
        <v>6</v>
      </c>
      <c r="G399" s="377">
        <v>7</v>
      </c>
      <c r="H399" s="33">
        <v>8</v>
      </c>
      <c r="I399" s="378">
        <v>9</v>
      </c>
    </row>
    <row r="400" spans="1:9" s="2" customFormat="1" ht="12.75">
      <c r="A400" s="4"/>
      <c r="B400" s="206"/>
      <c r="C400" s="109"/>
      <c r="D400" s="159"/>
      <c r="E400" s="165"/>
      <c r="F400" s="304"/>
      <c r="G400" s="304"/>
      <c r="H400" s="304"/>
      <c r="I400" s="196"/>
    </row>
    <row r="401" spans="1:9" s="2" customFormat="1" ht="14.25" customHeight="1">
      <c r="A401" s="4"/>
      <c r="B401" s="206">
        <v>85214</v>
      </c>
      <c r="C401" s="92"/>
      <c r="D401" s="157" t="s">
        <v>196</v>
      </c>
      <c r="E401" s="166">
        <f>SUM(E405)</f>
        <v>910000</v>
      </c>
      <c r="F401" s="166">
        <f>SUM(F405)</f>
        <v>420000</v>
      </c>
      <c r="G401" s="166">
        <f>SUM(G405)</f>
        <v>420000</v>
      </c>
      <c r="H401" s="166">
        <f>SUM(H405)</f>
        <v>0</v>
      </c>
      <c r="I401" s="195">
        <f>SUM(F401/E401)</f>
        <v>0.4615</v>
      </c>
    </row>
    <row r="402" spans="1:9" s="2" customFormat="1" ht="8.25" customHeight="1">
      <c r="A402" s="4"/>
      <c r="B402" s="206"/>
      <c r="C402" s="109"/>
      <c r="D402" s="159"/>
      <c r="E402" s="165"/>
      <c r="F402" s="304"/>
      <c r="G402" s="317"/>
      <c r="H402" s="304"/>
      <c r="I402" s="196"/>
    </row>
    <row r="403" spans="1:9" s="2" customFormat="1" ht="14.25" customHeight="1">
      <c r="A403" s="4"/>
      <c r="B403" s="206"/>
      <c r="C403" s="109">
        <v>2010</v>
      </c>
      <c r="D403" s="159" t="s">
        <v>260</v>
      </c>
      <c r="E403" s="165"/>
      <c r="F403" s="304"/>
      <c r="G403" s="317"/>
      <c r="H403" s="304"/>
      <c r="I403" s="196"/>
    </row>
    <row r="404" spans="1:9" s="2" customFormat="1" ht="14.25" customHeight="1">
      <c r="A404" s="4"/>
      <c r="B404" s="206"/>
      <c r="C404" s="109"/>
      <c r="D404" s="159" t="s">
        <v>0</v>
      </c>
      <c r="E404" s="165"/>
      <c r="F404" s="304"/>
      <c r="G404" s="317"/>
      <c r="H404" s="304"/>
      <c r="I404" s="196"/>
    </row>
    <row r="405" spans="1:9" s="2" customFormat="1" ht="14.25" customHeight="1">
      <c r="A405" s="4"/>
      <c r="B405" s="208"/>
      <c r="C405" s="92"/>
      <c r="D405" s="157" t="s">
        <v>1</v>
      </c>
      <c r="E405" s="166">
        <v>910000</v>
      </c>
      <c r="F405" s="187">
        <f>SUM(G405:H405)</f>
        <v>420000</v>
      </c>
      <c r="G405" s="187">
        <v>420000</v>
      </c>
      <c r="H405" s="327"/>
      <c r="I405" s="195">
        <f>SUM(F405/E405)</f>
        <v>0.4615</v>
      </c>
    </row>
    <row r="406" spans="1:9" s="2" customFormat="1" ht="14.25" customHeight="1">
      <c r="A406" s="4"/>
      <c r="B406" s="206"/>
      <c r="C406" s="109"/>
      <c r="D406" s="159"/>
      <c r="E406" s="165"/>
      <c r="F406" s="304"/>
      <c r="G406" s="317"/>
      <c r="H406" s="304"/>
      <c r="I406" s="196"/>
    </row>
    <row r="407" spans="1:9" s="2" customFormat="1" ht="14.25" customHeight="1">
      <c r="A407" s="4"/>
      <c r="B407" s="206">
        <v>85228</v>
      </c>
      <c r="C407" s="92"/>
      <c r="D407" s="157" t="s">
        <v>82</v>
      </c>
      <c r="E407" s="166">
        <f>SUM(E411)</f>
        <v>126000</v>
      </c>
      <c r="F407" s="166">
        <f>SUM(F411)</f>
        <v>63000</v>
      </c>
      <c r="G407" s="166">
        <f>SUM(G411)</f>
        <v>63000</v>
      </c>
      <c r="H407" s="166">
        <f>SUM(H411)</f>
        <v>0</v>
      </c>
      <c r="I407" s="195">
        <f>SUM(F407/E407)</f>
        <v>0.5</v>
      </c>
    </row>
    <row r="408" spans="1:9" s="2" customFormat="1" ht="8.25" customHeight="1">
      <c r="A408" s="4"/>
      <c r="B408" s="206"/>
      <c r="C408" s="109"/>
      <c r="D408" s="159"/>
      <c r="E408" s="165"/>
      <c r="F408" s="304"/>
      <c r="G408" s="317"/>
      <c r="H408" s="304"/>
      <c r="I408" s="196"/>
    </row>
    <row r="409" spans="1:9" s="2" customFormat="1" ht="14.25" customHeight="1">
      <c r="A409" s="4"/>
      <c r="B409" s="206"/>
      <c r="C409" s="109">
        <v>2010</v>
      </c>
      <c r="D409" s="159" t="s">
        <v>260</v>
      </c>
      <c r="E409" s="165"/>
      <c r="F409" s="304"/>
      <c r="G409" s="317"/>
      <c r="H409" s="304"/>
      <c r="I409" s="196"/>
    </row>
    <row r="410" spans="1:9" s="2" customFormat="1" ht="14.25" customHeight="1">
      <c r="A410" s="4"/>
      <c r="B410" s="206"/>
      <c r="C410" s="109"/>
      <c r="D410" s="159" t="s">
        <v>0</v>
      </c>
      <c r="E410" s="165"/>
      <c r="F410" s="304"/>
      <c r="G410" s="317"/>
      <c r="H410" s="304"/>
      <c r="I410" s="196"/>
    </row>
    <row r="411" spans="1:9" s="2" customFormat="1" ht="14.25" customHeight="1" thickBot="1">
      <c r="A411" s="4"/>
      <c r="B411" s="206"/>
      <c r="C411" s="90"/>
      <c r="D411" s="159" t="s">
        <v>1</v>
      </c>
      <c r="E411" s="165">
        <v>126000</v>
      </c>
      <c r="F411" s="259">
        <f>SUM(G411:H411)</f>
        <v>63000</v>
      </c>
      <c r="G411" s="259">
        <v>63000</v>
      </c>
      <c r="H411" s="304"/>
      <c r="I411" s="196">
        <f>SUM(F411/E411)</f>
        <v>0.5</v>
      </c>
    </row>
    <row r="412" spans="1:9" ht="10.5" customHeight="1">
      <c r="A412" s="168"/>
      <c r="B412" s="216"/>
      <c r="C412" s="169"/>
      <c r="D412" s="170"/>
      <c r="E412" s="171"/>
      <c r="F412" s="447"/>
      <c r="G412" s="423"/>
      <c r="H412" s="448"/>
      <c r="I412" s="280"/>
    </row>
    <row r="413" spans="1:9" s="141" customFormat="1" ht="14.25" customHeight="1" thickBot="1">
      <c r="A413" s="172"/>
      <c r="B413" s="217"/>
      <c r="C413" s="173"/>
      <c r="D413" s="174" t="s">
        <v>221</v>
      </c>
      <c r="E413" s="70">
        <f>SUM(E344,E352,E361,E370,E377)</f>
        <v>9835403.31</v>
      </c>
      <c r="F413" s="71">
        <f>SUM(F344,F352,F361,F370,F377)</f>
        <v>4904810.31</v>
      </c>
      <c r="G413" s="71">
        <f>SUM(G344,G352,G361,G370,G377)</f>
        <v>4904810.31</v>
      </c>
      <c r="H413" s="71">
        <f>SUM(H344,H352,H361,H370,H377)</f>
        <v>0</v>
      </c>
      <c r="I413" s="197">
        <f>SUM(F413/E413)</f>
        <v>0.4987</v>
      </c>
    </row>
    <row r="414" spans="1:17" s="450" customFormat="1" ht="13.5" customHeight="1">
      <c r="A414" s="142"/>
      <c r="B414" s="142"/>
      <c r="C414" s="75"/>
      <c r="D414" s="76"/>
      <c r="E414" s="72"/>
      <c r="F414" s="426"/>
      <c r="G414" s="427"/>
      <c r="H414" s="427"/>
      <c r="I414" s="141"/>
      <c r="J414" s="141"/>
      <c r="K414" s="141"/>
      <c r="L414" s="141"/>
      <c r="M414" s="141"/>
      <c r="N414" s="141"/>
      <c r="O414" s="141"/>
      <c r="P414" s="141"/>
      <c r="Q414" s="141"/>
    </row>
    <row r="415" spans="1:17" s="450" customFormat="1" ht="13.5" customHeight="1">
      <c r="A415" s="142"/>
      <c r="B415" s="142"/>
      <c r="C415" s="75"/>
      <c r="D415" s="76"/>
      <c r="E415" s="72"/>
      <c r="F415" s="426"/>
      <c r="G415" s="427"/>
      <c r="H415" s="427"/>
      <c r="I415" s="141"/>
      <c r="J415" s="141"/>
      <c r="K415" s="141"/>
      <c r="L415" s="141"/>
      <c r="M415" s="141"/>
      <c r="N415" s="141"/>
      <c r="O415" s="141"/>
      <c r="P415" s="141"/>
      <c r="Q415" s="141"/>
    </row>
    <row r="416" spans="1:9" s="10" customFormat="1" ht="14.25" customHeight="1">
      <c r="A416" s="604" t="s">
        <v>235</v>
      </c>
      <c r="B416" s="604"/>
      <c r="C416" s="604"/>
      <c r="D416" s="604"/>
      <c r="E416" s="604"/>
      <c r="F416" s="604"/>
      <c r="G416" s="604"/>
      <c r="H416" s="604"/>
      <c r="I416" s="604"/>
    </row>
    <row r="417" spans="1:9" ht="14.25" customHeight="1" thickBot="1">
      <c r="A417" s="451"/>
      <c r="B417" s="452"/>
      <c r="D417" s="453"/>
      <c r="E417" s="433"/>
      <c r="F417" s="434"/>
      <c r="G417" s="435"/>
      <c r="H417" s="287"/>
      <c r="I417" s="288" t="s">
        <v>64</v>
      </c>
    </row>
    <row r="418" spans="1:9" s="151" customFormat="1" ht="14.25" customHeight="1">
      <c r="A418" s="596" t="s">
        <v>203</v>
      </c>
      <c r="B418" s="610" t="s">
        <v>222</v>
      </c>
      <c r="C418" s="610" t="s">
        <v>251</v>
      </c>
      <c r="D418" s="610" t="s">
        <v>223</v>
      </c>
      <c r="E418" s="612" t="s">
        <v>178</v>
      </c>
      <c r="F418" s="598" t="s">
        <v>145</v>
      </c>
      <c r="G418" s="614" t="s">
        <v>224</v>
      </c>
      <c r="H418" s="615"/>
      <c r="I418" s="616" t="s">
        <v>43</v>
      </c>
    </row>
    <row r="419" spans="1:9" s="152" customFormat="1" ht="12.75">
      <c r="A419" s="590"/>
      <c r="B419" s="611"/>
      <c r="C419" s="611"/>
      <c r="D419" s="611"/>
      <c r="E419" s="613"/>
      <c r="F419" s="599"/>
      <c r="G419" s="241" t="s">
        <v>146</v>
      </c>
      <c r="H419" s="242" t="s">
        <v>147</v>
      </c>
      <c r="I419" s="617"/>
    </row>
    <row r="420" spans="1:9" ht="14.25" customHeight="1" thickBot="1">
      <c r="A420" s="29">
        <v>1</v>
      </c>
      <c r="B420" s="30">
        <v>2</v>
      </c>
      <c r="C420" s="79">
        <v>3</v>
      </c>
      <c r="D420" s="30">
        <v>4</v>
      </c>
      <c r="E420" s="40">
        <v>5</v>
      </c>
      <c r="F420" s="289">
        <v>6</v>
      </c>
      <c r="G420" s="290">
        <v>7</v>
      </c>
      <c r="H420" s="291">
        <v>8</v>
      </c>
      <c r="I420" s="41">
        <v>9</v>
      </c>
    </row>
    <row r="421" spans="1:9" ht="14.25" customHeight="1">
      <c r="A421" s="177"/>
      <c r="B421" s="178"/>
      <c r="C421" s="218"/>
      <c r="D421" s="178"/>
      <c r="E421" s="59"/>
      <c r="F421" s="454"/>
      <c r="G421" s="264"/>
      <c r="H421" s="455"/>
      <c r="I421" s="42"/>
    </row>
    <row r="422" spans="1:9" ht="14.25" customHeight="1">
      <c r="A422" s="4">
        <v>600</v>
      </c>
      <c r="B422" s="157"/>
      <c r="C422" s="179"/>
      <c r="D422" s="157" t="s">
        <v>205</v>
      </c>
      <c r="E422" s="57">
        <f>SUM(E424)</f>
        <v>550000</v>
      </c>
      <c r="F422" s="187">
        <f>SUM(F424)</f>
        <v>150000</v>
      </c>
      <c r="G422" s="187">
        <f>SUM(G424)</f>
        <v>150000</v>
      </c>
      <c r="H422" s="158">
        <f>SUM(H424)</f>
        <v>0</v>
      </c>
      <c r="I422" s="198">
        <f>SUM(F422/E422)</f>
        <v>0.2727</v>
      </c>
    </row>
    <row r="423" spans="1:9" ht="12.75">
      <c r="A423" s="4"/>
      <c r="B423" s="206"/>
      <c r="C423" s="90"/>
      <c r="D423" s="107"/>
      <c r="E423" s="58"/>
      <c r="F423" s="262"/>
      <c r="G423" s="259"/>
      <c r="H423" s="160"/>
      <c r="I423" s="202"/>
    </row>
    <row r="424" spans="1:9" ht="14.25" customHeight="1">
      <c r="A424" s="4"/>
      <c r="B424" s="206">
        <v>60014</v>
      </c>
      <c r="C424" s="179"/>
      <c r="D424" s="157" t="s">
        <v>4</v>
      </c>
      <c r="E424" s="57">
        <f>SUM(E426:E427)</f>
        <v>550000</v>
      </c>
      <c r="F424" s="187">
        <f>SUM(F426:F427)</f>
        <v>150000</v>
      </c>
      <c r="G424" s="187">
        <f>SUM(G426:G427)</f>
        <v>150000</v>
      </c>
      <c r="H424" s="158">
        <f>SUM(H426:H427)</f>
        <v>0</v>
      </c>
      <c r="I424" s="198">
        <f>SUM(F424/E424)</f>
        <v>0.2727</v>
      </c>
    </row>
    <row r="425" spans="1:9" ht="14.25" customHeight="1">
      <c r="A425" s="4"/>
      <c r="B425" s="206"/>
      <c r="C425" s="219"/>
      <c r="D425" s="167"/>
      <c r="E425" s="58"/>
      <c r="F425" s="259"/>
      <c r="G425" s="456"/>
      <c r="H425" s="457"/>
      <c r="I425" s="202"/>
    </row>
    <row r="426" spans="1:9" ht="26.25" customHeight="1">
      <c r="A426" s="4"/>
      <c r="B426" s="206"/>
      <c r="C426" s="90">
        <v>2320</v>
      </c>
      <c r="D426" s="182" t="s">
        <v>115</v>
      </c>
      <c r="E426" s="58">
        <v>300000</v>
      </c>
      <c r="F426" s="187">
        <v>150000</v>
      </c>
      <c r="G426" s="259">
        <v>150000</v>
      </c>
      <c r="H426" s="160"/>
      <c r="I426" s="198">
        <f>SUM(F426/E426)</f>
        <v>0.5</v>
      </c>
    </row>
    <row r="427" spans="1:9" ht="43.5" customHeight="1" thickBot="1">
      <c r="A427" s="104"/>
      <c r="B427" s="209"/>
      <c r="C427" s="500">
        <v>6620</v>
      </c>
      <c r="D427" s="106" t="s">
        <v>166</v>
      </c>
      <c r="E427" s="311">
        <v>250000</v>
      </c>
      <c r="F427" s="312">
        <f>SUM(G427:H427)</f>
        <v>0</v>
      </c>
      <c r="G427" s="312">
        <v>0</v>
      </c>
      <c r="H427" s="313"/>
      <c r="I427" s="199">
        <f>SUM(F427/E427)</f>
        <v>0</v>
      </c>
    </row>
    <row r="428" spans="1:9" s="81" customFormat="1" ht="14.25" customHeight="1" thickTop="1">
      <c r="A428" s="44"/>
      <c r="B428" s="47"/>
      <c r="C428" s="80"/>
      <c r="D428" s="47"/>
      <c r="E428" s="380"/>
      <c r="F428" s="458"/>
      <c r="G428" s="459"/>
      <c r="H428" s="385"/>
      <c r="I428" s="202"/>
    </row>
    <row r="429" spans="1:9" s="2" customFormat="1" ht="14.25" customHeight="1">
      <c r="A429" s="4">
        <v>853</v>
      </c>
      <c r="B429" s="207"/>
      <c r="C429" s="92"/>
      <c r="D429" s="93" t="s">
        <v>61</v>
      </c>
      <c r="E429" s="101">
        <f>SUM(E431)</f>
        <v>5000</v>
      </c>
      <c r="F429" s="249">
        <f>SUM(F431)</f>
        <v>5000</v>
      </c>
      <c r="G429" s="249">
        <f>SUM(G431)</f>
        <v>5000</v>
      </c>
      <c r="H429" s="249">
        <f>SUM(H431)</f>
        <v>0</v>
      </c>
      <c r="I429" s="198">
        <f>SUM(F429/E429)</f>
        <v>1</v>
      </c>
    </row>
    <row r="430" spans="1:9" s="2" customFormat="1" ht="12.75">
      <c r="A430" s="4"/>
      <c r="B430" s="206"/>
      <c r="C430" s="90"/>
      <c r="D430" s="107"/>
      <c r="E430" s="272"/>
      <c r="F430" s="271"/>
      <c r="G430" s="259"/>
      <c r="H430" s="258"/>
      <c r="I430" s="202"/>
    </row>
    <row r="431" spans="1:9" s="2" customFormat="1" ht="12.75">
      <c r="A431" s="4"/>
      <c r="B431" s="206">
        <v>85395</v>
      </c>
      <c r="C431" s="108"/>
      <c r="D431" s="99" t="s">
        <v>242</v>
      </c>
      <c r="E431" s="101">
        <f>SUM(E433)</f>
        <v>5000</v>
      </c>
      <c r="F431" s="249">
        <f>SUM(F433)</f>
        <v>5000</v>
      </c>
      <c r="G431" s="187">
        <f>SUM(G433)</f>
        <v>5000</v>
      </c>
      <c r="H431" s="187">
        <f>SUM(H433)</f>
        <v>0</v>
      </c>
      <c r="I431" s="198">
        <f>SUM(F431/E431)</f>
        <v>1</v>
      </c>
    </row>
    <row r="432" spans="1:9" s="2" customFormat="1" ht="12.75">
      <c r="A432" s="4"/>
      <c r="B432" s="206"/>
      <c r="C432" s="109"/>
      <c r="D432" s="107"/>
      <c r="E432" s="272"/>
      <c r="F432" s="302"/>
      <c r="G432" s="304"/>
      <c r="H432" s="322"/>
      <c r="I432" s="482"/>
    </row>
    <row r="433" spans="1:9" s="2" customFormat="1" ht="25.5" customHeight="1" thickBot="1">
      <c r="A433" s="4"/>
      <c r="B433" s="206"/>
      <c r="C433" s="90">
        <v>2320</v>
      </c>
      <c r="D433" s="182" t="s">
        <v>115</v>
      </c>
      <c r="E433" s="272">
        <v>5000</v>
      </c>
      <c r="F433" s="271">
        <f>SUM(G433:H433)</f>
        <v>5000</v>
      </c>
      <c r="G433" s="259">
        <v>5000</v>
      </c>
      <c r="H433" s="304"/>
      <c r="I433" s="202">
        <f>SUM(F433/E433)</f>
        <v>1</v>
      </c>
    </row>
    <row r="434" spans="1:9" ht="14.25" customHeight="1">
      <c r="A434" s="183"/>
      <c r="B434" s="170"/>
      <c r="C434" s="169"/>
      <c r="D434" s="170"/>
      <c r="E434" s="184"/>
      <c r="F434" s="278"/>
      <c r="G434" s="279"/>
      <c r="H434" s="455"/>
      <c r="I434" s="280"/>
    </row>
    <row r="435" spans="1:9" s="220" customFormat="1" ht="14.25" customHeight="1" thickBot="1">
      <c r="A435" s="460"/>
      <c r="B435" s="174"/>
      <c r="C435" s="461"/>
      <c r="D435" s="174" t="s">
        <v>221</v>
      </c>
      <c r="E435" s="140">
        <f>SUM(E422)+E429</f>
        <v>555000</v>
      </c>
      <c r="F435" s="449">
        <f>SUM(F422)+F429</f>
        <v>155000</v>
      </c>
      <c r="G435" s="449">
        <f>SUM(G422)+G429</f>
        <v>155000</v>
      </c>
      <c r="H435" s="71">
        <f>SUM(H422)+H429</f>
        <v>0</v>
      </c>
      <c r="I435" s="197">
        <f>SUM(F435/E435)</f>
        <v>0.2793</v>
      </c>
    </row>
    <row r="436" spans="1:9" ht="14.25" customHeight="1">
      <c r="A436" s="59"/>
      <c r="B436" s="59"/>
      <c r="C436" s="180"/>
      <c r="D436" s="76"/>
      <c r="E436" s="72"/>
      <c r="F436" s="426"/>
      <c r="G436" s="427"/>
      <c r="H436" s="427"/>
      <c r="I436" s="428"/>
    </row>
    <row r="437" spans="1:17" s="10" customFormat="1" ht="12.75" customHeight="1">
      <c r="A437" s="597"/>
      <c r="B437" s="597"/>
      <c r="C437" s="597"/>
      <c r="D437" s="597"/>
      <c r="E437" s="597"/>
      <c r="F437" s="597"/>
      <c r="G437" s="597"/>
      <c r="H437" s="597"/>
      <c r="I437" s="597"/>
      <c r="J437" s="1"/>
      <c r="K437" s="1"/>
      <c r="L437" s="1"/>
      <c r="M437" s="1"/>
      <c r="N437" s="1"/>
      <c r="O437" s="1"/>
      <c r="P437" s="1"/>
      <c r="Q437" s="1"/>
    </row>
    <row r="438" spans="1:9" s="10" customFormat="1" ht="14.25" customHeight="1">
      <c r="A438" s="604" t="s">
        <v>167</v>
      </c>
      <c r="B438" s="604"/>
      <c r="C438" s="604"/>
      <c r="D438" s="604"/>
      <c r="E438" s="604"/>
      <c r="F438" s="604"/>
      <c r="G438" s="604"/>
      <c r="H438" s="604"/>
      <c r="I438" s="150"/>
    </row>
    <row r="439" spans="1:17" s="10" customFormat="1" ht="14.25" customHeight="1" thickBot="1">
      <c r="A439" s="451"/>
      <c r="B439" s="452"/>
      <c r="C439" s="185"/>
      <c r="D439" s="453"/>
      <c r="E439" s="433"/>
      <c r="F439" s="434"/>
      <c r="G439" s="435"/>
      <c r="H439" s="287"/>
      <c r="I439" s="288" t="s">
        <v>64</v>
      </c>
      <c r="J439" s="1"/>
      <c r="K439" s="1"/>
      <c r="L439" s="1"/>
      <c r="M439" s="1"/>
      <c r="N439" s="1"/>
      <c r="O439" s="1"/>
      <c r="P439" s="1"/>
      <c r="Q439" s="1"/>
    </row>
    <row r="440" spans="1:17" s="175" customFormat="1" ht="14.25" customHeight="1">
      <c r="A440" s="596" t="s">
        <v>203</v>
      </c>
      <c r="B440" s="610" t="s">
        <v>222</v>
      </c>
      <c r="C440" s="610" t="s">
        <v>251</v>
      </c>
      <c r="D440" s="610" t="s">
        <v>223</v>
      </c>
      <c r="E440" s="612" t="s">
        <v>178</v>
      </c>
      <c r="F440" s="598" t="s">
        <v>145</v>
      </c>
      <c r="G440" s="614" t="s">
        <v>224</v>
      </c>
      <c r="H440" s="615"/>
      <c r="I440" s="616" t="s">
        <v>43</v>
      </c>
      <c r="J440" s="151"/>
      <c r="K440" s="151"/>
      <c r="L440" s="151"/>
      <c r="M440" s="151"/>
      <c r="N440" s="151"/>
      <c r="O440" s="151"/>
      <c r="P440" s="151"/>
      <c r="Q440" s="151"/>
    </row>
    <row r="441" spans="1:17" s="176" customFormat="1" ht="12.75">
      <c r="A441" s="590"/>
      <c r="B441" s="611"/>
      <c r="C441" s="611"/>
      <c r="D441" s="611"/>
      <c r="E441" s="613"/>
      <c r="F441" s="599"/>
      <c r="G441" s="241" t="s">
        <v>146</v>
      </c>
      <c r="H441" s="242" t="s">
        <v>147</v>
      </c>
      <c r="I441" s="617"/>
      <c r="J441" s="152"/>
      <c r="K441" s="152"/>
      <c r="L441" s="152"/>
      <c r="M441" s="152"/>
      <c r="N441" s="152"/>
      <c r="O441" s="152"/>
      <c r="P441" s="152"/>
      <c r="Q441" s="152"/>
    </row>
    <row r="442" spans="1:17" s="10" customFormat="1" ht="14.25" customHeight="1" thickBot="1">
      <c r="A442" s="29">
        <v>1</v>
      </c>
      <c r="B442" s="30">
        <v>2</v>
      </c>
      <c r="C442" s="79">
        <v>3</v>
      </c>
      <c r="D442" s="30">
        <v>4</v>
      </c>
      <c r="E442" s="40">
        <v>5</v>
      </c>
      <c r="F442" s="289">
        <v>6</v>
      </c>
      <c r="G442" s="290">
        <v>7</v>
      </c>
      <c r="H442" s="291">
        <v>8</v>
      </c>
      <c r="I442" s="41">
        <v>9</v>
      </c>
      <c r="J442" s="1"/>
      <c r="K442" s="1"/>
      <c r="L442" s="1"/>
      <c r="M442" s="1"/>
      <c r="N442" s="1"/>
      <c r="O442" s="1"/>
      <c r="P442" s="1"/>
      <c r="Q442" s="1"/>
    </row>
    <row r="443" spans="1:17" s="462" customFormat="1" ht="14.25" customHeight="1">
      <c r="A443" s="44"/>
      <c r="B443" s="47"/>
      <c r="C443" s="80"/>
      <c r="D443" s="47"/>
      <c r="E443" s="380"/>
      <c r="F443" s="381"/>
      <c r="G443" s="382"/>
      <c r="H443" s="383"/>
      <c r="I443" s="196"/>
      <c r="J443" s="81"/>
      <c r="K443" s="81"/>
      <c r="L443" s="81"/>
      <c r="M443" s="81"/>
      <c r="N443" s="81"/>
      <c r="O443" s="81"/>
      <c r="P443" s="81"/>
      <c r="Q443" s="81"/>
    </row>
    <row r="444" spans="1:17" s="133" customFormat="1" ht="14.25" customHeight="1">
      <c r="A444" s="4">
        <v>853</v>
      </c>
      <c r="B444" s="207"/>
      <c r="C444" s="92"/>
      <c r="D444" s="93" t="s">
        <v>61</v>
      </c>
      <c r="E444" s="101">
        <f>SUM(E446)</f>
        <v>639068</v>
      </c>
      <c r="F444" s="249">
        <f>SUM(F446)</f>
        <v>639087</v>
      </c>
      <c r="G444" s="249">
        <f>SUM(G446)</f>
        <v>639087</v>
      </c>
      <c r="H444" s="249">
        <f>SUM(H446)</f>
        <v>0</v>
      </c>
      <c r="I444" s="198">
        <f>SUM(F444/E444)</f>
        <v>1</v>
      </c>
      <c r="J444" s="2"/>
      <c r="K444" s="2"/>
      <c r="L444" s="2"/>
      <c r="M444" s="2"/>
      <c r="N444" s="2"/>
      <c r="O444" s="2"/>
      <c r="P444" s="2"/>
      <c r="Q444" s="2"/>
    </row>
    <row r="445" spans="1:17" s="133" customFormat="1" ht="12.75">
      <c r="A445" s="4"/>
      <c r="B445" s="206"/>
      <c r="C445" s="90"/>
      <c r="D445" s="107"/>
      <c r="E445" s="272"/>
      <c r="F445" s="271"/>
      <c r="G445" s="259"/>
      <c r="H445" s="258"/>
      <c r="I445" s="202"/>
      <c r="J445" s="2"/>
      <c r="K445" s="2"/>
      <c r="L445" s="2"/>
      <c r="M445" s="2"/>
      <c r="N445" s="2"/>
      <c r="O445" s="2"/>
      <c r="P445" s="2"/>
      <c r="Q445" s="2"/>
    </row>
    <row r="446" spans="1:17" s="133" customFormat="1" ht="12.75">
      <c r="A446" s="4"/>
      <c r="B446" s="206">
        <v>85395</v>
      </c>
      <c r="C446" s="108"/>
      <c r="D446" s="99" t="s">
        <v>242</v>
      </c>
      <c r="E446" s="101">
        <f>SUM(E447:E448)</f>
        <v>639068</v>
      </c>
      <c r="F446" s="249">
        <f>SUM(F447:F448)</f>
        <v>639087</v>
      </c>
      <c r="G446" s="249">
        <f>SUM(G447:G448)</f>
        <v>639087</v>
      </c>
      <c r="H446" s="249">
        <f>SUM(H447:H448)</f>
        <v>0</v>
      </c>
      <c r="I446" s="198">
        <f>SUM(F446/E446)</f>
        <v>1</v>
      </c>
      <c r="J446" s="2"/>
      <c r="K446" s="2"/>
      <c r="L446" s="2"/>
      <c r="M446" s="2"/>
      <c r="N446" s="2"/>
      <c r="O446" s="2"/>
      <c r="P446" s="2"/>
      <c r="Q446" s="2"/>
    </row>
    <row r="447" spans="1:17" s="133" customFormat="1" ht="21.75" customHeight="1">
      <c r="A447" s="4"/>
      <c r="B447" s="206"/>
      <c r="C447" s="98">
        <v>2008</v>
      </c>
      <c r="D447" s="300" t="s">
        <v>158</v>
      </c>
      <c r="E447" s="102">
        <v>603582</v>
      </c>
      <c r="F447" s="332">
        <f>SUM(G447:H447)</f>
        <v>603599.45</v>
      </c>
      <c r="G447" s="308">
        <v>603599.45</v>
      </c>
      <c r="H447" s="315"/>
      <c r="I447" s="201">
        <f>SUM(F447/E447)</f>
        <v>1</v>
      </c>
      <c r="J447" s="2"/>
      <c r="K447" s="2"/>
      <c r="L447" s="2"/>
      <c r="M447" s="2"/>
      <c r="N447" s="2"/>
      <c r="O447" s="2"/>
      <c r="P447" s="2"/>
      <c r="Q447" s="2"/>
    </row>
    <row r="448" spans="1:17" s="133" customFormat="1" ht="21.75" customHeight="1" thickBot="1">
      <c r="A448" s="4"/>
      <c r="B448" s="206"/>
      <c r="C448" s="90">
        <v>2009</v>
      </c>
      <c r="D448" s="300" t="s">
        <v>158</v>
      </c>
      <c r="E448" s="272">
        <v>35486</v>
      </c>
      <c r="F448" s="271">
        <f>SUM(G448:H448)</f>
        <v>35487.55</v>
      </c>
      <c r="G448" s="259">
        <v>35487.55</v>
      </c>
      <c r="H448" s="304"/>
      <c r="I448" s="202">
        <f>SUM(F448/E448)</f>
        <v>1</v>
      </c>
      <c r="J448" s="2"/>
      <c r="K448" s="2"/>
      <c r="L448" s="2"/>
      <c r="M448" s="2"/>
      <c r="N448" s="2"/>
      <c r="O448" s="2"/>
      <c r="P448" s="2"/>
      <c r="Q448" s="2"/>
    </row>
    <row r="449" spans="1:17" s="10" customFormat="1" ht="14.25" customHeight="1">
      <c r="A449" s="183"/>
      <c r="B449" s="170"/>
      <c r="C449" s="169"/>
      <c r="D449" s="170"/>
      <c r="E449" s="184"/>
      <c r="F449" s="278"/>
      <c r="G449" s="279"/>
      <c r="H449" s="448"/>
      <c r="I449" s="483"/>
      <c r="J449" s="1"/>
      <c r="K449" s="1"/>
      <c r="L449" s="1"/>
      <c r="M449" s="1"/>
      <c r="N449" s="1"/>
      <c r="O449" s="1"/>
      <c r="P449" s="1"/>
      <c r="Q449" s="1"/>
    </row>
    <row r="450" spans="1:17" s="463" customFormat="1" ht="14.25" customHeight="1" thickBot="1">
      <c r="A450" s="460"/>
      <c r="B450" s="174"/>
      <c r="C450" s="461"/>
      <c r="D450" s="174" t="s">
        <v>221</v>
      </c>
      <c r="E450" s="140">
        <f>SUM(E444)</f>
        <v>639068</v>
      </c>
      <c r="F450" s="449">
        <f>SUM(F444)</f>
        <v>639087</v>
      </c>
      <c r="G450" s="449">
        <f>SUM(G444)</f>
        <v>639087</v>
      </c>
      <c r="H450" s="449">
        <f>SUM(H444)</f>
        <v>0</v>
      </c>
      <c r="I450" s="484">
        <f>SUM(F450/E450)</f>
        <v>1</v>
      </c>
      <c r="J450" s="220"/>
      <c r="K450" s="220"/>
      <c r="L450" s="220"/>
      <c r="M450" s="220"/>
      <c r="N450" s="220"/>
      <c r="O450" s="220"/>
      <c r="P450" s="220"/>
      <c r="Q450" s="220"/>
    </row>
    <row r="451" spans="1:17" s="463" customFormat="1" ht="14.25" customHeight="1">
      <c r="A451" s="76"/>
      <c r="B451" s="76"/>
      <c r="C451" s="432"/>
      <c r="D451" s="76"/>
      <c r="E451" s="72"/>
      <c r="F451" s="73"/>
      <c r="G451" s="73"/>
      <c r="H451" s="73"/>
      <c r="I451" s="532"/>
      <c r="J451" s="220"/>
      <c r="K451" s="220"/>
      <c r="L451" s="220"/>
      <c r="M451" s="220"/>
      <c r="N451" s="220"/>
      <c r="O451" s="220"/>
      <c r="P451" s="220"/>
      <c r="Q451" s="220"/>
    </row>
    <row r="452" spans="1:9" s="10" customFormat="1" ht="14.25" customHeight="1">
      <c r="A452" s="604" t="s">
        <v>33</v>
      </c>
      <c r="B452" s="604"/>
      <c r="C452" s="604"/>
      <c r="D452" s="604"/>
      <c r="E452" s="604"/>
      <c r="F452" s="604"/>
      <c r="G452" s="604"/>
      <c r="H452" s="149"/>
      <c r="I452" s="150"/>
    </row>
    <row r="453" spans="1:9" s="10" customFormat="1" ht="14.25" customHeight="1" thickBot="1">
      <c r="A453" s="605"/>
      <c r="B453" s="605"/>
      <c r="C453" s="605"/>
      <c r="D453" s="605"/>
      <c r="E453" s="605"/>
      <c r="F453" s="605"/>
      <c r="G453" s="605"/>
      <c r="H453" s="149"/>
      <c r="I453" s="150"/>
    </row>
    <row r="454" spans="1:9" s="175" customFormat="1" ht="14.25" customHeight="1">
      <c r="A454" s="606" t="s">
        <v>203</v>
      </c>
      <c r="B454" s="608" t="s">
        <v>222</v>
      </c>
      <c r="C454" s="610" t="s">
        <v>251</v>
      </c>
      <c r="D454" s="610" t="s">
        <v>223</v>
      </c>
      <c r="E454" s="612" t="s">
        <v>178</v>
      </c>
      <c r="F454" s="610" t="s">
        <v>68</v>
      </c>
      <c r="G454" s="614" t="s">
        <v>224</v>
      </c>
      <c r="H454" s="615"/>
      <c r="I454" s="616" t="s">
        <v>43</v>
      </c>
    </row>
    <row r="455" spans="1:9" s="176" customFormat="1" ht="14.25" customHeight="1">
      <c r="A455" s="607"/>
      <c r="B455" s="609"/>
      <c r="C455" s="611"/>
      <c r="D455" s="611"/>
      <c r="E455" s="613"/>
      <c r="F455" s="611"/>
      <c r="G455" s="241" t="s">
        <v>146</v>
      </c>
      <c r="H455" s="242" t="s">
        <v>147</v>
      </c>
      <c r="I455" s="617"/>
    </row>
    <row r="456" spans="1:9" s="10" customFormat="1" ht="14.25" customHeight="1" thickBot="1">
      <c r="A456" s="533">
        <v>1</v>
      </c>
      <c r="B456" s="525">
        <v>2</v>
      </c>
      <c r="C456" s="79">
        <v>3</v>
      </c>
      <c r="D456" s="30">
        <v>4</v>
      </c>
      <c r="E456" s="40">
        <v>5</v>
      </c>
      <c r="F456" s="534">
        <v>6</v>
      </c>
      <c r="G456" s="290">
        <v>7</v>
      </c>
      <c r="H456" s="291">
        <v>8</v>
      </c>
      <c r="I456" s="41">
        <v>9</v>
      </c>
    </row>
    <row r="457" spans="1:9" s="10" customFormat="1" ht="14.25" customHeight="1">
      <c r="A457" s="535"/>
      <c r="B457" s="536"/>
      <c r="C457" s="144"/>
      <c r="D457" s="537"/>
      <c r="E457" s="170"/>
      <c r="F457" s="178"/>
      <c r="G457" s="170"/>
      <c r="H457" s="538"/>
      <c r="I457" s="539"/>
    </row>
    <row r="458" spans="1:9" s="10" customFormat="1" ht="14.25" customHeight="1">
      <c r="A458" s="61">
        <v>750</v>
      </c>
      <c r="B458" s="540"/>
      <c r="C458" s="179"/>
      <c r="D458" s="541" t="s">
        <v>208</v>
      </c>
      <c r="E458" s="186">
        <f>SUM(E460)</f>
        <v>150000</v>
      </c>
      <c r="F458" s="542">
        <f>SUM(F460)</f>
        <v>65719.6</v>
      </c>
      <c r="G458" s="543">
        <f>G460</f>
        <v>65719.6</v>
      </c>
      <c r="H458" s="543">
        <f>H460</f>
        <v>0</v>
      </c>
      <c r="I458" s="544">
        <f>F458/E458</f>
        <v>0.4381</v>
      </c>
    </row>
    <row r="459" spans="1:9" s="10" customFormat="1" ht="14.25" customHeight="1">
      <c r="A459" s="61"/>
      <c r="B459" s="545"/>
      <c r="C459" s="180"/>
      <c r="D459" s="7"/>
      <c r="E459" s="159"/>
      <c r="F459" s="546"/>
      <c r="G459" s="259"/>
      <c r="H459" s="547"/>
      <c r="I459" s="548"/>
    </row>
    <row r="460" spans="1:9" s="10" customFormat="1" ht="14.25" customHeight="1">
      <c r="A460" s="61"/>
      <c r="B460" s="351">
        <v>75011</v>
      </c>
      <c r="C460" s="549"/>
      <c r="D460" s="541" t="s">
        <v>63</v>
      </c>
      <c r="E460" s="186">
        <f>SUM(E462)</f>
        <v>150000</v>
      </c>
      <c r="F460" s="542">
        <f>SUM(F462)</f>
        <v>65719.6</v>
      </c>
      <c r="G460" s="543">
        <f>G462</f>
        <v>65719.6</v>
      </c>
      <c r="H460" s="543">
        <f>H462</f>
        <v>0</v>
      </c>
      <c r="I460" s="544">
        <f>F460/E460</f>
        <v>0.4381</v>
      </c>
    </row>
    <row r="461" spans="1:9" s="10" customFormat="1" ht="14.25" customHeight="1">
      <c r="A461" s="61"/>
      <c r="B461" s="351"/>
      <c r="C461" s="180"/>
      <c r="D461" s="550"/>
      <c r="E461" s="551"/>
      <c r="F461" s="546"/>
      <c r="G461" s="259"/>
      <c r="H461" s="547"/>
      <c r="I461" s="548"/>
    </row>
    <row r="462" spans="1:9" s="10" customFormat="1" ht="13.5" thickBot="1">
      <c r="A462" s="318"/>
      <c r="B462" s="373"/>
      <c r="C462" s="552" t="s">
        <v>91</v>
      </c>
      <c r="D462" s="553" t="s">
        <v>119</v>
      </c>
      <c r="E462" s="554">
        <v>150000</v>
      </c>
      <c r="F462" s="555">
        <v>65719.6</v>
      </c>
      <c r="G462" s="556">
        <v>65719.6</v>
      </c>
      <c r="H462" s="557"/>
      <c r="I462" s="558">
        <f>F462/E462</f>
        <v>0.4381</v>
      </c>
    </row>
    <row r="463" spans="1:9" s="10" customFormat="1" ht="14.25" customHeight="1" thickTop="1">
      <c r="A463" s="559"/>
      <c r="B463" s="536"/>
      <c r="C463" s="560"/>
      <c r="D463" s="59"/>
      <c r="E463" s="178"/>
      <c r="F463" s="178"/>
      <c r="G463" s="259"/>
      <c r="H463" s="547"/>
      <c r="I463" s="548"/>
    </row>
    <row r="464" spans="1:9" s="10" customFormat="1" ht="14.25" customHeight="1">
      <c r="A464" s="61">
        <v>852</v>
      </c>
      <c r="B464" s="540"/>
      <c r="C464" s="179"/>
      <c r="D464" s="561" t="s">
        <v>78</v>
      </c>
      <c r="E464" s="186">
        <f>SUM(E466+E470)</f>
        <v>7000</v>
      </c>
      <c r="F464" s="187">
        <f>SUM(F466+F470)</f>
        <v>52351.13</v>
      </c>
      <c r="G464" s="543">
        <f>G466+G470</f>
        <v>52351.13</v>
      </c>
      <c r="H464" s="543">
        <f>H466+H470</f>
        <v>0</v>
      </c>
      <c r="I464" s="544">
        <f>F464/E464</f>
        <v>7.4787</v>
      </c>
    </row>
    <row r="465" spans="1:9" s="10" customFormat="1" ht="14.25" customHeight="1">
      <c r="A465" s="61"/>
      <c r="B465" s="545"/>
      <c r="C465" s="562"/>
      <c r="D465" s="563" t="s">
        <v>34</v>
      </c>
      <c r="E465" s="159"/>
      <c r="F465" s="546"/>
      <c r="G465" s="259"/>
      <c r="H465" s="547"/>
      <c r="I465" s="548"/>
    </row>
    <row r="466" spans="1:9" s="10" customFormat="1" ht="14.25" customHeight="1">
      <c r="A466" s="61"/>
      <c r="B466" s="351">
        <v>85212</v>
      </c>
      <c r="C466" s="179"/>
      <c r="D466" s="564" t="s">
        <v>35</v>
      </c>
      <c r="E466" s="186">
        <f>SUM(E468)</f>
        <v>0</v>
      </c>
      <c r="F466" s="542">
        <f>SUM(F468)</f>
        <v>51142.72</v>
      </c>
      <c r="G466" s="543">
        <f>G468</f>
        <v>51142.72</v>
      </c>
      <c r="H466" s="543">
        <f>H468</f>
        <v>0</v>
      </c>
      <c r="I466" s="544"/>
    </row>
    <row r="467" spans="1:9" s="10" customFormat="1" ht="14.25" customHeight="1">
      <c r="A467" s="61"/>
      <c r="B467" s="351"/>
      <c r="C467" s="562"/>
      <c r="D467" s="550"/>
      <c r="E467" s="565"/>
      <c r="F467" s="566"/>
      <c r="G467" s="262"/>
      <c r="H467" s="547"/>
      <c r="I467" s="548"/>
    </row>
    <row r="468" spans="1:9" s="10" customFormat="1" ht="12.75">
      <c r="A468" s="61"/>
      <c r="B468" s="339"/>
      <c r="C468" s="567" t="s">
        <v>89</v>
      </c>
      <c r="D468" s="568" t="s">
        <v>117</v>
      </c>
      <c r="E468" s="186">
        <v>0</v>
      </c>
      <c r="F468" s="542">
        <v>51142.72</v>
      </c>
      <c r="G468" s="543">
        <v>51142.72</v>
      </c>
      <c r="H468" s="569"/>
      <c r="I468" s="544"/>
    </row>
    <row r="469" spans="1:9" s="10" customFormat="1" ht="14.25" customHeight="1">
      <c r="A469" s="61"/>
      <c r="B469" s="545"/>
      <c r="C469" s="562"/>
      <c r="D469" s="563"/>
      <c r="E469" s="159"/>
      <c r="F469" s="546"/>
      <c r="G469" s="259"/>
      <c r="H469" s="547"/>
      <c r="I469" s="548"/>
    </row>
    <row r="470" spans="1:9" s="10" customFormat="1" ht="14.25" customHeight="1">
      <c r="A470" s="61"/>
      <c r="B470" s="351">
        <v>85228</v>
      </c>
      <c r="C470" s="179"/>
      <c r="D470" s="541" t="s">
        <v>82</v>
      </c>
      <c r="E470" s="186">
        <f>SUM(E472)</f>
        <v>7000</v>
      </c>
      <c r="F470" s="542">
        <f>SUM(F472)</f>
        <v>1208.41</v>
      </c>
      <c r="G470" s="543">
        <f>G472</f>
        <v>1208.41</v>
      </c>
      <c r="H470" s="543">
        <f>H472</f>
        <v>0</v>
      </c>
      <c r="I470" s="544">
        <f>F470/E470</f>
        <v>0.1726</v>
      </c>
    </row>
    <row r="471" spans="1:9" s="10" customFormat="1" ht="14.25" customHeight="1">
      <c r="A471" s="61"/>
      <c r="B471" s="351"/>
      <c r="C471" s="562"/>
      <c r="D471" s="570"/>
      <c r="E471" s="551"/>
      <c r="F471" s="546"/>
      <c r="G471" s="262"/>
      <c r="H471" s="571"/>
      <c r="I471" s="572"/>
    </row>
    <row r="472" spans="1:9" s="10" customFormat="1" ht="13.5" thickBot="1">
      <c r="A472" s="61"/>
      <c r="B472" s="351"/>
      <c r="C472" s="573" t="s">
        <v>110</v>
      </c>
      <c r="D472" s="574" t="s">
        <v>122</v>
      </c>
      <c r="E472" s="551">
        <v>7000</v>
      </c>
      <c r="F472" s="546">
        <v>1208.41</v>
      </c>
      <c r="G472" s="575">
        <v>1208.41</v>
      </c>
      <c r="H472" s="576"/>
      <c r="I472" s="577">
        <f>F472/E472</f>
        <v>0.1726</v>
      </c>
    </row>
    <row r="473" spans="1:9" s="10" customFormat="1" ht="14.25" customHeight="1">
      <c r="A473" s="578"/>
      <c r="B473" s="579"/>
      <c r="C473" s="580"/>
      <c r="D473" s="581"/>
      <c r="E473" s="170"/>
      <c r="F473" s="582"/>
      <c r="G473" s="259"/>
      <c r="H473" s="547"/>
      <c r="I473" s="548"/>
    </row>
    <row r="474" spans="1:9" s="10" customFormat="1" ht="14.25" customHeight="1" thickBot="1">
      <c r="A474" s="583"/>
      <c r="B474" s="584"/>
      <c r="C474" s="585"/>
      <c r="D474" s="586" t="s">
        <v>221</v>
      </c>
      <c r="E474" s="188">
        <f>SUM(E458+E464)</f>
        <v>157000</v>
      </c>
      <c r="F474" s="71">
        <f>SUM(F458+F464)</f>
        <v>118070.73</v>
      </c>
      <c r="G474" s="71">
        <f>SUM(G458+G464)</f>
        <v>118070.73</v>
      </c>
      <c r="H474" s="71">
        <f>SUM(H458+H464)</f>
        <v>0</v>
      </c>
      <c r="I474" s="587">
        <f>F474/E474</f>
        <v>0.752</v>
      </c>
    </row>
    <row r="475" spans="1:17" s="463" customFormat="1" ht="14.25" customHeight="1">
      <c r="A475" s="76"/>
      <c r="B475" s="76"/>
      <c r="C475" s="432"/>
      <c r="D475" s="76"/>
      <c r="E475" s="72"/>
      <c r="F475" s="73"/>
      <c r="G475" s="73"/>
      <c r="H475" s="73"/>
      <c r="I475" s="532"/>
      <c r="J475" s="220"/>
      <c r="K475" s="220"/>
      <c r="L475" s="220"/>
      <c r="M475" s="220"/>
      <c r="N475" s="220"/>
      <c r="O475" s="220"/>
      <c r="P475" s="220"/>
      <c r="Q475" s="220"/>
    </row>
    <row r="476" ht="12">
      <c r="E476" s="6"/>
    </row>
    <row r="477" spans="5:9" ht="12">
      <c r="E477" s="285"/>
      <c r="F477" s="285"/>
      <c r="G477" s="285"/>
      <c r="H477" s="285"/>
      <c r="I477" s="285"/>
    </row>
    <row r="478" spans="5:8" ht="12">
      <c r="E478" s="285"/>
      <c r="F478" s="285"/>
      <c r="G478" s="285"/>
      <c r="H478" s="285"/>
    </row>
    <row r="479" spans="5:8" ht="12">
      <c r="E479" s="285"/>
      <c r="F479" s="285"/>
      <c r="G479" s="285"/>
      <c r="H479" s="285"/>
    </row>
  </sheetData>
  <mergeCells count="69">
    <mergeCell ref="A7:G7"/>
    <mergeCell ref="C15:D15"/>
    <mergeCell ref="A9:H9"/>
    <mergeCell ref="A11:G11"/>
    <mergeCell ref="A12:I12"/>
    <mergeCell ref="B13:B14"/>
    <mergeCell ref="C13:D14"/>
    <mergeCell ref="E13:E14"/>
    <mergeCell ref="F13:F14"/>
    <mergeCell ref="G13:H13"/>
    <mergeCell ref="I13:I14"/>
    <mergeCell ref="C16:D16"/>
    <mergeCell ref="C17:D17"/>
    <mergeCell ref="C58:D58"/>
    <mergeCell ref="A59:I59"/>
    <mergeCell ref="A60:G60"/>
    <mergeCell ref="A62:A63"/>
    <mergeCell ref="B62:B63"/>
    <mergeCell ref="C62:C63"/>
    <mergeCell ref="D62:D63"/>
    <mergeCell ref="E62:E63"/>
    <mergeCell ref="F62:F63"/>
    <mergeCell ref="G62:H62"/>
    <mergeCell ref="I62:I63"/>
    <mergeCell ref="D243:D244"/>
    <mergeCell ref="D255:D256"/>
    <mergeCell ref="A338:G338"/>
    <mergeCell ref="I340:I341"/>
    <mergeCell ref="A340:A341"/>
    <mergeCell ref="B340:B341"/>
    <mergeCell ref="C340:C341"/>
    <mergeCell ref="D340:D341"/>
    <mergeCell ref="A440:A441"/>
    <mergeCell ref="E340:E341"/>
    <mergeCell ref="F340:F341"/>
    <mergeCell ref="G340:H340"/>
    <mergeCell ref="A416:I416"/>
    <mergeCell ref="A418:A419"/>
    <mergeCell ref="B418:B419"/>
    <mergeCell ref="C418:C419"/>
    <mergeCell ref="D418:D419"/>
    <mergeCell ref="G418:H418"/>
    <mergeCell ref="B440:B441"/>
    <mergeCell ref="C440:C441"/>
    <mergeCell ref="D440:D441"/>
    <mergeCell ref="E440:E441"/>
    <mergeCell ref="F440:F441"/>
    <mergeCell ref="G440:H440"/>
    <mergeCell ref="E418:E419"/>
    <mergeCell ref="F418:F419"/>
    <mergeCell ref="A438:H438"/>
    <mergeCell ref="I454:I455"/>
    <mergeCell ref="A452:G452"/>
    <mergeCell ref="I440:I441"/>
    <mergeCell ref="A1:I1"/>
    <mergeCell ref="A2:I2"/>
    <mergeCell ref="A3:I3"/>
    <mergeCell ref="A5:I5"/>
    <mergeCell ref="C48:D48"/>
    <mergeCell ref="I418:I419"/>
    <mergeCell ref="A437:I437"/>
    <mergeCell ref="A453:G453"/>
    <mergeCell ref="A454:A455"/>
    <mergeCell ref="B454:B455"/>
    <mergeCell ref="C454:C455"/>
    <mergeCell ref="D454:D455"/>
    <mergeCell ref="E454:E455"/>
    <mergeCell ref="F454:F455"/>
    <mergeCell ref="G454:H454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5" horizontalDpi="300" verticalDpi="300" orientation="landscape" paperSize="9" scale="72" r:id="rId1"/>
  <rowBreaks count="13" manualBreakCount="13">
    <brk id="47" max="8" man="1"/>
    <brk id="58" max="8" man="1"/>
    <brk id="93" max="8" man="1"/>
    <brk id="127" max="8" man="1"/>
    <brk id="154" max="8" man="1"/>
    <brk id="187" max="8" man="1"/>
    <brk id="217" max="8" man="1"/>
    <brk id="251" max="8" man="1"/>
    <brk id="286" max="8" man="1"/>
    <brk id="318" max="8" man="1"/>
    <brk id="336" max="255" man="1"/>
    <brk id="398" max="8" man="1"/>
    <brk id="45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E70"/>
  <sheetViews>
    <sheetView showGridLines="0" view="pageBreakPreview" zoomScaleSheetLayoutView="100" workbookViewId="0" topLeftCell="A1">
      <selection activeCell="E1" sqref="E1:H16384"/>
    </sheetView>
  </sheetViews>
  <sheetFormatPr defaultColWidth="9.00390625" defaultRowHeight="12"/>
  <cols>
    <col min="1" max="1" width="76.875" style="8" customWidth="1"/>
    <col min="2" max="2" width="18.00390625" style="8" customWidth="1"/>
    <col min="3" max="3" width="15.375" style="8" customWidth="1"/>
    <col min="4" max="4" width="13.125" style="8" customWidth="1"/>
    <col min="5" max="16384" width="9.125" style="8" customWidth="1"/>
  </cols>
  <sheetData>
    <row r="1" spans="1:3" ht="14.25" customHeight="1">
      <c r="A1" s="35" t="s">
        <v>46</v>
      </c>
      <c r="C1" s="22"/>
    </row>
    <row r="2" spans="1:4" ht="15" thickBot="1">
      <c r="A2" s="19"/>
      <c r="D2" s="25" t="s">
        <v>64</v>
      </c>
    </row>
    <row r="3" spans="1:4" ht="31.5" customHeight="1">
      <c r="A3" s="529" t="s">
        <v>177</v>
      </c>
      <c r="B3" s="530" t="s">
        <v>178</v>
      </c>
      <c r="C3" s="530" t="s">
        <v>68</v>
      </c>
      <c r="D3" s="528" t="s">
        <v>21</v>
      </c>
    </row>
    <row r="4" spans="1:4" ht="12.75" thickBot="1">
      <c r="A4" s="222">
        <v>1</v>
      </c>
      <c r="B4" s="223">
        <v>2</v>
      </c>
      <c r="C4" s="223">
        <v>3</v>
      </c>
      <c r="D4" s="527">
        <v>4</v>
      </c>
    </row>
    <row r="5" spans="1:4" ht="9.75" customHeight="1">
      <c r="A5" s="26"/>
      <c r="B5" s="24"/>
      <c r="C5" s="224"/>
      <c r="D5" s="189"/>
    </row>
    <row r="6" spans="1:4" ht="15">
      <c r="A6" s="190" t="s">
        <v>22</v>
      </c>
      <c r="B6" s="191">
        <f>B8+B30+B36+B39+B70</f>
        <v>113438512.31</v>
      </c>
      <c r="C6" s="191">
        <f>C8+C30+C36+C39+C70</f>
        <v>57531833.51</v>
      </c>
      <c r="D6" s="522">
        <f>SUM(C6/B6)</f>
        <v>0.5072</v>
      </c>
    </row>
    <row r="7" spans="1:4" ht="12.75" customHeight="1">
      <c r="A7" s="225"/>
      <c r="B7" s="226"/>
      <c r="C7" s="227"/>
      <c r="D7" s="523"/>
    </row>
    <row r="8" spans="1:5" ht="12.75">
      <c r="A8" s="193" t="s">
        <v>179</v>
      </c>
      <c r="B8" s="194">
        <f>B9+B10+B11+B12+B13+B14+B15+B16+B17+B21+B22+B24+B25+B26+B27+B28+B29</f>
        <v>59968835</v>
      </c>
      <c r="C8" s="194">
        <f>C9+C10+C11+C12+C13+C14+C15+C16+C17+C21+C22+C24+C25+C26+C27+C28+C29</f>
        <v>31978861.47</v>
      </c>
      <c r="D8" s="192">
        <v>0.5333</v>
      </c>
      <c r="E8" s="237"/>
    </row>
    <row r="9" spans="1:5" ht="12.75">
      <c r="A9" s="18" t="s">
        <v>180</v>
      </c>
      <c r="B9" s="17">
        <v>34900000</v>
      </c>
      <c r="C9" s="17">
        <v>18824015.63</v>
      </c>
      <c r="D9" s="235">
        <f aca="true" t="shared" si="0" ref="D9:D38">SUM(C9/B9)</f>
        <v>0.5394</v>
      </c>
      <c r="E9" s="28"/>
    </row>
    <row r="10" spans="1:5" ht="12.75">
      <c r="A10" s="18" t="s">
        <v>181</v>
      </c>
      <c r="B10" s="17">
        <v>330000</v>
      </c>
      <c r="C10" s="17">
        <v>172612.42</v>
      </c>
      <c r="D10" s="235">
        <f t="shared" si="0"/>
        <v>0.5231</v>
      </c>
      <c r="E10" s="28"/>
    </row>
    <row r="11" spans="1:5" ht="12.75">
      <c r="A11" s="18" t="s">
        <v>55</v>
      </c>
      <c r="B11" s="17">
        <v>67000</v>
      </c>
      <c r="C11" s="17">
        <v>44076.37</v>
      </c>
      <c r="D11" s="235">
        <f t="shared" si="0"/>
        <v>0.6579</v>
      </c>
      <c r="E11" s="28"/>
    </row>
    <row r="12" spans="1:5" ht="12.75">
      <c r="A12" s="18" t="s">
        <v>182</v>
      </c>
      <c r="B12" s="17">
        <v>6200</v>
      </c>
      <c r="C12" s="17">
        <v>1441.05</v>
      </c>
      <c r="D12" s="235">
        <f t="shared" si="0"/>
        <v>0.2324</v>
      </c>
      <c r="E12" s="28"/>
    </row>
    <row r="13" spans="1:5" ht="12.75">
      <c r="A13" s="18" t="s">
        <v>183</v>
      </c>
      <c r="B13" s="17">
        <v>92440</v>
      </c>
      <c r="C13" s="17">
        <v>89892.5</v>
      </c>
      <c r="D13" s="235">
        <f t="shared" si="0"/>
        <v>0.9724</v>
      </c>
      <c r="E13" s="28"/>
    </row>
    <row r="14" spans="1:5" ht="12.75">
      <c r="A14" s="18" t="s">
        <v>184</v>
      </c>
      <c r="B14" s="17">
        <v>150000</v>
      </c>
      <c r="C14" s="17">
        <v>47042.01</v>
      </c>
      <c r="D14" s="235">
        <f t="shared" si="0"/>
        <v>0.3136</v>
      </c>
      <c r="E14" s="28"/>
    </row>
    <row r="15" spans="1:5" ht="12.75">
      <c r="A15" s="18" t="s">
        <v>185</v>
      </c>
      <c r="B15" s="17">
        <v>150000</v>
      </c>
      <c r="C15" s="17">
        <v>69725.47</v>
      </c>
      <c r="D15" s="235">
        <f t="shared" si="0"/>
        <v>0.4648</v>
      </c>
      <c r="E15" s="28"/>
    </row>
    <row r="16" spans="1:5" ht="12.75">
      <c r="A16" s="18" t="s">
        <v>189</v>
      </c>
      <c r="B16" s="17">
        <v>1016937</v>
      </c>
      <c r="C16" s="17">
        <v>1056854.27</v>
      </c>
      <c r="D16" s="235">
        <f t="shared" si="0"/>
        <v>1.0393</v>
      </c>
      <c r="E16" s="28"/>
    </row>
    <row r="17" spans="1:5" ht="12.75">
      <c r="A17" s="18" t="s">
        <v>23</v>
      </c>
      <c r="B17" s="21">
        <f>SUM(B19:B20)</f>
        <v>21147823</v>
      </c>
      <c r="C17" s="21">
        <f>SUM(C19:C20)</f>
        <v>10224867.31</v>
      </c>
      <c r="D17" s="531">
        <f t="shared" si="0"/>
        <v>0.4835</v>
      </c>
      <c r="E17" s="28"/>
    </row>
    <row r="18" spans="1:5" ht="12.75">
      <c r="A18" s="18" t="s">
        <v>190</v>
      </c>
      <c r="B18" s="17"/>
      <c r="C18" s="23"/>
      <c r="D18" s="235"/>
      <c r="E18" s="28"/>
    </row>
    <row r="19" spans="1:5" ht="12.75">
      <c r="A19" s="18" t="s">
        <v>84</v>
      </c>
      <c r="B19" s="17">
        <v>20000000</v>
      </c>
      <c r="C19" s="17">
        <v>9522779</v>
      </c>
      <c r="D19" s="235">
        <f t="shared" si="0"/>
        <v>0.4761</v>
      </c>
      <c r="E19" s="28"/>
    </row>
    <row r="20" spans="1:5" ht="12.75">
      <c r="A20" s="18" t="s">
        <v>191</v>
      </c>
      <c r="B20" s="17">
        <v>1147823</v>
      </c>
      <c r="C20" s="17">
        <v>702088.31</v>
      </c>
      <c r="D20" s="235">
        <f t="shared" si="0"/>
        <v>0.6117</v>
      </c>
      <c r="E20" s="28"/>
    </row>
    <row r="21" spans="1:5" ht="12.75">
      <c r="A21" s="18" t="s">
        <v>192</v>
      </c>
      <c r="B21" s="17">
        <v>274000</v>
      </c>
      <c r="C21" s="17">
        <v>157740.36</v>
      </c>
      <c r="D21" s="235">
        <f t="shared" si="0"/>
        <v>0.5757</v>
      </c>
      <c r="E21" s="28"/>
    </row>
    <row r="22" spans="1:5" ht="12.75">
      <c r="A22" s="18" t="s">
        <v>193</v>
      </c>
      <c r="B22" s="17">
        <v>190700</v>
      </c>
      <c r="C22" s="17">
        <v>96845.31</v>
      </c>
      <c r="D22" s="235">
        <f t="shared" si="0"/>
        <v>0.5078</v>
      </c>
      <c r="E22" s="28"/>
    </row>
    <row r="23" spans="1:5" ht="12.75">
      <c r="A23" s="18" t="s">
        <v>24</v>
      </c>
      <c r="B23" s="17"/>
      <c r="C23" s="23"/>
      <c r="D23" s="235"/>
      <c r="E23" s="28"/>
    </row>
    <row r="24" spans="1:5" ht="12.75">
      <c r="A24" s="18" t="s">
        <v>25</v>
      </c>
      <c r="B24" s="17">
        <v>599567</v>
      </c>
      <c r="C24" s="17">
        <v>464862.97</v>
      </c>
      <c r="D24" s="235">
        <f t="shared" si="0"/>
        <v>0.7753</v>
      </c>
      <c r="E24" s="28"/>
    </row>
    <row r="25" spans="1:5" ht="12.75">
      <c r="A25" s="18" t="s">
        <v>26</v>
      </c>
      <c r="B25" s="17">
        <v>1700</v>
      </c>
      <c r="C25" s="17">
        <v>4275.67</v>
      </c>
      <c r="D25" s="235">
        <f t="shared" si="0"/>
        <v>2.5151</v>
      </c>
      <c r="E25" s="28"/>
    </row>
    <row r="26" spans="1:5" ht="12.75">
      <c r="A26" s="18" t="s">
        <v>27</v>
      </c>
      <c r="B26" s="17">
        <v>350000</v>
      </c>
      <c r="C26" s="17">
        <v>168515.36</v>
      </c>
      <c r="D26" s="235">
        <f t="shared" si="0"/>
        <v>0.4815</v>
      </c>
      <c r="E26" s="28"/>
    </row>
    <row r="27" spans="1:5" ht="12.75">
      <c r="A27" s="18" t="s">
        <v>28</v>
      </c>
      <c r="B27" s="17">
        <v>668</v>
      </c>
      <c r="C27" s="17">
        <v>370</v>
      </c>
      <c r="D27" s="235">
        <f t="shared" si="0"/>
        <v>0.5539</v>
      </c>
      <c r="E27" s="28"/>
    </row>
    <row r="28" spans="1:5" ht="12.75">
      <c r="A28" s="228" t="s">
        <v>29</v>
      </c>
      <c r="B28" s="17">
        <v>602000</v>
      </c>
      <c r="C28" s="17">
        <v>507763.86</v>
      </c>
      <c r="D28" s="235">
        <f t="shared" si="0"/>
        <v>0.8435</v>
      </c>
      <c r="E28" s="28"/>
    </row>
    <row r="29" spans="1:5" ht="12.75">
      <c r="A29" s="20" t="s">
        <v>30</v>
      </c>
      <c r="B29" s="21">
        <v>89800</v>
      </c>
      <c r="C29" s="21">
        <v>47960.91</v>
      </c>
      <c r="D29" s="235">
        <f t="shared" si="0"/>
        <v>0.5341</v>
      </c>
      <c r="E29" s="28"/>
    </row>
    <row r="30" spans="1:4" ht="12.75">
      <c r="A30" s="193" t="s">
        <v>194</v>
      </c>
      <c r="B30" s="194">
        <f>B31+B32+B34+B35</f>
        <v>8229239</v>
      </c>
      <c r="C30" s="194">
        <f>C31+C32+C34+C35</f>
        <v>2773214.92</v>
      </c>
      <c r="D30" s="192">
        <f>SUM(C30/B30)</f>
        <v>0.337</v>
      </c>
    </row>
    <row r="31" spans="1:4" ht="12.75">
      <c r="A31" s="18" t="s">
        <v>195</v>
      </c>
      <c r="B31" s="17">
        <v>883000</v>
      </c>
      <c r="C31" s="17">
        <v>935420.39</v>
      </c>
      <c r="D31" s="235">
        <f t="shared" si="0"/>
        <v>1.0594</v>
      </c>
    </row>
    <row r="32" spans="1:4" ht="12.75">
      <c r="A32" s="18" t="s">
        <v>198</v>
      </c>
      <c r="B32" s="17">
        <v>932874</v>
      </c>
      <c r="C32" s="17">
        <v>554104.34</v>
      </c>
      <c r="D32" s="235">
        <f t="shared" si="0"/>
        <v>0.594</v>
      </c>
    </row>
    <row r="33" spans="1:4" ht="12.75">
      <c r="A33" s="18" t="s">
        <v>36</v>
      </c>
      <c r="B33" s="17">
        <v>531566</v>
      </c>
      <c r="C33" s="17">
        <v>265683.06</v>
      </c>
      <c r="D33" s="235">
        <f t="shared" si="0"/>
        <v>0.4998</v>
      </c>
    </row>
    <row r="34" spans="1:4" ht="12.75">
      <c r="A34" s="18" t="s">
        <v>199</v>
      </c>
      <c r="B34" s="17">
        <v>6138000</v>
      </c>
      <c r="C34" s="17">
        <v>1204436.62</v>
      </c>
      <c r="D34" s="235">
        <f t="shared" si="0"/>
        <v>0.1962</v>
      </c>
    </row>
    <row r="35" spans="1:4" ht="12.75">
      <c r="A35" s="20" t="s">
        <v>200</v>
      </c>
      <c r="B35" s="21">
        <v>275365</v>
      </c>
      <c r="C35" s="21">
        <v>79253.57</v>
      </c>
      <c r="D35" s="235">
        <f t="shared" si="0"/>
        <v>0.2878</v>
      </c>
    </row>
    <row r="36" spans="1:4" ht="12.75">
      <c r="A36" s="193" t="s">
        <v>201</v>
      </c>
      <c r="B36" s="194">
        <f>SUM(B37:B38)</f>
        <v>16752710</v>
      </c>
      <c r="C36" s="194">
        <f>SUM(C37:C38)</f>
        <v>10198670</v>
      </c>
      <c r="D36" s="192">
        <f>SUM(C36/B36)</f>
        <v>0.6088</v>
      </c>
    </row>
    <row r="37" spans="1:4" ht="12.75">
      <c r="A37" s="27" t="s">
        <v>210</v>
      </c>
      <c r="B37" s="16">
        <v>15793373</v>
      </c>
      <c r="C37" s="16">
        <v>9719000</v>
      </c>
      <c r="D37" s="235">
        <f t="shared" si="0"/>
        <v>0.6154</v>
      </c>
    </row>
    <row r="38" spans="1:4" ht="12.75">
      <c r="A38" s="20" t="s">
        <v>211</v>
      </c>
      <c r="B38" s="21">
        <v>959337</v>
      </c>
      <c r="C38" s="21">
        <v>479670</v>
      </c>
      <c r="D38" s="235">
        <f t="shared" si="0"/>
        <v>0.5</v>
      </c>
    </row>
    <row r="39" spans="1:4" ht="12.75">
      <c r="A39" s="193" t="s">
        <v>212</v>
      </c>
      <c r="B39" s="194">
        <f>B40+B59+B63+B65</f>
        <v>27623998.31</v>
      </c>
      <c r="C39" s="194">
        <f>C40+C59+C63+C65</f>
        <v>11890877.85</v>
      </c>
      <c r="D39" s="192">
        <f>SUM(C39/B39)</f>
        <v>0.4305</v>
      </c>
    </row>
    <row r="40" spans="1:4" ht="12.75">
      <c r="A40" s="18" t="s">
        <v>213</v>
      </c>
      <c r="B40" s="229">
        <f>B41+B46+B47+B51</f>
        <v>16594527</v>
      </c>
      <c r="C40" s="229">
        <f>C41+C46+C47+C51</f>
        <v>6191980.54</v>
      </c>
      <c r="D40" s="235">
        <f>SUM(C40/B40)</f>
        <v>0.3731</v>
      </c>
    </row>
    <row r="41" spans="1:4" ht="12.75">
      <c r="A41" s="18" t="s">
        <v>37</v>
      </c>
      <c r="B41" s="229">
        <f>B42+B43</f>
        <v>2736670</v>
      </c>
      <c r="C41" s="229">
        <f>C42+C43</f>
        <v>1314002</v>
      </c>
      <c r="D41" s="235">
        <f aca="true" t="shared" si="1" ref="D41:D69">SUM(C41/B41)</f>
        <v>0.4801</v>
      </c>
    </row>
    <row r="42" spans="1:4" ht="12.75">
      <c r="A42" s="18" t="s">
        <v>38</v>
      </c>
      <c r="B42" s="229">
        <v>2250891</v>
      </c>
      <c r="C42" s="229">
        <v>1185835</v>
      </c>
      <c r="D42" s="235">
        <f t="shared" si="1"/>
        <v>0.5268</v>
      </c>
    </row>
    <row r="43" spans="1:4" ht="12.75">
      <c r="A43" s="230" t="s">
        <v>31</v>
      </c>
      <c r="B43" s="229">
        <f>SUM(B44:B45)</f>
        <v>485779</v>
      </c>
      <c r="C43" s="229">
        <f>SUM(C44:C45)</f>
        <v>128167</v>
      </c>
      <c r="D43" s="235">
        <f t="shared" si="1"/>
        <v>0.2638</v>
      </c>
    </row>
    <row r="44" spans="1:4" ht="12.75">
      <c r="A44" s="231" t="s">
        <v>49</v>
      </c>
      <c r="B44" s="229">
        <v>412916</v>
      </c>
      <c r="C44" s="229">
        <v>128167</v>
      </c>
      <c r="D44" s="235">
        <f t="shared" si="1"/>
        <v>0.3104</v>
      </c>
    </row>
    <row r="45" spans="1:4" ht="12.75">
      <c r="A45" s="231" t="s">
        <v>50</v>
      </c>
      <c r="B45" s="229">
        <v>72863</v>
      </c>
      <c r="C45" s="229">
        <v>0</v>
      </c>
      <c r="D45" s="235">
        <f t="shared" si="1"/>
        <v>0</v>
      </c>
    </row>
    <row r="46" spans="1:4" ht="12.75">
      <c r="A46" s="230" t="s">
        <v>32</v>
      </c>
      <c r="B46" s="229">
        <v>1765000</v>
      </c>
      <c r="C46" s="229">
        <v>0</v>
      </c>
      <c r="D46" s="235">
        <f t="shared" si="1"/>
        <v>0</v>
      </c>
    </row>
    <row r="47" spans="1:4" ht="12.75">
      <c r="A47" s="18" t="s">
        <v>171</v>
      </c>
      <c r="B47" s="229">
        <f>SUM(B48:B50)</f>
        <v>11013106</v>
      </c>
      <c r="C47" s="229">
        <f>SUM(C48:C50)</f>
        <v>4770324.07</v>
      </c>
      <c r="D47" s="235">
        <f t="shared" si="1"/>
        <v>0.4331</v>
      </c>
    </row>
    <row r="48" spans="1:4" ht="12.75">
      <c r="A48" s="231" t="s">
        <v>51</v>
      </c>
      <c r="B48" s="229">
        <v>10773525</v>
      </c>
      <c r="C48" s="229">
        <v>4770324.07</v>
      </c>
      <c r="D48" s="235">
        <f t="shared" si="1"/>
        <v>0.4428</v>
      </c>
    </row>
    <row r="49" spans="1:4" ht="12.75">
      <c r="A49" s="231" t="s">
        <v>52</v>
      </c>
      <c r="B49" s="229">
        <v>191581</v>
      </c>
      <c r="C49" s="229">
        <v>0</v>
      </c>
      <c r="D49" s="235">
        <f t="shared" si="1"/>
        <v>0</v>
      </c>
    </row>
    <row r="50" spans="1:4" ht="12.75">
      <c r="A50" s="232" t="s">
        <v>53</v>
      </c>
      <c r="B50" s="229">
        <v>48000</v>
      </c>
      <c r="C50" s="229">
        <v>0</v>
      </c>
      <c r="D50" s="235">
        <f t="shared" si="1"/>
        <v>0</v>
      </c>
    </row>
    <row r="51" spans="1:4" ht="12.75">
      <c r="A51" s="18" t="s">
        <v>39</v>
      </c>
      <c r="B51" s="229">
        <f>SUM(B52:B58)</f>
        <v>1079751</v>
      </c>
      <c r="C51" s="229">
        <f>SUM(C52:C58)</f>
        <v>107654.47</v>
      </c>
      <c r="D51" s="235">
        <f t="shared" si="1"/>
        <v>0.0997</v>
      </c>
    </row>
    <row r="52" spans="1:4" ht="12.75">
      <c r="A52" s="18" t="s">
        <v>40</v>
      </c>
      <c r="B52" s="229">
        <v>707446</v>
      </c>
      <c r="C52" s="229">
        <v>61087.29</v>
      </c>
      <c r="D52" s="235">
        <f t="shared" si="1"/>
        <v>0.0863</v>
      </c>
    </row>
    <row r="53" spans="1:4" ht="12.75">
      <c r="A53" s="18" t="s">
        <v>172</v>
      </c>
      <c r="B53" s="229">
        <v>1600</v>
      </c>
      <c r="C53" s="229">
        <v>0</v>
      </c>
      <c r="D53" s="235">
        <f t="shared" si="1"/>
        <v>0</v>
      </c>
    </row>
    <row r="54" spans="1:4" ht="12.75">
      <c r="A54" s="228" t="s">
        <v>56</v>
      </c>
      <c r="B54" s="229">
        <v>8875</v>
      </c>
      <c r="C54" s="229">
        <v>8874.8</v>
      </c>
      <c r="D54" s="235">
        <f t="shared" si="1"/>
        <v>1</v>
      </c>
    </row>
    <row r="55" spans="1:4" ht="12.75">
      <c r="A55" s="228" t="s">
        <v>57</v>
      </c>
      <c r="B55" s="229">
        <v>6861</v>
      </c>
      <c r="C55" s="229">
        <v>6858.21</v>
      </c>
      <c r="D55" s="235">
        <f t="shared" si="1"/>
        <v>0.9996</v>
      </c>
    </row>
    <row r="56" spans="1:4" ht="12.75">
      <c r="A56" s="228" t="s">
        <v>58</v>
      </c>
      <c r="B56" s="229">
        <v>10000</v>
      </c>
      <c r="C56" s="229">
        <v>10000</v>
      </c>
      <c r="D56" s="235">
        <f t="shared" si="1"/>
        <v>1</v>
      </c>
    </row>
    <row r="57" spans="1:4" ht="12.75">
      <c r="A57" s="228" t="s">
        <v>59</v>
      </c>
      <c r="B57" s="229">
        <v>333000</v>
      </c>
      <c r="C57" s="229">
        <v>0</v>
      </c>
      <c r="D57" s="235">
        <f t="shared" si="1"/>
        <v>0</v>
      </c>
    </row>
    <row r="58" spans="1:4" ht="12.75">
      <c r="A58" s="228" t="s">
        <v>38</v>
      </c>
      <c r="B58" s="229">
        <v>11969</v>
      </c>
      <c r="C58" s="229">
        <v>20834.17</v>
      </c>
      <c r="D58" s="235">
        <f t="shared" si="1"/>
        <v>1.7407</v>
      </c>
    </row>
    <row r="59" spans="1:4" ht="12.75">
      <c r="A59" s="228" t="s">
        <v>214</v>
      </c>
      <c r="B59" s="229">
        <f>B61</f>
        <v>9835403.31</v>
      </c>
      <c r="C59" s="229">
        <f>C61</f>
        <v>4904810.31</v>
      </c>
      <c r="D59" s="235">
        <f t="shared" si="1"/>
        <v>0.4987</v>
      </c>
    </row>
    <row r="60" spans="1:4" ht="12.75">
      <c r="A60" s="228" t="s">
        <v>41</v>
      </c>
      <c r="B60" s="229"/>
      <c r="C60" s="229"/>
      <c r="D60" s="235"/>
    </row>
    <row r="61" spans="1:4" ht="12.75">
      <c r="A61" s="228" t="s">
        <v>215</v>
      </c>
      <c r="B61" s="229">
        <v>9835403.31</v>
      </c>
      <c r="C61" s="229">
        <v>4904810.31</v>
      </c>
      <c r="D61" s="235">
        <f t="shared" si="1"/>
        <v>0.4987</v>
      </c>
    </row>
    <row r="62" spans="1:4" ht="12.75">
      <c r="A62" s="228" t="s">
        <v>186</v>
      </c>
      <c r="B62" s="229"/>
      <c r="C62" s="229"/>
      <c r="D62" s="235"/>
    </row>
    <row r="63" spans="1:4" ht="12.75">
      <c r="A63" s="228" t="s">
        <v>187</v>
      </c>
      <c r="B63" s="229">
        <f>B64</f>
        <v>555000</v>
      </c>
      <c r="C63" s="229">
        <f>C64</f>
        <v>155000</v>
      </c>
      <c r="D63" s="235">
        <f t="shared" si="1"/>
        <v>0.2793</v>
      </c>
    </row>
    <row r="64" spans="1:4" ht="12.75">
      <c r="A64" s="230" t="s">
        <v>188</v>
      </c>
      <c r="B64" s="229">
        <v>555000</v>
      </c>
      <c r="C64" s="229">
        <v>155000</v>
      </c>
      <c r="D64" s="235">
        <f t="shared" si="1"/>
        <v>0.2793</v>
      </c>
    </row>
    <row r="65" spans="1:4" ht="12.75">
      <c r="A65" s="230" t="s">
        <v>60</v>
      </c>
      <c r="B65" s="229">
        <f>B67</f>
        <v>639068</v>
      </c>
      <c r="C65" s="229">
        <f>C67</f>
        <v>639087</v>
      </c>
      <c r="D65" s="235">
        <f t="shared" si="1"/>
        <v>1</v>
      </c>
    </row>
    <row r="66" spans="1:4" ht="12.75">
      <c r="A66" s="230" t="s">
        <v>173</v>
      </c>
      <c r="B66" s="229"/>
      <c r="C66" s="229"/>
      <c r="D66" s="235"/>
    </row>
    <row r="67" spans="1:4" ht="12.75">
      <c r="A67" s="231" t="s">
        <v>174</v>
      </c>
      <c r="B67" s="229">
        <f>SUM(B68:B69)</f>
        <v>639068</v>
      </c>
      <c r="C67" s="229">
        <f>SUM(C68:C69)</f>
        <v>639087</v>
      </c>
      <c r="D67" s="235">
        <f t="shared" si="1"/>
        <v>1</v>
      </c>
    </row>
    <row r="68" spans="1:4" ht="12.75">
      <c r="A68" s="231" t="s">
        <v>49</v>
      </c>
      <c r="B68" s="229">
        <v>603582</v>
      </c>
      <c r="C68" s="229">
        <v>603599.45</v>
      </c>
      <c r="D68" s="235">
        <f t="shared" si="1"/>
        <v>1</v>
      </c>
    </row>
    <row r="69" spans="1:4" ht="12.75">
      <c r="A69" s="524" t="s">
        <v>54</v>
      </c>
      <c r="B69" s="526">
        <v>35486</v>
      </c>
      <c r="C69" s="526">
        <v>35487.55</v>
      </c>
      <c r="D69" s="531">
        <f t="shared" si="1"/>
        <v>1</v>
      </c>
    </row>
    <row r="70" spans="1:4" ht="13.5" thickBot="1">
      <c r="A70" s="233" t="s">
        <v>202</v>
      </c>
      <c r="B70" s="234">
        <v>863730</v>
      </c>
      <c r="C70" s="234">
        <v>690209.27</v>
      </c>
      <c r="D70" s="236">
        <f>SUM(C70/B70)</f>
        <v>0.7991</v>
      </c>
    </row>
  </sheetData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2008-09-02T05:57:42Z</dcterms:modified>
  <cp:category/>
  <cp:version/>
  <cp:contentType/>
  <cp:contentStatus/>
</cp:coreProperties>
</file>