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1"/>
  </bookViews>
  <sheets>
    <sheet name="1 - dochody " sheetId="1" r:id="rId1"/>
    <sheet name="1-dochody układzie rodzajowym" sheetId="2" r:id="rId2"/>
  </sheets>
  <definedNames>
    <definedName name="_xlnm.Print_Area" localSheetId="0">'1 - dochody '!$A$1:$G$427</definedName>
    <definedName name="_xlnm.Print_Area" localSheetId="1">'1-dochody układzie rodzajowym'!$A$1:$D$57</definedName>
  </definedNames>
  <calcPr fullCalcOnLoad="1"/>
</workbook>
</file>

<file path=xl/sharedStrings.xml><?xml version="1.0" encoding="utf-8"?>
<sst xmlns="http://schemas.openxmlformats.org/spreadsheetml/2006/main" count="474" uniqueCount="247">
  <si>
    <t>Informacja</t>
  </si>
  <si>
    <t>o przebiegu wykonania budżetu Gminy Police</t>
  </si>
  <si>
    <t>za I półrocze 2007 roku</t>
  </si>
  <si>
    <t>1. CZĘŚĆ TABELARYCZNA</t>
  </si>
  <si>
    <t>1.1. Zestawienie wykonania dochodów budżetu Gminy Police.</t>
  </si>
  <si>
    <t>1.1.1. Zestawienie wykonania dochodów budżetu Gminy Police według działów, rozdziałów i paragrafów
          klasyfikacji budżetowej.</t>
  </si>
  <si>
    <t>1.1.1.1. Ogółem według działów.</t>
  </si>
  <si>
    <t>w zł</t>
  </si>
  <si>
    <t>Dział</t>
  </si>
  <si>
    <t xml:space="preserve">              Treść</t>
  </si>
  <si>
    <t>Plan</t>
  </si>
  <si>
    <t>Wykonanie</t>
  </si>
  <si>
    <t>Realizacja                  4:3</t>
  </si>
  <si>
    <t xml:space="preserve">  </t>
  </si>
  <si>
    <t>010</t>
  </si>
  <si>
    <t>ROLNICTWO I ŁOWIECTWO</t>
  </si>
  <si>
    <t>WYTWARZANIE I ZAOPATRYWANIE W ENERGIĘ ELEKTRYCZNĄ, GAZ I WODĘ</t>
  </si>
  <si>
    <t>TRANSPORT I ŁĄCZNOŚĆ</t>
  </si>
  <si>
    <t>TURYSTYKA</t>
  </si>
  <si>
    <t>GOSPODARKA MIESZKANIOWA</t>
  </si>
  <si>
    <t>DZIAŁALNOŚĆ USŁUGOWA</t>
  </si>
  <si>
    <t>ADMINISTRACJA PUBLICZNA</t>
  </si>
  <si>
    <t xml:space="preserve">URZĘDY NACZELNYCH ORGANÓW WŁADZY PAŃSTWOWEJ, </t>
  </si>
  <si>
    <t>KONTROLI I OCHRONY PRAWA ORAZ SĄDOWNICTWA</t>
  </si>
  <si>
    <t>BEZPIECZEŃSTWO PUBLICZNE</t>
  </si>
  <si>
    <t>I OCHRONA PRZECIWPOŻAROWA</t>
  </si>
  <si>
    <t xml:space="preserve">DOCHODY OD OSÓB PRAWNYCH, OD OSÓB FIZYCZNYCH </t>
  </si>
  <si>
    <t>I OD INNYCH JEDNOSTEK NIEPOSIADAJĄCYCH OSOBOWOŚCI PRAWNEJ</t>
  </si>
  <si>
    <t>ORAZ WYDATKI ZWIĄZANE Z ICH POBOREM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</si>
  <si>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</si>
  <si>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</si>
  <si>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</si>
  <si>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</si>
  <si>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</si>
  <si>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</si>
  <si>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</si>
  <si>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</si>
  <si>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KULTURA FIZYCZNA I SPORT</t>
  </si>
  <si>
    <t>RAZEM</t>
  </si>
  <si>
    <t>1.1.1.2. Dochody związane z realizacją zadań własnych.</t>
  </si>
  <si>
    <t>Rozdział</t>
  </si>
  <si>
    <t>Paragraf</t>
  </si>
  <si>
    <t>Treść</t>
  </si>
  <si>
    <t>Realizacja                  6:5</t>
  </si>
  <si>
    <t>WYTWARZANIE I ZAOPATRYWANIE 
W ENERGIĘ ELEKTRYCZNĄ, GAZ I WODĘ</t>
  </si>
  <si>
    <t>Dostarczanie wody</t>
  </si>
  <si>
    <t>6298</t>
  </si>
  <si>
    <t>Środki na dofinansowanie własnych inwestycji gmin (związków gmin), powiatów (związków powiatów), samorządów województw, pozyskane z innych źródeł</t>
  </si>
  <si>
    <t>Drogi publiczne gminne</t>
  </si>
  <si>
    <t>0490</t>
  </si>
  <si>
    <t>Wpływy z innych lokalnych opłat pobieranych przez jednostki samorządu terytorialnego na podstawie odrębnych ustaw</t>
  </si>
  <si>
    <t>0970</t>
  </si>
  <si>
    <t>Wpływy z różnych dochodów</t>
  </si>
  <si>
    <t>Zadania w zakresie upowszechniania turystyki</t>
  </si>
  <si>
    <t>Dotacje otrzymane z funduszy celowych na realizację zadań bieżących jednostek sektora finansów publicznych</t>
  </si>
  <si>
    <t>Zakłady gospodarki mieszkaniowej</t>
  </si>
  <si>
    <t>2370</t>
  </si>
  <si>
    <t>Wpływy do budżetu nadwyżki środków obrotowych zakładu budżetowego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</si>
  <si>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</si>
  <si>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</si>
  <si>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</si>
  <si>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</si>
  <si>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</si>
  <si>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0870</t>
  </si>
  <si>
    <t>Wpływy ze sprzedaży składników majątkowych</t>
  </si>
  <si>
    <t>0920</t>
  </si>
  <si>
    <t>Pozostałe odsetki</t>
  </si>
  <si>
    <t>Pozostała działalność</t>
  </si>
  <si>
    <t>0580</t>
  </si>
  <si>
    <t>Grzywny i inne kary pieniężne od osób prawnych i innych jednostek organizacyjnych</t>
  </si>
  <si>
    <t>Urzędy wojewódzkie</t>
  </si>
  <si>
    <t>2360</t>
  </si>
  <si>
    <t>Dochody jednostek samorządu terytorialnego związane z realizacją zadań z zakresu administracji rządowej oraz innych zadań zleconych ustawami</t>
  </si>
  <si>
    <t>Urzędy gmin (miast i miast na prawach powiatu)</t>
  </si>
  <si>
    <t>0690</t>
  </si>
  <si>
    <t>Wpływy z różnych opłat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</si>
  <si>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</si>
  <si>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</si>
  <si>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Promocja jednostek samorządu terytorialnego</t>
  </si>
  <si>
    <t>2708</t>
  </si>
  <si>
    <t>Środki na dofinansowanie własnych zadań bieżących gmin (związków gmin), powiatów (związków powiatów), samorządów województw, pozyskane z innych źródeł</t>
  </si>
  <si>
    <t>0979</t>
  </si>
  <si>
    <t>BEZPIECZEŃSTWO PUBLICZNE I OCHRONA</t>
  </si>
  <si>
    <t>PRZECIWPOŻAROWA</t>
  </si>
  <si>
    <t>Straż Miejska</t>
  </si>
  <si>
    <t>0570</t>
  </si>
  <si>
    <t>Grzywny, mandaty i inne kary pieniężne od osób fizycznych</t>
  </si>
  <si>
    <t>DOCHODY OD OSÓB PRAWNYCH, OD OSÓB</t>
  </si>
  <si>
    <t>FIZYCZNYCH I OD INNYCH JEDNOSTEK</t>
  </si>
  <si>
    <t>NIEPOSIADAJĄCYCH OSOBOWOŚCI PRAWNEJ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</si>
  <si>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</si>
  <si>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</si>
  <si>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</si>
  <si>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</si>
  <si>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</si>
  <si>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</t>
  </si>
  <si>
    <t>cywilnoprawnych, podatków i opłat lokalnych od osób prawnych</t>
  </si>
  <si>
    <t>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</si>
  <si>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</si>
  <si>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</si>
  <si>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</si>
  <si>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</si>
  <si>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</si>
  <si>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</si>
  <si>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</si>
  <si>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</si>
  <si>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</si>
  <si>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</si>
  <si>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</si>
  <si>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</si>
  <si>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Wpływy z podatku rolnego, podatku leśnego, podatku od spadków i darowizn,</t>
  </si>
  <si>
    <t>podatku od czynności cywilnoprawnych oraz podatków i opłat lokalnych</t>
  </si>
  <si>
    <t>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</si>
  <si>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</si>
  <si>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</si>
  <si>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</si>
  <si>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</si>
  <si>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</si>
  <si>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</si>
  <si>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0560</t>
  </si>
  <si>
    <t>Zaległości od podatków zniesionych</t>
  </si>
  <si>
    <t>Wpływy z innych opłat stanowiących dochody</t>
  </si>
  <si>
    <t>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</si>
  <si>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</si>
  <si>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</si>
  <si>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</si>
  <si>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</si>
  <si>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</si>
  <si>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</si>
  <si>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0590</t>
  </si>
  <si>
    <t>Wpływy z opłat za koncesje i licencje</t>
  </si>
  <si>
    <t xml:space="preserve">Udziały gmin w podatkach stanowiących </t>
  </si>
  <si>
    <t>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</si>
  <si>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</si>
  <si>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</si>
  <si>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</si>
  <si>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</si>
  <si>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</si>
  <si>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2920</t>
  </si>
  <si>
    <t>Subwencje ogólne z budżetu państwa</t>
  </si>
  <si>
    <t>Różne rozliczenia finansowe</t>
  </si>
  <si>
    <t>Część równoważąca subwencji ogólnej dla gmin</t>
  </si>
  <si>
    <t>Szkoły podstawowe</t>
  </si>
  <si>
    <t>2030</t>
  </si>
  <si>
    <t>Dotacje celowe otrzymane z budżetu państwa na realizację własnych zadań bieżących gmin (związków gmin)</t>
  </si>
  <si>
    <t>2910</t>
  </si>
  <si>
    <t>Wpływy ze zwrotów dotacji wykorzystanych niezgodnie z przeznaczeniem lub pobranych w nadmiernej wysokości</t>
  </si>
  <si>
    <t>Przedszkola</t>
  </si>
  <si>
    <t>Dotacje otrzymane z funduszy celowych na finansowanie lub dofinansowanie kosztów realizacji inwestycji i zakupów inwestycyjnych jednostek sektora finansów publicznych</t>
  </si>
  <si>
    <t>Gimnazja</t>
  </si>
  <si>
    <t>2705</t>
  </si>
  <si>
    <t>Dokształcanie i doskonalenie nauczycieli</t>
  </si>
  <si>
    <t>1510</t>
  </si>
  <si>
    <t>Różnice kursowe</t>
  </si>
  <si>
    <t>Dochody z najmu i dzierżawy składników majątkowych Skarbu Państwa, jednostek samorządu terytorialnego lub innych jednostek zaliczanych do sektora finansów publicznych oraz innych umów o podobnym charakterze.</t>
  </si>
  <si>
    <t xml:space="preserve">Świadczenia rodzinne, zaliczka alimentacyjna oraz składki </t>
  </si>
  <si>
    <t>na ubezpieczenia emerytalne i rentowe z ubezpieczenia społecznego</t>
  </si>
  <si>
    <t>Zasiłki i pomoc w naturze oraz składki na ubezpieczenia emerytalne i rentowe</t>
  </si>
  <si>
    <t>Ośrodki pomocy społecznej</t>
  </si>
  <si>
    <t>Usługi opiekuńcze i specjalistyczne usługi opiekuńcze</t>
  </si>
  <si>
    <t>0830</t>
  </si>
  <si>
    <t>Wpływy z usług</t>
  </si>
  <si>
    <t>Żłobki</t>
  </si>
  <si>
    <t>Pomoc materialna dla uczniów</t>
  </si>
  <si>
    <t>Gospodarka ściekowa i ochrona wód</t>
  </si>
  <si>
    <t>Gospodarka odpadami</t>
  </si>
  <si>
    <t>Utrzymanie zieleni w miastach i gminach</t>
  </si>
  <si>
    <t>2440</t>
  </si>
  <si>
    <t>Wpływy i wydatki związane z gromadzeniem środków</t>
  </si>
  <si>
    <t>z opłat produktowych</t>
  </si>
  <si>
    <t>0400</t>
  </si>
  <si>
    <t>Wpływy z opłaty produktowej</t>
  </si>
  <si>
    <t>Domy i ośrodki kultury, świetlice i kluby</t>
  </si>
  <si>
    <t>Biblioteki</t>
  </si>
  <si>
    <t>2700</t>
  </si>
  <si>
    <t>Instytucje kultury fizycznej</t>
  </si>
  <si>
    <t>1.1.1.3. Dochody związane z realizacją zadań zleconych z zakresu administracji rządowej i innych zadań zleconych ustawami.</t>
  </si>
  <si>
    <t>01095</t>
  </si>
  <si>
    <t>Dotacje celowe otrzymane z budżetu państwa na realizację zadań</t>
  </si>
  <si>
    <t>bieżących z zakresu administracji rządowej oraz innych zadań</t>
  </si>
  <si>
    <t>zleconych gminie (związkom gmin) ustawami</t>
  </si>
  <si>
    <t>URZĘDY NACZELNYCH ORGANÓW WŁADZY PAŃSTWOWEJ</t>
  </si>
  <si>
    <t>Urzędy naczelnych organów władzy państwowej,</t>
  </si>
  <si>
    <t>kontroli i ochrony prawa</t>
  </si>
  <si>
    <t>Ośrodki wsparcia</t>
  </si>
  <si>
    <t>Składki na ubezpieczenia zdrowotne opłacane</t>
  </si>
  <si>
    <t>za osoby pobierające niektóre świadczenia z pomocy społecznej</t>
  </si>
  <si>
    <t>oraz niektóre świadczenia rodzinne</t>
  </si>
  <si>
    <t>1.1.1.4. Dochody związane z realizacją zadań z zakresu właściwości powiatu na podstawie porozumień.</t>
  </si>
  <si>
    <t>Drogi publiczne powiatowe</t>
  </si>
  <si>
    <t>Dotacje celowe otrzymane z powiatu na zadania bieżące realizowane na podstawie porozumień (umów) między jednostkami samorządu terytorialnego</t>
  </si>
  <si>
    <t>1.1.1.5. Dochody podlegające przekazaniu do budżetu państwa.</t>
  </si>
  <si>
    <t xml:space="preserve">Świadczenia rodzinne, zaliczka alimentacyjna oraz składki na </t>
  </si>
  <si>
    <t>ubezpieczenia emerytalne i rentowe z ubezpieczenia społecznego</t>
  </si>
  <si>
    <t>1.1.2. Zestawienie wykonania dochodów w układzie rodzajowym.</t>
  </si>
  <si>
    <t>Wyszczególnienie</t>
  </si>
  <si>
    <t>Realizacja                                     3:2</t>
  </si>
  <si>
    <t xml:space="preserve">   Dochody ogółem:</t>
  </si>
  <si>
    <t xml:space="preserve">   1. Dochody podatkowe:</t>
  </si>
  <si>
    <t xml:space="preserve">     a) podatek od nieruchomości</t>
  </si>
  <si>
    <t xml:space="preserve">     b) podatek od środków transportowych</t>
  </si>
  <si>
    <t xml:space="preserve">     c) podatek od posiadania psów</t>
  </si>
  <si>
    <t xml:space="preserve">     d) podatki zniesione</t>
  </si>
  <si>
    <t xml:space="preserve">     e) opłata targowa</t>
  </si>
  <si>
    <t xml:space="preserve">     f ) podatek od spadków i darowizn</t>
  </si>
  <si>
    <t xml:space="preserve">     g) podatki z karty podatkowej</t>
  </si>
  <si>
    <t xml:space="preserve">     h) podatek od czynności cywilnoprawnych</t>
  </si>
  <si>
    <t xml:space="preserve">     i ) udziały w podatkach stanowiących</t>
  </si>
  <si>
    <t xml:space="preserve">         dochód budżetu państwa:</t>
  </si>
  <si>
    <t xml:space="preserve">         - w podatku doch. od osób fizycznych</t>
  </si>
  <si>
    <t xml:space="preserve">         - w podatku doch. od osób prawnych</t>
  </si>
  <si>
    <t xml:space="preserve">     j ) podatek rolny</t>
  </si>
  <si>
    <t xml:space="preserve">     k) podatek leśny</t>
  </si>
  <si>
    <t xml:space="preserve">     l ) opłata za korzystanie z zezwoleń na sprzedaż napojów </t>
  </si>
  <si>
    <t xml:space="preserve">         alkoholowych</t>
  </si>
  <si>
    <t xml:space="preserve">     ł ) opłata eksploatacyjna</t>
  </si>
  <si>
    <t xml:space="preserve">    m) opłata skarbowa</t>
  </si>
  <si>
    <t xml:space="preserve">     n) rekompensaty utraconych dochodów podatkowych</t>
  </si>
  <si>
    <t xml:space="preserve">     o) odsetki</t>
  </si>
  <si>
    <t xml:space="preserve">     p) pozostałe</t>
  </si>
  <si>
    <t xml:space="preserve">  2. Dochody z majątku gminy:</t>
  </si>
  <si>
    <t xml:space="preserve">     a) wieczyste użytkowanie, zarząd, użytkowanie</t>
  </si>
  <si>
    <t xml:space="preserve">     b) dzierżawa gruntu i mienia, w tym:</t>
  </si>
  <si>
    <t xml:space="preserve">        - dzierżawa na targowisku</t>
  </si>
  <si>
    <t xml:space="preserve">     c) sprzedaż mienia</t>
  </si>
  <si>
    <t xml:space="preserve">     d) pozostałe</t>
  </si>
  <si>
    <t xml:space="preserve">  3. Subwencje:</t>
  </si>
  <si>
    <t xml:space="preserve">     a) część oświatowa subwencji ogólnej dla jst</t>
  </si>
  <si>
    <t xml:space="preserve">     b) część równoważąca subwencji ogólnej dla gmin</t>
  </si>
  <si>
    <t xml:space="preserve">  4. Dotacje i środki:</t>
  </si>
  <si>
    <t xml:space="preserve">     a) na zadania własne, z tego:</t>
  </si>
  <si>
    <t xml:space="preserve">        - dotacje, z tego:</t>
  </si>
  <si>
    <t xml:space="preserve">          - z budżetu państwa</t>
  </si>
  <si>
    <t xml:space="preserve">          - z funduszy celowych</t>
  </si>
  <si>
    <t xml:space="preserve">        - środki, z tego:</t>
  </si>
  <si>
    <t xml:space="preserve">          - z funduszy strukturalnych ZPORR</t>
  </si>
  <si>
    <t xml:space="preserve">          - z funduszy strukturalnych INTERREG III</t>
  </si>
  <si>
    <t xml:space="preserve">          - z Europejskiego Funduszu  Społecznego</t>
  </si>
  <si>
    <t xml:space="preserve">          - z funduszu prewencyjnego PZU</t>
  </si>
  <si>
    <t xml:space="preserve">          - z Polsko-Niemieckiej Współpracy Młodzieży</t>
  </si>
  <si>
    <t xml:space="preserve">     b) na zadania zlecone z zakresu administracji rządowej</t>
  </si>
  <si>
    <t xml:space="preserve">         zlecone gminie oraz inne zlecone ustawami, z tego:</t>
  </si>
  <si>
    <t xml:space="preserve">         - dotacje z budżetu państwa</t>
  </si>
  <si>
    <t xml:space="preserve">     c) na zadania realizowane przez gminę</t>
  </si>
  <si>
    <t xml:space="preserve">         na podstawie porozumień, z tego:</t>
  </si>
  <si>
    <t xml:space="preserve">         - dotacja z Powiatu Polickiego</t>
  </si>
  <si>
    <t xml:space="preserve">  5. Pozostałe dochody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</si>
</sst>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</numFmts>
  <fonts count="2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0"/>
      <color indexed="18"/>
      <name val="Times New Roman"/>
      <family val="1"/>
    </font>
    <font>
      <b/>
      <sz val="16"/>
      <color indexed="20"/>
      <name val="Times New Roman"/>
      <family val="1"/>
    </font>
    <font>
      <b/>
      <sz val="14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u val="single"/>
      <sz val="9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b/>
      <sz val="11"/>
      <color indexed="10"/>
      <name val="Arial CE"/>
      <family val="0"/>
    </font>
    <font>
      <b/>
      <sz val="9"/>
      <color indexed="10"/>
      <name val="Arial CE"/>
      <family val="0"/>
    </font>
    <font>
      <i/>
      <u val="single"/>
      <sz val="9"/>
      <color indexed="10"/>
      <name val="Arial CE"/>
      <family val="0"/>
    </font>
    <font>
      <sz val="11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18">
      <alignment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Continuous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 wrapText="1"/>
    </xf>
    <xf numFmtId="10" fontId="4" fillId="0" borderId="15" xfId="2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3" fontId="1" fillId="0" borderId="21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43" fontId="4" fillId="0" borderId="19" xfId="0" applyNumberFormat="1" applyFont="1" applyBorder="1" applyAlignment="1">
      <alignment horizontal="right" wrapText="1"/>
    </xf>
    <xf numFmtId="3" fontId="4" fillId="0" borderId="2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0" fontId="15" fillId="0" borderId="0" xfId="20" applyNumberFormat="1" applyFont="1" applyFill="1" applyBorder="1" applyAlignment="1">
      <alignment horizontal="right" vertic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Continuous"/>
    </xf>
    <xf numFmtId="3" fontId="4" fillId="0" borderId="13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2" xfId="0" applyFont="1" applyBorder="1" applyAlignment="1">
      <alignment/>
    </xf>
    <xf numFmtId="43" fontId="0" fillId="0" borderId="19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43" fontId="4" fillId="0" borderId="14" xfId="0" applyNumberFormat="1" applyFont="1" applyFill="1" applyBorder="1" applyAlignment="1">
      <alignment horizontal="right" wrapText="1"/>
    </xf>
    <xf numFmtId="3" fontId="4" fillId="0" borderId="23" xfId="0" applyNumberFormat="1" applyFont="1" applyBorder="1" applyAlignment="1">
      <alignment/>
    </xf>
    <xf numFmtId="10" fontId="4" fillId="0" borderId="20" xfId="20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3" fontId="1" fillId="0" borderId="9" xfId="0" applyNumberFormat="1" applyFont="1" applyBorder="1" applyAlignment="1">
      <alignment/>
    </xf>
    <xf numFmtId="43" fontId="1" fillId="0" borderId="10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/>
    </xf>
    <xf numFmtId="4" fontId="11" fillId="0" borderId="2" xfId="0" applyNumberFormat="1" applyFont="1" applyBorder="1" applyAlignment="1">
      <alignment/>
    </xf>
    <xf numFmtId="4" fontId="11" fillId="0" borderId="33" xfId="0" applyNumberFormat="1" applyFont="1" applyBorder="1" applyAlignment="1">
      <alignment/>
    </xf>
    <xf numFmtId="10" fontId="1" fillId="0" borderId="34" xfId="20" applyNumberFormat="1" applyFont="1" applyFill="1" applyBorder="1" applyAlignment="1">
      <alignment horizontal="right" vertical="center" wrapText="1"/>
    </xf>
    <xf numFmtId="3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2" borderId="33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43" fontId="7" fillId="0" borderId="19" xfId="0" applyNumberFormat="1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/>
    </xf>
    <xf numFmtId="10" fontId="4" fillId="0" borderId="15" xfId="2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43" fontId="4" fillId="0" borderId="19" xfId="0" applyNumberFormat="1" applyFont="1" applyFill="1" applyBorder="1" applyAlignment="1">
      <alignment horizontal="right" wrapText="1"/>
    </xf>
    <xf numFmtId="3" fontId="4" fillId="0" borderId="36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3" fontId="4" fillId="0" borderId="40" xfId="0" applyNumberFormat="1" applyFont="1" applyFill="1" applyBorder="1" applyAlignment="1">
      <alignment horizontal="right"/>
    </xf>
    <xf numFmtId="43" fontId="4" fillId="0" borderId="38" xfId="0" applyNumberFormat="1" applyFont="1" applyFill="1" applyBorder="1" applyAlignment="1">
      <alignment horizontal="right" wrapText="1"/>
    </xf>
    <xf numFmtId="10" fontId="4" fillId="0" borderId="41" xfId="20" applyNumberFormat="1" applyFont="1" applyFill="1" applyBorder="1" applyAlignment="1">
      <alignment horizontal="right" wrapText="1"/>
    </xf>
    <xf numFmtId="0" fontId="4" fillId="0" borderId="16" xfId="0" applyFont="1" applyBorder="1" applyAlignment="1">
      <alignment horizontal="centerContinuous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3" fontId="4" fillId="0" borderId="3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3" borderId="19" xfId="0" applyFont="1" applyFill="1" applyBorder="1" applyAlignment="1">
      <alignment/>
    </xf>
    <xf numFmtId="0" fontId="4" fillId="3" borderId="19" xfId="0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vertical="center" wrapText="1"/>
    </xf>
    <xf numFmtId="49" fontId="4" fillId="0" borderId="42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right"/>
    </xf>
    <xf numFmtId="43" fontId="4" fillId="0" borderId="42" xfId="0" applyNumberFormat="1" applyFont="1" applyBorder="1" applyAlignment="1">
      <alignment horizontal="right" wrapText="1"/>
    </xf>
    <xf numFmtId="0" fontId="4" fillId="0" borderId="37" xfId="0" applyFont="1" applyBorder="1" applyAlignment="1">
      <alignment horizontal="centerContinuous"/>
    </xf>
    <xf numFmtId="0" fontId="4" fillId="3" borderId="38" xfId="0" applyFont="1" applyFill="1" applyBorder="1" applyAlignment="1">
      <alignment horizontal="center"/>
    </xf>
    <xf numFmtId="3" fontId="4" fillId="0" borderId="40" xfId="0" applyNumberFormat="1" applyFont="1" applyBorder="1" applyAlignment="1">
      <alignment horizontal="right"/>
    </xf>
    <xf numFmtId="43" fontId="4" fillId="0" borderId="38" xfId="0" applyNumberFormat="1" applyFont="1" applyBorder="1" applyAlignment="1">
      <alignment horizontal="right" wrapText="1"/>
    </xf>
    <xf numFmtId="10" fontId="4" fillId="0" borderId="44" xfId="20" applyNumberFormat="1" applyFont="1" applyFill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0" fontId="4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10" fontId="4" fillId="0" borderId="45" xfId="2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 wrapText="1"/>
    </xf>
    <xf numFmtId="10" fontId="4" fillId="0" borderId="20" xfId="20" applyNumberFormat="1" applyFont="1" applyFill="1" applyBorder="1" applyAlignment="1">
      <alignment horizontal="right" wrapText="1"/>
    </xf>
    <xf numFmtId="49" fontId="0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3" fontId="4" fillId="0" borderId="27" xfId="0" applyNumberFormat="1" applyFont="1" applyBorder="1" applyAlignment="1">
      <alignment horizontal="right"/>
    </xf>
    <xf numFmtId="43" fontId="4" fillId="0" borderId="2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4" fillId="3" borderId="3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3" fontId="4" fillId="0" borderId="49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 wrapText="1"/>
    </xf>
    <xf numFmtId="10" fontId="4" fillId="0" borderId="4" xfId="20" applyNumberFormat="1" applyFont="1" applyFill="1" applyBorder="1" applyAlignment="1">
      <alignment horizontal="right" wrapText="1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/>
    </xf>
    <xf numFmtId="0" fontId="7" fillId="2" borderId="51" xfId="0" applyNumberFormat="1" applyFont="1" applyFill="1" applyBorder="1" applyAlignment="1">
      <alignment horizontal="center" wrapText="1"/>
    </xf>
    <xf numFmtId="0" fontId="7" fillId="2" borderId="53" xfId="0" applyNumberFormat="1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49" fontId="4" fillId="0" borderId="55" xfId="0" applyNumberFormat="1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right"/>
    </xf>
    <xf numFmtId="43" fontId="4" fillId="0" borderId="48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vertical="center"/>
    </xf>
    <xf numFmtId="43" fontId="4" fillId="0" borderId="19" xfId="0" applyNumberFormat="1" applyFont="1" applyBorder="1" applyAlignment="1">
      <alignment vertical="center" wrapText="1"/>
    </xf>
    <xf numFmtId="3" fontId="4" fillId="0" borderId="36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49" fontId="4" fillId="0" borderId="3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167" fontId="0" fillId="0" borderId="0" xfId="15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vertical="center"/>
    </xf>
    <xf numFmtId="49" fontId="4" fillId="0" borderId="3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/>
    </xf>
    <xf numFmtId="43" fontId="4" fillId="0" borderId="33" xfId="0" applyNumberFormat="1" applyFont="1" applyBorder="1" applyAlignment="1">
      <alignment horizontal="right" wrapText="1"/>
    </xf>
    <xf numFmtId="0" fontId="7" fillId="2" borderId="53" xfId="0" applyFont="1" applyFill="1" applyBorder="1" applyAlignment="1">
      <alignment horizontal="center"/>
    </xf>
    <xf numFmtId="3" fontId="4" fillId="0" borderId="36" xfId="0" applyNumberFormat="1" applyFont="1" applyBorder="1" applyAlignment="1">
      <alignment vertical="center"/>
    </xf>
    <xf numFmtId="3" fontId="4" fillId="0" borderId="22" xfId="15" applyNumberFormat="1" applyFont="1" applyBorder="1" applyAlignment="1">
      <alignment horizontal="right" wrapText="1"/>
    </xf>
    <xf numFmtId="43" fontId="4" fillId="0" borderId="14" xfId="15" applyNumberFormat="1" applyFont="1" applyBorder="1" applyAlignment="1">
      <alignment horizontal="right" wrapText="1"/>
    </xf>
    <xf numFmtId="3" fontId="4" fillId="0" borderId="57" xfId="15" applyNumberFormat="1" applyFont="1" applyBorder="1" applyAlignment="1">
      <alignment horizontal="right" wrapText="1"/>
    </xf>
    <xf numFmtId="43" fontId="4" fillId="0" borderId="48" xfId="15" applyNumberFormat="1" applyFont="1" applyBorder="1" applyAlignment="1">
      <alignment horizontal="right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16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9" fontId="4" fillId="0" borderId="47" xfId="0" applyNumberFormat="1" applyFont="1" applyBorder="1" applyAlignment="1">
      <alignment horizontal="center" vertical="center"/>
    </xf>
    <xf numFmtId="10" fontId="4" fillId="0" borderId="58" xfId="20" applyNumberFormat="1" applyFont="1" applyFill="1" applyBorder="1" applyAlignment="1">
      <alignment horizontal="right" wrapText="1"/>
    </xf>
    <xf numFmtId="0" fontId="4" fillId="0" borderId="33" xfId="0" applyFont="1" applyBorder="1" applyAlignment="1">
      <alignment vertical="center" wrapText="1"/>
    </xf>
    <xf numFmtId="10" fontId="4" fillId="0" borderId="34" xfId="20" applyNumberFormat="1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43" fontId="7" fillId="0" borderId="19" xfId="0" applyNumberFormat="1" applyFont="1" applyFill="1" applyBorder="1" applyAlignment="1">
      <alignment horizontal="right" wrapText="1"/>
    </xf>
    <xf numFmtId="0" fontId="4" fillId="0" borderId="36" xfId="0" applyFont="1" applyFill="1" applyBorder="1" applyAlignment="1">
      <alignment horizontal="right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3" borderId="47" xfId="0" applyNumberFormat="1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3" fontId="4" fillId="0" borderId="9" xfId="0" applyNumberFormat="1" applyFont="1" applyBorder="1" applyAlignment="1">
      <alignment/>
    </xf>
    <xf numFmtId="43" fontId="4" fillId="0" borderId="10" xfId="0" applyNumberFormat="1" applyFont="1" applyBorder="1" applyAlignment="1">
      <alignment wrapText="1"/>
    </xf>
    <xf numFmtId="3" fontId="4" fillId="0" borderId="5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0" borderId="2" xfId="0" applyNumberFormat="1" applyFont="1" applyBorder="1" applyAlignment="1">
      <alignment/>
    </xf>
    <xf numFmtId="43" fontId="11" fillId="0" borderId="33" xfId="0" applyNumberFormat="1" applyFont="1" applyBorder="1" applyAlignment="1">
      <alignment horizontal="right" wrapText="1"/>
    </xf>
    <xf numFmtId="10" fontId="11" fillId="0" borderId="34" xfId="2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43" fontId="11" fillId="0" borderId="0" xfId="0" applyNumberFormat="1" applyFont="1" applyBorder="1" applyAlignment="1">
      <alignment horizontal="right" wrapText="1"/>
    </xf>
    <xf numFmtId="10" fontId="11" fillId="0" borderId="0" xfId="2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Continuous" wrapText="1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8" xfId="0" applyFont="1" applyBorder="1" applyAlignment="1">
      <alignment horizontal="center" vertical="center"/>
    </xf>
    <xf numFmtId="43" fontId="1" fillId="0" borderId="19" xfId="0" applyNumberFormat="1" applyFont="1" applyBorder="1" applyAlignment="1">
      <alignment horizontal="right" wrapText="1"/>
    </xf>
    <xf numFmtId="0" fontId="1" fillId="0" borderId="36" xfId="0" applyFont="1" applyBorder="1" applyAlignment="1">
      <alignment horizontal="centerContinuous"/>
    </xf>
    <xf numFmtId="49" fontId="4" fillId="0" borderId="16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/>
    </xf>
    <xf numFmtId="4" fontId="4" fillId="0" borderId="40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3" fontId="14" fillId="0" borderId="9" xfId="0" applyNumberFormat="1" applyFont="1" applyBorder="1" applyAlignment="1">
      <alignment/>
    </xf>
    <xf numFmtId="43" fontId="14" fillId="0" borderId="10" xfId="0" applyNumberFormat="1" applyFont="1" applyBorder="1" applyAlignment="1">
      <alignment horizontal="right" wrapText="1"/>
    </xf>
    <xf numFmtId="3" fontId="14" fillId="0" borderId="59" xfId="0" applyNumberFormat="1" applyFont="1" applyBorder="1" applyAlignment="1">
      <alignment/>
    </xf>
    <xf numFmtId="0" fontId="14" fillId="0" borderId="33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0" fontId="18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 horizontal="centerContinuous"/>
    </xf>
    <xf numFmtId="0" fontId="14" fillId="0" borderId="24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36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14" fillId="0" borderId="6" xfId="0" applyFont="1" applyBorder="1" applyAlignment="1">
      <alignment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33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0" fillId="3" borderId="22" xfId="18" applyFont="1" applyFill="1" applyBorder="1">
      <alignment/>
      <protection/>
    </xf>
    <xf numFmtId="3" fontId="4" fillId="0" borderId="14" xfId="0" applyNumberFormat="1" applyFont="1" applyBorder="1" applyAlignment="1">
      <alignment/>
    </xf>
    <xf numFmtId="10" fontId="0" fillId="0" borderId="15" xfId="20" applyNumberFormat="1" applyFont="1" applyFill="1" applyBorder="1" applyAlignment="1">
      <alignment horizontal="right" wrapText="1"/>
    </xf>
    <xf numFmtId="0" fontId="0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3" fontId="4" fillId="0" borderId="19" xfId="0" applyNumberFormat="1" applyFont="1" applyBorder="1" applyAlignment="1">
      <alignment/>
    </xf>
    <xf numFmtId="49" fontId="4" fillId="3" borderId="38" xfId="18" applyNumberFormat="1" applyFont="1" applyFill="1" applyBorder="1" applyAlignment="1">
      <alignment horizontal="center"/>
      <protection/>
    </xf>
    <xf numFmtId="0" fontId="0" fillId="3" borderId="60" xfId="18" applyFont="1" applyFill="1" applyBorder="1">
      <alignment/>
      <protection/>
    </xf>
    <xf numFmtId="3" fontId="4" fillId="0" borderId="38" xfId="0" applyNumberFormat="1" applyFont="1" applyBorder="1" applyAlignment="1">
      <alignment/>
    </xf>
    <xf numFmtId="10" fontId="0" fillId="0" borderId="44" xfId="20" applyNumberFormat="1" applyFont="1" applyFill="1" applyBorder="1" applyAlignment="1">
      <alignment horizontal="right" wrapText="1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36" xfId="0" applyFont="1" applyBorder="1" applyAlignment="1">
      <alignment/>
    </xf>
    <xf numFmtId="0" fontId="0" fillId="3" borderId="13" xfId="18" applyFont="1" applyFill="1" applyBorder="1">
      <alignment/>
      <protection/>
    </xf>
    <xf numFmtId="4" fontId="4" fillId="0" borderId="14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0" xfId="18" applyFont="1" applyBorder="1">
      <alignment/>
      <protection/>
    </xf>
    <xf numFmtId="0" fontId="0" fillId="0" borderId="13" xfId="18" applyFont="1" applyBorder="1">
      <alignment/>
      <protection/>
    </xf>
    <xf numFmtId="3" fontId="4" fillId="0" borderId="21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49" fontId="4" fillId="3" borderId="14" xfId="18" applyNumberFormat="1" applyFont="1" applyFill="1" applyBorder="1" applyAlignment="1">
      <alignment horizontal="center"/>
      <protection/>
    </xf>
    <xf numFmtId="0" fontId="0" fillId="0" borderId="22" xfId="18" applyFont="1" applyFill="1" applyBorder="1">
      <alignment/>
      <protection/>
    </xf>
    <xf numFmtId="49" fontId="4" fillId="3" borderId="19" xfId="18" applyNumberFormat="1" applyFont="1" applyFill="1" applyBorder="1" applyAlignment="1">
      <alignment horizontal="center"/>
      <protection/>
    </xf>
    <xf numFmtId="0" fontId="0" fillId="3" borderId="17" xfId="18" applyFont="1" applyFill="1" applyBorder="1">
      <alignment/>
      <protection/>
    </xf>
    <xf numFmtId="10" fontId="0" fillId="0" borderId="20" xfId="20" applyNumberFormat="1" applyFont="1" applyFill="1" applyBorder="1" applyAlignment="1">
      <alignment horizontal="right" wrapText="1"/>
    </xf>
    <xf numFmtId="0" fontId="14" fillId="0" borderId="7" xfId="0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/>
    </xf>
    <xf numFmtId="3" fontId="11" fillId="0" borderId="33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" fillId="2" borderId="6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8" fillId="0" borderId="0" xfId="18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 wrapText="1"/>
    </xf>
    <xf numFmtId="0" fontId="0" fillId="2" borderId="63" xfId="0" applyFont="1" applyFill="1" applyBorder="1" applyAlignment="1">
      <alignment horizontal="centerContinuous"/>
    </xf>
    <xf numFmtId="0" fontId="0" fillId="2" borderId="64" xfId="0" applyFont="1" applyFill="1" applyBorder="1" applyAlignment="1">
      <alignment horizontal="center"/>
    </xf>
    <xf numFmtId="0" fontId="0" fillId="2" borderId="51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43" fontId="14" fillId="0" borderId="19" xfId="0" applyNumberFormat="1" applyFont="1" applyBorder="1" applyAlignment="1">
      <alignment horizontal="right" wrapText="1"/>
    </xf>
    <xf numFmtId="0" fontId="14" fillId="0" borderId="20" xfId="0" applyFont="1" applyBorder="1" applyAlignment="1">
      <alignment/>
    </xf>
    <xf numFmtId="0" fontId="11" fillId="0" borderId="16" xfId="0" applyFont="1" applyBorder="1" applyAlignment="1">
      <alignment/>
    </xf>
    <xf numFmtId="4" fontId="11" fillId="0" borderId="17" xfId="0" applyNumberFormat="1" applyFont="1" applyBorder="1" applyAlignment="1">
      <alignment/>
    </xf>
    <xf numFmtId="43" fontId="11" fillId="0" borderId="17" xfId="0" applyNumberFormat="1" applyFont="1" applyBorder="1" applyAlignment="1">
      <alignment horizontal="right" wrapText="1"/>
    </xf>
    <xf numFmtId="10" fontId="11" fillId="0" borderId="20" xfId="20" applyNumberFormat="1" applyFont="1" applyBorder="1" applyAlignment="1">
      <alignment/>
    </xf>
    <xf numFmtId="0" fontId="14" fillId="0" borderId="16" xfId="0" applyFont="1" applyFill="1" applyBorder="1" applyAlignment="1">
      <alignment/>
    </xf>
    <xf numFmtId="4" fontId="14" fillId="0" borderId="17" xfId="0" applyNumberFormat="1" applyFont="1" applyFill="1" applyBorder="1" applyAlignment="1">
      <alignment/>
    </xf>
    <xf numFmtId="43" fontId="14" fillId="0" borderId="19" xfId="0" applyNumberFormat="1" applyFont="1" applyFill="1" applyBorder="1" applyAlignment="1">
      <alignment horizontal="right" wrapText="1"/>
    </xf>
    <xf numFmtId="3" fontId="14" fillId="0" borderId="20" xfId="0" applyNumberFormat="1" applyFont="1" applyFill="1" applyBorder="1" applyAlignment="1">
      <alignment/>
    </xf>
    <xf numFmtId="0" fontId="1" fillId="2" borderId="66" xfId="0" applyFont="1" applyFill="1" applyBorder="1" applyAlignment="1">
      <alignment/>
    </xf>
    <xf numFmtId="4" fontId="1" fillId="2" borderId="46" xfId="0" applyNumberFormat="1" applyFont="1" applyFill="1" applyBorder="1" applyAlignment="1">
      <alignment/>
    </xf>
    <xf numFmtId="43" fontId="1" fillId="2" borderId="42" xfId="0" applyNumberFormat="1" applyFont="1" applyFill="1" applyBorder="1" applyAlignment="1">
      <alignment horizontal="right" wrapText="1"/>
    </xf>
    <xf numFmtId="10" fontId="1" fillId="2" borderId="45" xfId="2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0" borderId="16" xfId="0" applyFont="1" applyBorder="1" applyAlignment="1">
      <alignment/>
    </xf>
    <xf numFmtId="4" fontId="4" fillId="0" borderId="17" xfId="0" applyNumberFormat="1" applyFont="1" applyBorder="1" applyAlignment="1">
      <alignment/>
    </xf>
    <xf numFmtId="43" fontId="4" fillId="0" borderId="19" xfId="0" applyNumberFormat="1" applyFont="1" applyBorder="1" applyAlignment="1">
      <alignment horizontal="right" wrapText="1"/>
    </xf>
    <xf numFmtId="10" fontId="4" fillId="0" borderId="20" xfId="20" applyNumberFormat="1" applyFont="1" applyBorder="1" applyAlignment="1">
      <alignment/>
    </xf>
    <xf numFmtId="10" fontId="0" fillId="0" borderId="0" xfId="20" applyNumberFormat="1" applyFont="1" applyAlignment="1">
      <alignment/>
    </xf>
    <xf numFmtId="4" fontId="4" fillId="0" borderId="22" xfId="0" applyNumberFormat="1" applyFont="1" applyBorder="1" applyAlignment="1">
      <alignment/>
    </xf>
    <xf numFmtId="43" fontId="4" fillId="0" borderId="22" xfId="0" applyNumberFormat="1" applyFont="1" applyBorder="1" applyAlignment="1">
      <alignment horizontal="right" wrapText="1"/>
    </xf>
    <xf numFmtId="10" fontId="4" fillId="0" borderId="15" xfId="20" applyNumberFormat="1" applyFont="1" applyBorder="1" applyAlignment="1">
      <alignment/>
    </xf>
    <xf numFmtId="4" fontId="16" fillId="0" borderId="17" xfId="0" applyNumberFormat="1" applyFont="1" applyBorder="1" applyAlignment="1">
      <alignment/>
    </xf>
    <xf numFmtId="43" fontId="16" fillId="0" borderId="19" xfId="0" applyNumberFormat="1" applyFont="1" applyBorder="1" applyAlignment="1">
      <alignment horizontal="right" wrapText="1"/>
    </xf>
    <xf numFmtId="0" fontId="4" fillId="0" borderId="12" xfId="0" applyFont="1" applyBorder="1" applyAlignment="1">
      <alignment/>
    </xf>
    <xf numFmtId="0" fontId="1" fillId="2" borderId="12" xfId="0" applyFont="1" applyFill="1" applyBorder="1" applyAlignment="1">
      <alignment/>
    </xf>
    <xf numFmtId="4" fontId="1" fillId="2" borderId="22" xfId="0" applyNumberFormat="1" applyFont="1" applyFill="1" applyBorder="1" applyAlignment="1">
      <alignment/>
    </xf>
    <xf numFmtId="10" fontId="4" fillId="2" borderId="45" xfId="2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4" fontId="4" fillId="0" borderId="25" xfId="0" applyNumberFormat="1" applyFont="1" applyBorder="1" applyAlignment="1">
      <alignment/>
    </xf>
    <xf numFmtId="4" fontId="1" fillId="2" borderId="42" xfId="0" applyNumberFormat="1" applyFont="1" applyFill="1" applyBorder="1" applyAlignment="1">
      <alignment/>
    </xf>
    <xf numFmtId="4" fontId="4" fillId="0" borderId="19" xfId="0" applyNumberFormat="1" applyFont="1" applyBorder="1" applyAlignment="1">
      <alignment horizontal="right" wrapText="1"/>
    </xf>
    <xf numFmtId="0" fontId="1" fillId="2" borderId="67" xfId="0" applyFont="1" applyFill="1" applyBorder="1" applyAlignment="1">
      <alignment/>
    </xf>
    <xf numFmtId="4" fontId="1" fillId="2" borderId="49" xfId="0" applyNumberFormat="1" applyFont="1" applyFill="1" applyBorder="1" applyAlignment="1">
      <alignment/>
    </xf>
    <xf numFmtId="43" fontId="1" fillId="2" borderId="49" xfId="0" applyNumberFormat="1" applyFont="1" applyFill="1" applyBorder="1" applyAlignment="1">
      <alignment horizontal="right" wrapText="1"/>
    </xf>
    <xf numFmtId="10" fontId="4" fillId="2" borderId="4" xfId="2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Informacja o wykonaniu budżetu za 9 m-cy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P427"/>
  <sheetViews>
    <sheetView showGridLines="0" view="pageBreakPreview" zoomScaleSheetLayoutView="100" workbookViewId="0" topLeftCell="A1">
      <selection activeCell="A2" sqref="A2:G2"/>
    </sheetView>
  </sheetViews>
  <sheetFormatPr defaultColWidth="9.00390625" defaultRowHeight="12"/>
  <cols>
    <col min="1" max="1" width="5.625" style="2" customWidth="1"/>
    <col min="2" max="2" width="10.625" style="2" customWidth="1"/>
    <col min="3" max="3" width="8.125" style="2" customWidth="1"/>
    <col min="4" max="4" width="70.25390625" style="10" customWidth="1"/>
    <col min="5" max="6" width="19.75390625" style="2" customWidth="1"/>
    <col min="7" max="7" width="13.875" style="2" customWidth="1"/>
    <col min="8" max="8" width="12.75390625" style="2" customWidth="1"/>
    <col min="9" max="9" width="14.25390625" style="2" bestFit="1" customWidth="1"/>
    <col min="10" max="16384" width="9.125" style="2" customWidth="1"/>
  </cols>
  <sheetData>
    <row r="1" spans="1:7" s="1" customFormat="1" ht="25.5">
      <c r="A1" s="391" t="s">
        <v>0</v>
      </c>
      <c r="B1" s="391"/>
      <c r="C1" s="391"/>
      <c r="D1" s="391"/>
      <c r="E1" s="391"/>
      <c r="F1" s="391"/>
      <c r="G1" s="391"/>
    </row>
    <row r="2" spans="1:7" s="1" customFormat="1" ht="25.5">
      <c r="A2" s="391" t="s">
        <v>1</v>
      </c>
      <c r="B2" s="391"/>
      <c r="C2" s="391"/>
      <c r="D2" s="391"/>
      <c r="E2" s="391"/>
      <c r="F2" s="391"/>
      <c r="G2" s="391"/>
    </row>
    <row r="3" spans="1:7" s="1" customFormat="1" ht="25.5">
      <c r="A3" s="391" t="s">
        <v>2</v>
      </c>
      <c r="B3" s="391"/>
      <c r="C3" s="391"/>
      <c r="D3" s="391"/>
      <c r="E3" s="391"/>
      <c r="F3" s="391"/>
      <c r="G3" s="391"/>
    </row>
    <row r="7" spans="1:7" ht="20.25">
      <c r="A7" s="392" t="s">
        <v>3</v>
      </c>
      <c r="B7" s="392"/>
      <c r="C7" s="392"/>
      <c r="D7" s="392"/>
      <c r="E7" s="392"/>
      <c r="F7" s="392"/>
      <c r="G7" s="392"/>
    </row>
    <row r="10" spans="1:7" ht="18" customHeight="1">
      <c r="A10" s="375" t="s">
        <v>4</v>
      </c>
      <c r="B10" s="375"/>
      <c r="C10" s="375"/>
      <c r="D10" s="375"/>
      <c r="E10" s="375"/>
      <c r="F10" s="375"/>
      <c r="G10" s="375"/>
    </row>
    <row r="11" spans="1:7" ht="18" customHeight="1">
      <c r="A11" s="4"/>
      <c r="B11" s="3"/>
      <c r="C11" s="3"/>
      <c r="D11" s="3"/>
      <c r="E11" s="3"/>
      <c r="F11" s="3"/>
      <c r="G11" s="3"/>
    </row>
    <row r="12" spans="1:9" ht="39" customHeight="1">
      <c r="A12" s="376" t="s">
        <v>5</v>
      </c>
      <c r="B12" s="376"/>
      <c r="C12" s="376"/>
      <c r="D12" s="376"/>
      <c r="E12" s="376"/>
      <c r="F12" s="376"/>
      <c r="G12" s="376"/>
      <c r="H12" s="6"/>
      <c r="I12" s="6"/>
    </row>
    <row r="13" spans="1:9" ht="18">
      <c r="A13" s="7"/>
      <c r="B13" s="5"/>
      <c r="C13" s="5"/>
      <c r="D13" s="5"/>
      <c r="E13" s="5"/>
      <c r="F13" s="5"/>
      <c r="G13" s="5"/>
      <c r="H13" s="6"/>
      <c r="I13" s="6"/>
    </row>
    <row r="14" spans="1:8" s="9" customFormat="1" ht="18.75" customHeight="1">
      <c r="A14" s="377" t="s">
        <v>6</v>
      </c>
      <c r="B14" s="377"/>
      <c r="C14" s="377"/>
      <c r="D14" s="377"/>
      <c r="E14" s="377"/>
      <c r="F14" s="377"/>
      <c r="G14" s="377"/>
      <c r="H14" s="8"/>
    </row>
    <row r="15" spans="5:7" ht="12.75" thickBot="1">
      <c r="E15" s="11"/>
      <c r="F15" s="11"/>
      <c r="G15" s="11" t="s">
        <v>7</v>
      </c>
    </row>
    <row r="16" spans="2:9" s="12" customFormat="1" ht="14.25" customHeight="1">
      <c r="B16" s="379" t="s">
        <v>8</v>
      </c>
      <c r="C16" s="381" t="s">
        <v>9</v>
      </c>
      <c r="D16" s="382"/>
      <c r="E16" s="385" t="s">
        <v>10</v>
      </c>
      <c r="F16" s="387" t="s">
        <v>11</v>
      </c>
      <c r="G16" s="389" t="s">
        <v>12</v>
      </c>
      <c r="H16" s="13"/>
      <c r="I16" s="14"/>
    </row>
    <row r="17" spans="1:9" s="12" customFormat="1" ht="14.25" customHeight="1">
      <c r="A17" s="14"/>
      <c r="B17" s="380"/>
      <c r="C17" s="383"/>
      <c r="D17" s="384"/>
      <c r="E17" s="386"/>
      <c r="F17" s="388"/>
      <c r="G17" s="390"/>
      <c r="H17" s="15" t="s">
        <v>13</v>
      </c>
      <c r="I17" s="14"/>
    </row>
    <row r="18" spans="1:9" s="22" customFormat="1" ht="12" thickBot="1">
      <c r="A18" s="16"/>
      <c r="B18" s="17">
        <v>1</v>
      </c>
      <c r="C18" s="393">
        <v>2</v>
      </c>
      <c r="D18" s="394"/>
      <c r="E18" s="18">
        <v>3</v>
      </c>
      <c r="F18" s="19">
        <v>4</v>
      </c>
      <c r="G18" s="20">
        <v>5</v>
      </c>
      <c r="H18" s="21"/>
      <c r="I18" s="16"/>
    </row>
    <row r="19" spans="1:9" s="22" customFormat="1" ht="16.5" customHeight="1">
      <c r="A19" s="16"/>
      <c r="B19" s="25"/>
      <c r="C19" s="26"/>
      <c r="D19" s="27"/>
      <c r="E19" s="28"/>
      <c r="F19" s="29"/>
      <c r="G19" s="30"/>
      <c r="H19" s="21"/>
      <c r="I19" s="16"/>
    </row>
    <row r="20" spans="1:9" s="22" customFormat="1" ht="12.75">
      <c r="A20" s="16"/>
      <c r="B20" s="31" t="s">
        <v>14</v>
      </c>
      <c r="C20" s="395" t="s">
        <v>15</v>
      </c>
      <c r="D20" s="396"/>
      <c r="E20" s="32">
        <f>SUM(E319)</f>
        <v>2278.68</v>
      </c>
      <c r="F20" s="33">
        <f>SUM(F319)</f>
        <v>2278.68</v>
      </c>
      <c r="G20" s="34">
        <f>SUM(F20/E20)</f>
        <v>1</v>
      </c>
      <c r="H20" s="21"/>
      <c r="I20" s="16"/>
    </row>
    <row r="21" spans="1:9" s="22" customFormat="1" ht="16.5" customHeight="1">
      <c r="A21" s="16"/>
      <c r="B21" s="35"/>
      <c r="C21" s="36"/>
      <c r="D21" s="37"/>
      <c r="E21" s="38"/>
      <c r="F21" s="39"/>
      <c r="G21" s="40"/>
      <c r="H21" s="21"/>
      <c r="I21" s="16"/>
    </row>
    <row r="22" spans="1:9" s="22" customFormat="1" ht="12.75">
      <c r="A22" s="16"/>
      <c r="B22" s="41">
        <v>400</v>
      </c>
      <c r="C22" s="395" t="s">
        <v>16</v>
      </c>
      <c r="D22" s="396"/>
      <c r="E22" s="42">
        <f>SUM(E70)</f>
        <v>2805752</v>
      </c>
      <c r="F22" s="33">
        <f>SUM(F70)</f>
        <v>2805751.93</v>
      </c>
      <c r="G22" s="34">
        <f>SUM(F22/E22)</f>
        <v>1</v>
      </c>
      <c r="H22" s="21"/>
      <c r="I22" s="16"/>
    </row>
    <row r="23" spans="1:9" s="51" customFormat="1" ht="14.25" customHeight="1">
      <c r="A23" s="43"/>
      <c r="B23" s="44"/>
      <c r="C23" s="45"/>
      <c r="D23" s="46"/>
      <c r="E23" s="47"/>
      <c r="F23" s="48"/>
      <c r="G23" s="49"/>
      <c r="H23" s="50"/>
      <c r="I23" s="43"/>
    </row>
    <row r="24" spans="1:9" s="51" customFormat="1" ht="14.25" customHeight="1">
      <c r="A24" s="43"/>
      <c r="B24" s="52">
        <v>600</v>
      </c>
      <c r="C24" s="53" t="s">
        <v>17</v>
      </c>
      <c r="D24" s="54"/>
      <c r="E24" s="42">
        <f>SUM(E75,E395)</f>
        <v>781726</v>
      </c>
      <c r="F24" s="33">
        <f>SUM(F75,F395)</f>
        <v>660629.36</v>
      </c>
      <c r="G24" s="34">
        <f>SUM(F24/E24)</f>
        <v>0.8451</v>
      </c>
      <c r="H24" s="55"/>
      <c r="I24" s="43"/>
    </row>
    <row r="25" spans="1:9" s="51" customFormat="1" ht="14.25" customHeight="1">
      <c r="A25" s="43"/>
      <c r="B25" s="56"/>
      <c r="C25" s="57"/>
      <c r="D25" s="58"/>
      <c r="E25" s="59"/>
      <c r="F25" s="60"/>
      <c r="G25" s="61"/>
      <c r="H25" s="55"/>
      <c r="I25" s="43"/>
    </row>
    <row r="26" spans="1:9" s="51" customFormat="1" ht="14.25" customHeight="1">
      <c r="A26" s="43"/>
      <c r="B26" s="52">
        <v>630</v>
      </c>
      <c r="C26" s="53" t="s">
        <v>18</v>
      </c>
      <c r="D26" s="54"/>
      <c r="E26" s="42">
        <f>SUM(E82)</f>
        <v>647720</v>
      </c>
      <c r="F26" s="33">
        <f>SUM(F82)</f>
        <v>547720.24</v>
      </c>
      <c r="G26" s="34">
        <f>SUM(F26/E26)</f>
        <v>0.8456</v>
      </c>
      <c r="H26" s="55"/>
      <c r="I26" s="43"/>
    </row>
    <row r="27" spans="1:9" s="51" customFormat="1" ht="14.25" customHeight="1">
      <c r="A27" s="43"/>
      <c r="B27" s="56"/>
      <c r="C27" s="57"/>
      <c r="D27" s="58"/>
      <c r="E27" s="62"/>
      <c r="F27" s="60"/>
      <c r="G27" s="49"/>
      <c r="H27" s="63"/>
      <c r="I27" s="43"/>
    </row>
    <row r="28" spans="1:9" s="51" customFormat="1" ht="14.25" customHeight="1">
      <c r="A28" s="43"/>
      <c r="B28" s="56">
        <v>700</v>
      </c>
      <c r="C28" s="57" t="s">
        <v>19</v>
      </c>
      <c r="D28" s="58"/>
      <c r="E28" s="59">
        <f>SUM(E88)</f>
        <v>1122478</v>
      </c>
      <c r="F28" s="33">
        <f>SUM(F88)</f>
        <v>1509175.54</v>
      </c>
      <c r="G28" s="34">
        <f>SUM(F28/E28)</f>
        <v>1.3445</v>
      </c>
      <c r="H28" s="55"/>
      <c r="I28" s="43"/>
    </row>
    <row r="29" spans="1:9" s="51" customFormat="1" ht="14.25" customHeight="1">
      <c r="A29" s="43"/>
      <c r="B29" s="64"/>
      <c r="C29" s="65"/>
      <c r="D29" s="66"/>
      <c r="E29" s="67"/>
      <c r="F29" s="60"/>
      <c r="G29" s="49"/>
      <c r="H29" s="50"/>
      <c r="I29" s="43"/>
    </row>
    <row r="30" spans="1:9" s="51" customFormat="1" ht="14.25" customHeight="1">
      <c r="A30" s="43"/>
      <c r="B30" s="52">
        <v>710</v>
      </c>
      <c r="C30" s="53" t="s">
        <v>20</v>
      </c>
      <c r="D30" s="54"/>
      <c r="E30" s="68">
        <f>SUM(E100)</f>
        <v>0</v>
      </c>
      <c r="F30" s="33">
        <f>SUM(F100)</f>
        <v>448.5</v>
      </c>
      <c r="G30" s="34"/>
      <c r="H30" s="69"/>
      <c r="I30" s="43"/>
    </row>
    <row r="31" spans="1:9" s="51" customFormat="1" ht="14.25" customHeight="1">
      <c r="A31" s="43"/>
      <c r="B31" s="64"/>
      <c r="C31" s="65"/>
      <c r="D31" s="66"/>
      <c r="E31" s="67"/>
      <c r="F31" s="60"/>
      <c r="G31" s="49"/>
      <c r="H31" s="50"/>
      <c r="I31" s="43"/>
    </row>
    <row r="32" spans="1:9" s="51" customFormat="1" ht="14.25" customHeight="1">
      <c r="A32" s="43"/>
      <c r="B32" s="52">
        <v>750</v>
      </c>
      <c r="C32" s="53" t="s">
        <v>21</v>
      </c>
      <c r="D32" s="54"/>
      <c r="E32" s="68">
        <f>SUM(E106+E327)</f>
        <v>889139</v>
      </c>
      <c r="F32" s="33">
        <f>SUM(F106+F327)</f>
        <v>288650.37</v>
      </c>
      <c r="G32" s="34">
        <f>SUM(F32/E32)</f>
        <v>0.3246</v>
      </c>
      <c r="H32" s="69"/>
      <c r="I32" s="43"/>
    </row>
    <row r="33" spans="1:9" s="51" customFormat="1" ht="14.25" customHeight="1">
      <c r="A33" s="43"/>
      <c r="B33" s="56"/>
      <c r="C33" s="57"/>
      <c r="D33" s="58"/>
      <c r="E33" s="70"/>
      <c r="F33" s="60"/>
      <c r="G33" s="71"/>
      <c r="H33" s="69"/>
      <c r="I33" s="43"/>
    </row>
    <row r="34" spans="1:9" s="51" customFormat="1" ht="14.25" customHeight="1">
      <c r="A34" s="43"/>
      <c r="B34" s="56">
        <v>751</v>
      </c>
      <c r="C34" s="57" t="s">
        <v>22</v>
      </c>
      <c r="D34" s="58"/>
      <c r="E34" s="70"/>
      <c r="F34" s="60"/>
      <c r="G34" s="71"/>
      <c r="H34" s="69"/>
      <c r="I34" s="43"/>
    </row>
    <row r="35" spans="1:9" s="51" customFormat="1" ht="14.25" customHeight="1">
      <c r="A35" s="43"/>
      <c r="B35" s="56"/>
      <c r="C35" s="57" t="s">
        <v>23</v>
      </c>
      <c r="D35" s="58"/>
      <c r="E35" s="70">
        <f>SUM(E336)</f>
        <v>6576</v>
      </c>
      <c r="F35" s="33">
        <f>SUM(F336)</f>
        <v>3288</v>
      </c>
      <c r="G35" s="34">
        <f>SUM(F35/E35)</f>
        <v>0.5</v>
      </c>
      <c r="H35" s="69"/>
      <c r="I35" s="43"/>
    </row>
    <row r="36" spans="1:9" s="51" customFormat="1" ht="14.25" customHeight="1">
      <c r="A36" s="43"/>
      <c r="B36" s="72"/>
      <c r="C36" s="65"/>
      <c r="D36" s="66"/>
      <c r="E36" s="73"/>
      <c r="F36" s="60"/>
      <c r="G36" s="74"/>
      <c r="H36" s="75"/>
      <c r="I36" s="43"/>
    </row>
    <row r="37" spans="1:9" s="51" customFormat="1" ht="14.25" customHeight="1">
      <c r="A37" s="43"/>
      <c r="B37" s="56">
        <v>754</v>
      </c>
      <c r="C37" s="57" t="s">
        <v>24</v>
      </c>
      <c r="D37" s="58"/>
      <c r="E37" s="70"/>
      <c r="F37" s="60"/>
      <c r="G37" s="71"/>
      <c r="H37" s="69"/>
      <c r="I37" s="43"/>
    </row>
    <row r="38" spans="1:9" s="51" customFormat="1" ht="14.25" customHeight="1">
      <c r="A38" s="43"/>
      <c r="B38" s="76"/>
      <c r="C38" s="53" t="s">
        <v>25</v>
      </c>
      <c r="D38" s="54"/>
      <c r="E38" s="68">
        <f>SUM(E125)</f>
        <v>30000</v>
      </c>
      <c r="F38" s="33">
        <f>SUM(F125)</f>
        <v>11210.93</v>
      </c>
      <c r="G38" s="34">
        <f>SUM(F38/E38)</f>
        <v>0.3737</v>
      </c>
      <c r="H38" s="69"/>
      <c r="I38" s="43"/>
    </row>
    <row r="39" spans="1:9" s="51" customFormat="1" ht="14.25" customHeight="1">
      <c r="A39" s="43"/>
      <c r="B39" s="56"/>
      <c r="C39" s="57"/>
      <c r="D39" s="58"/>
      <c r="E39" s="70"/>
      <c r="F39" s="60"/>
      <c r="G39" s="71"/>
      <c r="H39" s="69"/>
      <c r="I39" s="43"/>
    </row>
    <row r="40" spans="1:9" s="51" customFormat="1" ht="14.25" customHeight="1">
      <c r="A40" s="43"/>
      <c r="B40" s="56">
        <v>756</v>
      </c>
      <c r="C40" s="57" t="s">
        <v>26</v>
      </c>
      <c r="D40" s="58"/>
      <c r="E40" s="70"/>
      <c r="F40" s="60"/>
      <c r="G40" s="71"/>
      <c r="H40" s="69"/>
      <c r="I40" s="43"/>
    </row>
    <row r="41" spans="1:9" s="51" customFormat="1" ht="14.25" customHeight="1">
      <c r="A41" s="43"/>
      <c r="B41" s="56"/>
      <c r="C41" s="57" t="s">
        <v>27</v>
      </c>
      <c r="D41" s="58"/>
      <c r="E41" s="43"/>
      <c r="F41" s="77"/>
      <c r="G41" s="74"/>
      <c r="H41" s="69"/>
      <c r="I41" s="43"/>
    </row>
    <row r="42" spans="1:9" s="51" customFormat="1" ht="14.25" customHeight="1">
      <c r="A42" s="43"/>
      <c r="B42" s="56"/>
      <c r="C42" s="57" t="s">
        <v>28</v>
      </c>
      <c r="D42" s="58"/>
      <c r="E42" s="70">
        <f>SUM(E133)</f>
        <v>56313452</v>
      </c>
      <c r="F42" s="33">
        <f>SUM(F133)</f>
        <v>30297728.45</v>
      </c>
      <c r="G42" s="34">
        <f>SUM(F42/E42)</f>
        <v>0.538</v>
      </c>
      <c r="H42" s="69"/>
      <c r="I42" s="43"/>
    </row>
    <row r="43" spans="1:9" s="51" customFormat="1" ht="14.25" customHeight="1">
      <c r="A43" s="43"/>
      <c r="B43" s="64"/>
      <c r="C43" s="65"/>
      <c r="D43" s="66"/>
      <c r="E43" s="78"/>
      <c r="F43" s="60"/>
      <c r="G43" s="71"/>
      <c r="H43" s="69"/>
      <c r="I43" s="43"/>
    </row>
    <row r="44" spans="1:9" s="51" customFormat="1" ht="14.25" customHeight="1">
      <c r="A44" s="43"/>
      <c r="B44" s="79">
        <v>758</v>
      </c>
      <c r="C44" s="53" t="s">
        <v>29</v>
      </c>
      <c r="D44" s="54"/>
      <c r="E44" s="68">
        <f>SUM(E183,)</f>
        <v>15272961</v>
      </c>
      <c r="F44" s="33">
        <f>SUM(F183,)</f>
        <v>9359623.25</v>
      </c>
      <c r="G44" s="34">
        <f>SUM(F44/E44)</f>
        <v>0.6128</v>
      </c>
      <c r="H44" s="69"/>
      <c r="I44" s="43"/>
    </row>
    <row r="45" spans="1:9" s="51" customFormat="1" ht="14.25" customHeight="1">
      <c r="A45" s="43"/>
      <c r="B45" s="80"/>
      <c r="C45" s="57"/>
      <c r="D45" s="58"/>
      <c r="E45" s="70"/>
      <c r="F45" s="60"/>
      <c r="G45" s="71"/>
      <c r="H45" s="69"/>
      <c r="I45" s="43"/>
    </row>
    <row r="46" spans="1:9" s="51" customFormat="1" ht="14.25" customHeight="1">
      <c r="A46" s="43"/>
      <c r="B46" s="80">
        <v>801</v>
      </c>
      <c r="C46" s="57" t="s">
        <v>30</v>
      </c>
      <c r="D46" s="58"/>
      <c r="E46" s="70">
        <f>SUM(E194)</f>
        <v>385413</v>
      </c>
      <c r="F46" s="33">
        <f>SUM(F194)</f>
        <v>127720.41</v>
      </c>
      <c r="G46" s="34">
        <f>SUM(F46/E46)</f>
        <v>0.3314</v>
      </c>
      <c r="H46" s="69"/>
      <c r="I46" s="43"/>
    </row>
    <row r="47" spans="1:9" s="51" customFormat="1" ht="14.25" customHeight="1">
      <c r="A47" s="43"/>
      <c r="B47" s="81"/>
      <c r="C47" s="65"/>
      <c r="D47" s="66"/>
      <c r="E47" s="78"/>
      <c r="F47" s="60"/>
      <c r="G47" s="71"/>
      <c r="H47" s="69"/>
      <c r="I47" s="43"/>
    </row>
    <row r="48" spans="1:9" s="51" customFormat="1" ht="14.25" customHeight="1">
      <c r="A48" s="43"/>
      <c r="B48" s="79">
        <v>851</v>
      </c>
      <c r="C48" s="53" t="s">
        <v>31</v>
      </c>
      <c r="D48" s="54"/>
      <c r="E48" s="68">
        <f>SUM(E222+E345)</f>
        <v>5326</v>
      </c>
      <c r="F48" s="33">
        <f>SUM(F222+F345)</f>
        <v>2640.39</v>
      </c>
      <c r="G48" s="34">
        <f>SUM(F48/E48)</f>
        <v>0.4958</v>
      </c>
      <c r="H48" s="69"/>
      <c r="I48" s="43"/>
    </row>
    <row r="49" spans="1:9" s="51" customFormat="1" ht="14.25" customHeight="1">
      <c r="A49" s="43"/>
      <c r="B49" s="80"/>
      <c r="C49" s="57"/>
      <c r="D49" s="58"/>
      <c r="E49" s="70"/>
      <c r="F49" s="60"/>
      <c r="G49" s="71"/>
      <c r="H49" s="69"/>
      <c r="I49" s="43"/>
    </row>
    <row r="50" spans="1:9" s="51" customFormat="1" ht="14.25" customHeight="1">
      <c r="A50" s="43"/>
      <c r="B50" s="82">
        <v>852</v>
      </c>
      <c r="C50" s="83" t="s">
        <v>32</v>
      </c>
      <c r="D50" s="84"/>
      <c r="E50" s="85">
        <f>SUM(E229+E352)</f>
        <v>12673380</v>
      </c>
      <c r="F50" s="86">
        <f>SUM(F229+F352)</f>
        <v>6613799.55</v>
      </c>
      <c r="G50" s="34">
        <f>SUM(F50/E50)</f>
        <v>0.5219</v>
      </c>
      <c r="H50" s="69"/>
      <c r="I50" s="43"/>
    </row>
    <row r="51" spans="1:9" s="51" customFormat="1" ht="14.25" customHeight="1">
      <c r="A51" s="43"/>
      <c r="B51" s="80"/>
      <c r="C51" s="57"/>
      <c r="D51" s="58"/>
      <c r="E51" s="70"/>
      <c r="F51" s="60"/>
      <c r="G51" s="71"/>
      <c r="H51" s="69"/>
      <c r="I51" s="43"/>
    </row>
    <row r="52" spans="1:9" s="51" customFormat="1" ht="14.25" customHeight="1">
      <c r="A52" s="43"/>
      <c r="B52" s="79">
        <v>853</v>
      </c>
      <c r="C52" s="53" t="s">
        <v>33</v>
      </c>
      <c r="D52" s="54"/>
      <c r="E52" s="87">
        <f>SUM(E251)</f>
        <v>8952</v>
      </c>
      <c r="F52" s="33">
        <f>SUM(F251)</f>
        <v>8951.97</v>
      </c>
      <c r="G52" s="34">
        <f>SUM(F52/E52)</f>
        <v>1</v>
      </c>
      <c r="H52" s="69"/>
      <c r="I52" s="43"/>
    </row>
    <row r="53" spans="1:9" s="51" customFormat="1" ht="14.25" customHeight="1">
      <c r="A53" s="43"/>
      <c r="B53" s="80"/>
      <c r="C53" s="57"/>
      <c r="D53" s="58"/>
      <c r="E53" s="70"/>
      <c r="F53" s="60"/>
      <c r="G53" s="71"/>
      <c r="H53" s="69"/>
      <c r="I53" s="43"/>
    </row>
    <row r="54" spans="1:9" s="51" customFormat="1" ht="14.25" customHeight="1">
      <c r="A54" s="43"/>
      <c r="B54" s="80">
        <v>854</v>
      </c>
      <c r="C54" s="57" t="s">
        <v>34</v>
      </c>
      <c r="D54" s="58"/>
      <c r="E54" s="70">
        <f>SUM(E256)</f>
        <v>122748</v>
      </c>
      <c r="F54" s="33">
        <f>SUM(F256)</f>
        <v>122748</v>
      </c>
      <c r="G54" s="34">
        <f>SUM(F54/E54)</f>
        <v>1</v>
      </c>
      <c r="H54" s="69"/>
      <c r="I54" s="43"/>
    </row>
    <row r="55" spans="1:9" s="51" customFormat="1" ht="14.25" customHeight="1">
      <c r="A55" s="43"/>
      <c r="B55" s="81"/>
      <c r="C55" s="65"/>
      <c r="D55" s="66"/>
      <c r="E55" s="78"/>
      <c r="F55" s="60"/>
      <c r="G55" s="71"/>
      <c r="H55" s="69"/>
      <c r="I55" s="43"/>
    </row>
    <row r="56" spans="1:9" s="51" customFormat="1" ht="14.25" customHeight="1">
      <c r="A56" s="43"/>
      <c r="B56" s="79">
        <v>900</v>
      </c>
      <c r="C56" s="53" t="s">
        <v>35</v>
      </c>
      <c r="D56" s="54"/>
      <c r="E56" s="68">
        <f>SUM(E261,)</f>
        <v>4206103</v>
      </c>
      <c r="F56" s="33">
        <f>SUM(F261,)</f>
        <v>1639030.59</v>
      </c>
      <c r="G56" s="34">
        <f>SUM(F56/E56)</f>
        <v>0.3897</v>
      </c>
      <c r="H56" s="69"/>
      <c r="I56" s="43"/>
    </row>
    <row r="57" spans="1:9" s="51" customFormat="1" ht="14.25" customHeight="1">
      <c r="A57" s="43"/>
      <c r="B57" s="56"/>
      <c r="C57" s="57"/>
      <c r="D57" s="58"/>
      <c r="E57" s="70"/>
      <c r="F57" s="60"/>
      <c r="G57" s="71"/>
      <c r="H57" s="69"/>
      <c r="I57" s="43"/>
    </row>
    <row r="58" spans="1:9" s="51" customFormat="1" ht="14.25" customHeight="1">
      <c r="A58" s="43"/>
      <c r="B58" s="52">
        <v>921</v>
      </c>
      <c r="C58" s="53" t="s">
        <v>36</v>
      </c>
      <c r="D58" s="54"/>
      <c r="E58" s="68">
        <f>SUM(E293)</f>
        <v>33349</v>
      </c>
      <c r="F58" s="33">
        <f>SUM(F293)</f>
        <v>23387.64</v>
      </c>
      <c r="G58" s="34">
        <f>SUM(F58/E58)</f>
        <v>0.7013</v>
      </c>
      <c r="H58" s="69"/>
      <c r="I58" s="43"/>
    </row>
    <row r="59" spans="1:9" s="51" customFormat="1" ht="14.25" customHeight="1">
      <c r="A59" s="43"/>
      <c r="B59" s="56"/>
      <c r="C59" s="57"/>
      <c r="D59" s="58"/>
      <c r="E59" s="70"/>
      <c r="F59" s="60"/>
      <c r="G59" s="71"/>
      <c r="H59" s="69"/>
      <c r="I59" s="43"/>
    </row>
    <row r="60" spans="1:9" s="51" customFormat="1" ht="14.25" customHeight="1" thickBot="1">
      <c r="A60" s="43"/>
      <c r="B60" s="56">
        <v>926</v>
      </c>
      <c r="C60" s="57" t="s">
        <v>37</v>
      </c>
      <c r="D60" s="58"/>
      <c r="E60" s="70">
        <f>SUM(E305)</f>
        <v>102265</v>
      </c>
      <c r="F60" s="60">
        <f>SUM(F305)</f>
        <v>0</v>
      </c>
      <c r="G60" s="88">
        <f>SUM(F60/E60)</f>
        <v>0</v>
      </c>
      <c r="H60" s="69"/>
      <c r="I60" s="43"/>
    </row>
    <row r="61" spans="1:9" s="51" customFormat="1" ht="14.25" customHeight="1">
      <c r="A61" s="43"/>
      <c r="B61" s="89"/>
      <c r="C61" s="90"/>
      <c r="D61" s="91"/>
      <c r="E61" s="92"/>
      <c r="F61" s="93"/>
      <c r="G61" s="94"/>
      <c r="H61" s="69"/>
      <c r="I61" s="43"/>
    </row>
    <row r="62" spans="1:9" s="51" customFormat="1" ht="14.25" customHeight="1" thickBot="1">
      <c r="A62" s="43"/>
      <c r="B62" s="95"/>
      <c r="C62" s="96" t="s">
        <v>38</v>
      </c>
      <c r="D62" s="97"/>
      <c r="E62" s="98">
        <f>SUM(E19:E60)</f>
        <v>95409618.68</v>
      </c>
      <c r="F62" s="99">
        <f>SUM(F19:F60)</f>
        <v>54024783.8</v>
      </c>
      <c r="G62" s="100">
        <f>SUM(F62/E62)</f>
        <v>0.5662</v>
      </c>
      <c r="H62" s="101">
        <f>SUM(E311+E387+E401)</f>
        <v>95409619</v>
      </c>
      <c r="I62" s="102">
        <f>SUM(F311+F387+F401)</f>
        <v>54024783.8</v>
      </c>
    </row>
    <row r="63" spans="1:9" s="51" customFormat="1" ht="14.25" customHeight="1">
      <c r="A63" s="43"/>
      <c r="B63" s="103"/>
      <c r="C63" s="104"/>
      <c r="D63" s="105"/>
      <c r="E63" s="101"/>
      <c r="F63" s="101"/>
      <c r="G63" s="101"/>
      <c r="H63" s="101"/>
      <c r="I63" s="43"/>
    </row>
    <row r="64" spans="1:9" s="51" customFormat="1" ht="14.25" customHeight="1">
      <c r="A64" s="378" t="s">
        <v>39</v>
      </c>
      <c r="B64" s="378"/>
      <c r="C64" s="378"/>
      <c r="D64" s="378"/>
      <c r="E64" s="378"/>
      <c r="F64" s="378"/>
      <c r="G64" s="378"/>
      <c r="I64" s="43"/>
    </row>
    <row r="65" spans="1:9" s="51" customFormat="1" ht="14.25" customHeight="1" thickBot="1">
      <c r="A65" s="378"/>
      <c r="B65" s="378"/>
      <c r="C65" s="378"/>
      <c r="D65" s="378"/>
      <c r="E65" s="378"/>
      <c r="F65" s="378"/>
      <c r="G65" s="378"/>
      <c r="I65" s="43"/>
    </row>
    <row r="66" spans="1:9" s="108" customFormat="1" ht="14.25" customHeight="1">
      <c r="A66" s="397" t="s">
        <v>8</v>
      </c>
      <c r="B66" s="387" t="s">
        <v>40</v>
      </c>
      <c r="C66" s="387" t="s">
        <v>41</v>
      </c>
      <c r="D66" s="387" t="s">
        <v>42</v>
      </c>
      <c r="E66" s="385" t="s">
        <v>10</v>
      </c>
      <c r="F66" s="387" t="s">
        <v>11</v>
      </c>
      <c r="G66" s="399" t="s">
        <v>43</v>
      </c>
      <c r="H66" s="106"/>
      <c r="I66" s="107"/>
    </row>
    <row r="67" spans="1:9" s="110" customFormat="1" ht="14.25" customHeight="1">
      <c r="A67" s="398"/>
      <c r="B67" s="388"/>
      <c r="C67" s="388"/>
      <c r="D67" s="388"/>
      <c r="E67" s="386"/>
      <c r="F67" s="388"/>
      <c r="G67" s="23"/>
      <c r="H67" s="109"/>
      <c r="I67" s="109"/>
    </row>
    <row r="68" spans="1:9" s="22" customFormat="1" ht="14.25" customHeight="1" thickBot="1">
      <c r="A68" s="17">
        <v>1</v>
      </c>
      <c r="B68" s="111">
        <v>2</v>
      </c>
      <c r="C68" s="112">
        <v>3</v>
      </c>
      <c r="D68" s="111">
        <v>4</v>
      </c>
      <c r="E68" s="18">
        <v>5</v>
      </c>
      <c r="F68" s="19">
        <v>6</v>
      </c>
      <c r="G68" s="113">
        <v>7</v>
      </c>
      <c r="H68" s="21"/>
      <c r="I68" s="16"/>
    </row>
    <row r="69" spans="1:9" s="119" customFormat="1" ht="14.25" customHeight="1">
      <c r="A69" s="35"/>
      <c r="B69" s="39"/>
      <c r="C69" s="114"/>
      <c r="D69" s="39"/>
      <c r="E69" s="38"/>
      <c r="F69" s="115"/>
      <c r="G69" s="116"/>
      <c r="H69" s="117"/>
      <c r="I69" s="118"/>
    </row>
    <row r="70" spans="1:9" s="12" customFormat="1" ht="27.75" customHeight="1">
      <c r="A70" s="120">
        <v>400</v>
      </c>
      <c r="B70" s="121"/>
      <c r="C70" s="122"/>
      <c r="D70" s="123" t="s">
        <v>44</v>
      </c>
      <c r="E70" s="124">
        <f>SUM(E72)</f>
        <v>2805752</v>
      </c>
      <c r="F70" s="86">
        <f>SUM(F72)</f>
        <v>2805751.93</v>
      </c>
      <c r="G70" s="125">
        <f>SUM(F70/E70)</f>
        <v>1</v>
      </c>
      <c r="H70" s="15"/>
      <c r="I70" s="14"/>
    </row>
    <row r="71" spans="1:9" s="12" customFormat="1" ht="14.25" customHeight="1">
      <c r="A71" s="126"/>
      <c r="B71" s="127"/>
      <c r="C71" s="128"/>
      <c r="D71" s="127"/>
      <c r="E71" s="129"/>
      <c r="F71" s="130"/>
      <c r="G71" s="131"/>
      <c r="H71" s="15"/>
      <c r="I71" s="14"/>
    </row>
    <row r="72" spans="1:9" s="12" customFormat="1" ht="14.25" customHeight="1">
      <c r="A72" s="126"/>
      <c r="B72" s="127">
        <v>40002</v>
      </c>
      <c r="C72" s="122"/>
      <c r="D72" s="132" t="s">
        <v>45</v>
      </c>
      <c r="E72" s="124">
        <f>SUM(E73)</f>
        <v>2805752</v>
      </c>
      <c r="F72" s="86">
        <f>SUM(F73)</f>
        <v>2805751.93</v>
      </c>
      <c r="G72" s="125">
        <f>SUM(F72/E72)</f>
        <v>1</v>
      </c>
      <c r="H72" s="15"/>
      <c r="I72" s="14"/>
    </row>
    <row r="73" spans="1:9" s="12" customFormat="1" ht="43.5" customHeight="1" thickBot="1">
      <c r="A73" s="133"/>
      <c r="B73" s="134"/>
      <c r="C73" s="135" t="s">
        <v>46</v>
      </c>
      <c r="D73" s="136" t="s">
        <v>47</v>
      </c>
      <c r="E73" s="137">
        <v>2805752</v>
      </c>
      <c r="F73" s="138">
        <v>2805751.93</v>
      </c>
      <c r="G73" s="139">
        <f>SUM(F73/E73)</f>
        <v>1</v>
      </c>
      <c r="H73" s="15"/>
      <c r="I73" s="14"/>
    </row>
    <row r="74" spans="1:9" s="145" customFormat="1" ht="14.25" customHeight="1" thickTop="1">
      <c r="A74" s="140"/>
      <c r="B74" s="141"/>
      <c r="C74" s="142"/>
      <c r="D74" s="143"/>
      <c r="E74" s="59"/>
      <c r="F74" s="60"/>
      <c r="G74" s="144"/>
      <c r="H74" s="59"/>
      <c r="I74" s="103"/>
    </row>
    <row r="75" spans="1:9" s="145" customFormat="1" ht="14.25" customHeight="1">
      <c r="A75" s="140">
        <v>600</v>
      </c>
      <c r="B75" s="146"/>
      <c r="C75" s="147"/>
      <c r="D75" s="148" t="s">
        <v>17</v>
      </c>
      <c r="E75" s="42">
        <f>SUM(E77)</f>
        <v>531726</v>
      </c>
      <c r="F75" s="33">
        <f>SUM(F77)</f>
        <v>535630.36</v>
      </c>
      <c r="G75" s="125">
        <f>SUM(F75/E75)</f>
        <v>1.0073</v>
      </c>
      <c r="H75" s="59"/>
      <c r="I75" s="103"/>
    </row>
    <row r="76" spans="1:9" s="145" customFormat="1" ht="14.25" customHeight="1">
      <c r="A76" s="140"/>
      <c r="B76" s="141"/>
      <c r="C76" s="142"/>
      <c r="D76" s="149"/>
      <c r="E76" s="59"/>
      <c r="F76" s="60"/>
      <c r="G76" s="144"/>
      <c r="H76" s="59"/>
      <c r="I76" s="103"/>
    </row>
    <row r="77" spans="1:9" s="145" customFormat="1" ht="14.25" customHeight="1">
      <c r="A77" s="140"/>
      <c r="B77" s="150">
        <v>60016</v>
      </c>
      <c r="C77" s="147"/>
      <c r="D77" s="148" t="s">
        <v>48</v>
      </c>
      <c r="E77" s="42">
        <f>SUM(E78:E80)</f>
        <v>531726</v>
      </c>
      <c r="F77" s="33">
        <f>SUM(F78:F80)</f>
        <v>535630.36</v>
      </c>
      <c r="G77" s="125">
        <f>SUM(F77/E77)</f>
        <v>1.0073</v>
      </c>
      <c r="H77" s="59"/>
      <c r="I77" s="103"/>
    </row>
    <row r="78" spans="1:9" s="145" customFormat="1" ht="30" customHeight="1">
      <c r="A78" s="140"/>
      <c r="B78" s="150"/>
      <c r="C78" s="151" t="s">
        <v>49</v>
      </c>
      <c r="D78" s="152" t="s">
        <v>50</v>
      </c>
      <c r="E78" s="42">
        <v>0</v>
      </c>
      <c r="F78" s="33">
        <v>2650.67</v>
      </c>
      <c r="G78" s="125"/>
      <c r="H78" s="59"/>
      <c r="I78" s="103"/>
    </row>
    <row r="79" spans="1:9" s="145" customFormat="1" ht="25.5" customHeight="1">
      <c r="A79" s="140"/>
      <c r="B79" s="150"/>
      <c r="C79" s="153" t="s">
        <v>51</v>
      </c>
      <c r="D79" s="152" t="s">
        <v>52</v>
      </c>
      <c r="E79" s="154">
        <v>0</v>
      </c>
      <c r="F79" s="155">
        <v>1253.73</v>
      </c>
      <c r="G79" s="125"/>
      <c r="H79" s="59"/>
      <c r="I79" s="103"/>
    </row>
    <row r="80" spans="1:9" s="145" customFormat="1" ht="43.5" customHeight="1" thickBot="1">
      <c r="A80" s="156"/>
      <c r="B80" s="157"/>
      <c r="C80" s="135" t="s">
        <v>46</v>
      </c>
      <c r="D80" s="136" t="s">
        <v>47</v>
      </c>
      <c r="E80" s="158">
        <v>531726</v>
      </c>
      <c r="F80" s="159">
        <v>531725.96</v>
      </c>
      <c r="G80" s="160">
        <f>SUM(F80/E80)</f>
        <v>1</v>
      </c>
      <c r="H80" s="59"/>
      <c r="I80" s="103"/>
    </row>
    <row r="81" spans="1:9" s="145" customFormat="1" ht="14.25" customHeight="1" thickTop="1">
      <c r="A81" s="140"/>
      <c r="B81" s="141"/>
      <c r="C81" s="142"/>
      <c r="D81" s="143"/>
      <c r="E81" s="59"/>
      <c r="F81" s="60"/>
      <c r="G81" s="144"/>
      <c r="H81" s="59"/>
      <c r="I81" s="103"/>
    </row>
    <row r="82" spans="1:9" s="145" customFormat="1" ht="14.25" customHeight="1">
      <c r="A82" s="140">
        <v>630</v>
      </c>
      <c r="B82" s="146"/>
      <c r="C82" s="147"/>
      <c r="D82" s="148" t="s">
        <v>18</v>
      </c>
      <c r="E82" s="42">
        <f>SUM(E84)</f>
        <v>647720</v>
      </c>
      <c r="F82" s="33">
        <f>SUM(F84)</f>
        <v>547720.24</v>
      </c>
      <c r="G82" s="125">
        <f>SUM(F82/E82)</f>
        <v>0.8456</v>
      </c>
      <c r="H82" s="59"/>
      <c r="I82" s="103"/>
    </row>
    <row r="83" spans="1:9" s="145" customFormat="1" ht="14.25" customHeight="1">
      <c r="A83" s="140"/>
      <c r="B83" s="141"/>
      <c r="C83" s="142"/>
      <c r="D83" s="149"/>
      <c r="E83" s="59"/>
      <c r="F83" s="60"/>
      <c r="G83" s="144"/>
      <c r="H83" s="59"/>
      <c r="I83" s="103"/>
    </row>
    <row r="84" spans="1:9" s="145" customFormat="1" ht="14.25" customHeight="1">
      <c r="A84" s="140"/>
      <c r="B84" s="150">
        <v>63003</v>
      </c>
      <c r="C84" s="147"/>
      <c r="D84" s="148" t="s">
        <v>53</v>
      </c>
      <c r="E84" s="42">
        <f>SUM(E85:E86)</f>
        <v>647720</v>
      </c>
      <c r="F84" s="161">
        <f>SUM(F85:F86)</f>
        <v>547720.24</v>
      </c>
      <c r="G84" s="125">
        <f>SUM(F84/E84)</f>
        <v>0.8456</v>
      </c>
      <c r="H84" s="59"/>
      <c r="I84" s="103"/>
    </row>
    <row r="85" spans="1:9" s="145" customFormat="1" ht="35.25" customHeight="1">
      <c r="A85" s="140"/>
      <c r="B85" s="150"/>
      <c r="C85" s="162">
        <v>2440</v>
      </c>
      <c r="D85" s="163" t="s">
        <v>54</v>
      </c>
      <c r="E85" s="154">
        <v>100000</v>
      </c>
      <c r="F85" s="155">
        <v>0</v>
      </c>
      <c r="G85" s="164">
        <f>SUM(F85/E85)</f>
        <v>0</v>
      </c>
      <c r="H85" s="59"/>
      <c r="I85" s="103"/>
    </row>
    <row r="86" spans="1:9" s="145" customFormat="1" ht="43.5" customHeight="1" thickBot="1">
      <c r="A86" s="156"/>
      <c r="B86" s="157"/>
      <c r="C86" s="135" t="s">
        <v>46</v>
      </c>
      <c r="D86" s="136" t="s">
        <v>47</v>
      </c>
      <c r="E86" s="158">
        <v>547720</v>
      </c>
      <c r="F86" s="159">
        <v>547720.24</v>
      </c>
      <c r="G86" s="160">
        <f>SUM(F86/E86)</f>
        <v>1</v>
      </c>
      <c r="H86" s="59"/>
      <c r="I86" s="103"/>
    </row>
    <row r="87" spans="1:9" s="145" customFormat="1" ht="14.25" customHeight="1" thickTop="1">
      <c r="A87" s="140"/>
      <c r="B87" s="141"/>
      <c r="C87" s="142"/>
      <c r="D87" s="143"/>
      <c r="E87" s="59"/>
      <c r="F87" s="60"/>
      <c r="G87" s="144"/>
      <c r="H87" s="59"/>
      <c r="I87" s="103"/>
    </row>
    <row r="88" spans="1:9" s="145" customFormat="1" ht="14.25" customHeight="1">
      <c r="A88" s="56">
        <v>700</v>
      </c>
      <c r="B88" s="146"/>
      <c r="C88" s="147"/>
      <c r="D88" s="148" t="s">
        <v>19</v>
      </c>
      <c r="E88" s="42">
        <f>SUM(E90+E93)</f>
        <v>1122478</v>
      </c>
      <c r="F88" s="33">
        <f>SUM(F90+F93)</f>
        <v>1509175.54</v>
      </c>
      <c r="G88" s="125">
        <f>SUM(F88/E88)</f>
        <v>1.3445</v>
      </c>
      <c r="H88" s="70"/>
      <c r="I88" s="103"/>
    </row>
    <row r="89" spans="1:9" s="145" customFormat="1" ht="14.25" customHeight="1">
      <c r="A89" s="56"/>
      <c r="B89" s="141"/>
      <c r="C89" s="142"/>
      <c r="D89" s="143"/>
      <c r="E89" s="59"/>
      <c r="F89" s="60"/>
      <c r="G89" s="144"/>
      <c r="H89" s="70"/>
      <c r="I89" s="103"/>
    </row>
    <row r="90" spans="1:9" s="145" customFormat="1" ht="14.25" customHeight="1">
      <c r="A90" s="56"/>
      <c r="B90" s="141">
        <v>70001</v>
      </c>
      <c r="C90" s="147"/>
      <c r="D90" s="148" t="s">
        <v>55</v>
      </c>
      <c r="E90" s="42">
        <f>SUM(E91)</f>
        <v>41828</v>
      </c>
      <c r="F90" s="33">
        <f>SUM(F91)</f>
        <v>41827.88</v>
      </c>
      <c r="G90" s="125">
        <f>SUM(F90/E90)</f>
        <v>1</v>
      </c>
      <c r="H90" s="70"/>
      <c r="I90" s="103"/>
    </row>
    <row r="91" spans="1:9" s="145" customFormat="1" ht="30" customHeight="1">
      <c r="A91" s="56"/>
      <c r="B91" s="165"/>
      <c r="C91" s="166" t="s">
        <v>56</v>
      </c>
      <c r="D91" s="163" t="s">
        <v>57</v>
      </c>
      <c r="E91" s="167">
        <v>41828</v>
      </c>
      <c r="F91" s="33">
        <v>41827.88</v>
      </c>
      <c r="G91" s="164">
        <f>SUM(F91/E91)</f>
        <v>1</v>
      </c>
      <c r="H91" s="70"/>
      <c r="I91" s="103"/>
    </row>
    <row r="92" spans="1:9" s="145" customFormat="1" ht="14.25" customHeight="1">
      <c r="A92" s="56"/>
      <c r="B92" s="141"/>
      <c r="C92" s="142"/>
      <c r="D92" s="143"/>
      <c r="E92" s="59"/>
      <c r="F92" s="60"/>
      <c r="G92" s="144"/>
      <c r="H92" s="70"/>
      <c r="I92" s="103"/>
    </row>
    <row r="93" spans="1:9" s="145" customFormat="1" ht="14.25" customHeight="1">
      <c r="A93" s="56"/>
      <c r="B93" s="141">
        <v>70005</v>
      </c>
      <c r="C93" s="147"/>
      <c r="D93" s="148" t="s">
        <v>58</v>
      </c>
      <c r="E93" s="42">
        <f>SUM(E94:E98)</f>
        <v>1080650</v>
      </c>
      <c r="F93" s="33">
        <f>SUM(F94:F98)</f>
        <v>1467347.66</v>
      </c>
      <c r="G93" s="125">
        <f aca="true" t="shared" si="0" ref="G93:G98">SUM(F93/E93)</f>
        <v>1.3578</v>
      </c>
      <c r="H93" s="70"/>
      <c r="I93" s="103"/>
    </row>
    <row r="94" spans="1:9" s="145" customFormat="1" ht="25.5" customHeight="1">
      <c r="A94" s="56"/>
      <c r="B94" s="141"/>
      <c r="C94" s="166" t="s">
        <v>59</v>
      </c>
      <c r="D94" s="163" t="s">
        <v>60</v>
      </c>
      <c r="E94" s="167">
        <v>81200</v>
      </c>
      <c r="F94" s="33">
        <v>89145.83</v>
      </c>
      <c r="G94" s="164">
        <f t="shared" si="0"/>
        <v>1.0979</v>
      </c>
      <c r="H94" s="70"/>
      <c r="I94" s="103"/>
    </row>
    <row r="95" spans="1:9" s="145" customFormat="1" ht="34.5" customHeight="1">
      <c r="A95" s="56"/>
      <c r="B95" s="141"/>
      <c r="C95" s="166" t="s">
        <v>61</v>
      </c>
      <c r="D95" s="163" t="s">
        <v>62</v>
      </c>
      <c r="E95" s="168">
        <v>51000</v>
      </c>
      <c r="F95" s="155">
        <v>46196.6</v>
      </c>
      <c r="G95" s="164">
        <f t="shared" si="0"/>
        <v>0.9058</v>
      </c>
      <c r="H95" s="70"/>
      <c r="I95" s="103"/>
    </row>
    <row r="96" spans="1:9" s="145" customFormat="1" ht="25.5" customHeight="1">
      <c r="A96" s="56"/>
      <c r="B96" s="141"/>
      <c r="C96" s="169" t="s">
        <v>63</v>
      </c>
      <c r="D96" s="152" t="s">
        <v>64</v>
      </c>
      <c r="E96" s="168">
        <v>944000</v>
      </c>
      <c r="F96" s="155">
        <v>1325493.77</v>
      </c>
      <c r="G96" s="164">
        <f t="shared" si="0"/>
        <v>1.4041</v>
      </c>
      <c r="H96" s="70"/>
      <c r="I96" s="103"/>
    </row>
    <row r="97" spans="1:9" s="145" customFormat="1" ht="25.5" customHeight="1">
      <c r="A97" s="56"/>
      <c r="B97" s="141"/>
      <c r="C97" s="169" t="s">
        <v>65</v>
      </c>
      <c r="D97" s="152" t="s">
        <v>66</v>
      </c>
      <c r="E97" s="168">
        <v>1450</v>
      </c>
      <c r="F97" s="155">
        <v>1228.45</v>
      </c>
      <c r="G97" s="164">
        <f t="shared" si="0"/>
        <v>0.8472</v>
      </c>
      <c r="H97" s="70"/>
      <c r="I97" s="103"/>
    </row>
    <row r="98" spans="1:9" s="145" customFormat="1" ht="25.5" customHeight="1" thickBot="1">
      <c r="A98" s="170"/>
      <c r="B98" s="171"/>
      <c r="C98" s="172" t="s">
        <v>51</v>
      </c>
      <c r="D98" s="173" t="s">
        <v>52</v>
      </c>
      <c r="E98" s="158">
        <v>3000</v>
      </c>
      <c r="F98" s="159">
        <v>5283.01</v>
      </c>
      <c r="G98" s="160">
        <f t="shared" si="0"/>
        <v>1.761</v>
      </c>
      <c r="H98" s="70"/>
      <c r="I98" s="103"/>
    </row>
    <row r="99" spans="1:9" s="145" customFormat="1" ht="14.25" customHeight="1" thickTop="1">
      <c r="A99" s="56"/>
      <c r="B99" s="141"/>
      <c r="C99" s="174"/>
      <c r="D99" s="175"/>
      <c r="E99" s="59"/>
      <c r="F99" s="60"/>
      <c r="G99" s="144"/>
      <c r="H99" s="70"/>
      <c r="I99" s="103"/>
    </row>
    <row r="100" spans="1:9" s="145" customFormat="1" ht="14.25" customHeight="1">
      <c r="A100" s="56">
        <v>710</v>
      </c>
      <c r="B100" s="165"/>
      <c r="C100" s="176"/>
      <c r="D100" s="148" t="s">
        <v>20</v>
      </c>
      <c r="E100" s="42">
        <f>SUM(E102)</f>
        <v>0</v>
      </c>
      <c r="F100" s="33">
        <f>SUM(F102)</f>
        <v>448.5</v>
      </c>
      <c r="G100" s="125"/>
      <c r="H100" s="70"/>
      <c r="I100" s="103"/>
    </row>
    <row r="101" spans="1:9" s="145" customFormat="1" ht="14.25" customHeight="1">
      <c r="A101" s="56"/>
      <c r="B101" s="141"/>
      <c r="C101" s="177"/>
      <c r="D101" s="143"/>
      <c r="E101" s="59"/>
      <c r="F101" s="60"/>
      <c r="G101" s="144"/>
      <c r="H101" s="70"/>
      <c r="I101" s="103"/>
    </row>
    <row r="102" spans="1:9" s="145" customFormat="1" ht="14.25" customHeight="1">
      <c r="A102" s="56"/>
      <c r="B102" s="141">
        <v>71095</v>
      </c>
      <c r="C102" s="176"/>
      <c r="D102" s="148" t="s">
        <v>67</v>
      </c>
      <c r="E102" s="42">
        <f>SUM(E103:E104)</f>
        <v>0</v>
      </c>
      <c r="F102" s="161">
        <f>SUM(F103:F104)</f>
        <v>448.5</v>
      </c>
      <c r="G102" s="125"/>
      <c r="H102" s="70"/>
      <c r="I102" s="103"/>
    </row>
    <row r="103" spans="1:9" s="145" customFormat="1" ht="31.5" customHeight="1">
      <c r="A103" s="56"/>
      <c r="B103" s="141"/>
      <c r="C103" s="178" t="s">
        <v>68</v>
      </c>
      <c r="D103" s="152" t="s">
        <v>69</v>
      </c>
      <c r="E103" s="168">
        <v>0</v>
      </c>
      <c r="F103" s="155">
        <v>351</v>
      </c>
      <c r="G103" s="179"/>
      <c r="H103" s="70"/>
      <c r="I103" s="103"/>
    </row>
    <row r="104" spans="1:9" s="145" customFormat="1" ht="25.5" customHeight="1" thickBot="1">
      <c r="A104" s="170"/>
      <c r="B104" s="171"/>
      <c r="C104" s="135" t="s">
        <v>51</v>
      </c>
      <c r="D104" s="136" t="s">
        <v>52</v>
      </c>
      <c r="E104" s="158">
        <v>0</v>
      </c>
      <c r="F104" s="159">
        <v>97.5</v>
      </c>
      <c r="G104" s="139"/>
      <c r="H104" s="70"/>
      <c r="I104" s="103"/>
    </row>
    <row r="105" spans="1:9" s="145" customFormat="1" ht="14.25" customHeight="1" thickTop="1">
      <c r="A105" s="56"/>
      <c r="B105" s="141"/>
      <c r="C105" s="180"/>
      <c r="D105" s="175"/>
      <c r="E105" s="59"/>
      <c r="F105" s="60"/>
      <c r="G105" s="144"/>
      <c r="H105" s="70"/>
      <c r="I105" s="103"/>
    </row>
    <row r="106" spans="1:9" s="145" customFormat="1" ht="14.25" customHeight="1">
      <c r="A106" s="56">
        <v>750</v>
      </c>
      <c r="B106" s="146"/>
      <c r="C106" s="147"/>
      <c r="D106" s="148" t="s">
        <v>21</v>
      </c>
      <c r="E106" s="42">
        <f>SUM(E108+E111+E116+E119)</f>
        <v>596139</v>
      </c>
      <c r="F106" s="33">
        <f>SUM(F108+F111+F116+F119)</f>
        <v>129861.37</v>
      </c>
      <c r="G106" s="125">
        <f>SUM(F106/E106)</f>
        <v>0.2178</v>
      </c>
      <c r="H106" s="70"/>
      <c r="I106" s="103"/>
    </row>
    <row r="107" spans="1:9" s="145" customFormat="1" ht="14.25" customHeight="1">
      <c r="A107" s="56"/>
      <c r="B107" s="141"/>
      <c r="C107" s="142"/>
      <c r="D107" s="143"/>
      <c r="E107" s="59"/>
      <c r="F107" s="60"/>
      <c r="G107" s="144"/>
      <c r="H107" s="70"/>
      <c r="I107" s="103"/>
    </row>
    <row r="108" spans="1:9" s="145" customFormat="1" ht="14.25" customHeight="1">
      <c r="A108" s="56"/>
      <c r="B108" s="141">
        <v>75011</v>
      </c>
      <c r="C108" s="147"/>
      <c r="D108" s="148" t="s">
        <v>70</v>
      </c>
      <c r="E108" s="42">
        <f>SUM(E109:E109)</f>
        <v>12500</v>
      </c>
      <c r="F108" s="33">
        <f>SUM(F109:F109)</f>
        <v>5201.2</v>
      </c>
      <c r="G108" s="125">
        <f>SUM(F108/E108)</f>
        <v>0.4161</v>
      </c>
      <c r="H108" s="70"/>
      <c r="I108" s="103"/>
    </row>
    <row r="109" spans="1:9" s="145" customFormat="1" ht="30.75" customHeight="1">
      <c r="A109" s="56"/>
      <c r="B109" s="165"/>
      <c r="C109" s="178" t="s">
        <v>71</v>
      </c>
      <c r="D109" s="152" t="s">
        <v>72</v>
      </c>
      <c r="E109" s="42">
        <v>12500</v>
      </c>
      <c r="F109" s="33">
        <v>5201.2</v>
      </c>
      <c r="G109" s="164">
        <f>SUM(F109/E109)</f>
        <v>0.4161</v>
      </c>
      <c r="H109" s="70"/>
      <c r="I109" s="103"/>
    </row>
    <row r="110" spans="1:9" s="145" customFormat="1" ht="12.75">
      <c r="A110" s="56"/>
      <c r="B110" s="141"/>
      <c r="C110" s="181"/>
      <c r="D110" s="175"/>
      <c r="E110" s="59"/>
      <c r="F110" s="60"/>
      <c r="G110" s="144"/>
      <c r="H110" s="70"/>
      <c r="I110" s="103"/>
    </row>
    <row r="111" spans="1:9" s="145" customFormat="1" ht="12.75">
      <c r="A111" s="56"/>
      <c r="B111" s="141">
        <v>75023</v>
      </c>
      <c r="C111" s="182"/>
      <c r="D111" s="163" t="s">
        <v>73</v>
      </c>
      <c r="E111" s="42">
        <f>SUM(E112:E114)</f>
        <v>1964</v>
      </c>
      <c r="F111" s="33">
        <f>SUM(F112:F114)</f>
        <v>7010.91</v>
      </c>
      <c r="G111" s="125">
        <f>SUM(F111/E111)</f>
        <v>3.5697</v>
      </c>
      <c r="H111" s="70"/>
      <c r="I111" s="103"/>
    </row>
    <row r="112" spans="1:9" s="145" customFormat="1" ht="25.5" customHeight="1">
      <c r="A112" s="56"/>
      <c r="B112" s="141"/>
      <c r="C112" s="182" t="s">
        <v>74</v>
      </c>
      <c r="D112" s="152" t="s">
        <v>75</v>
      </c>
      <c r="E112" s="42">
        <v>0</v>
      </c>
      <c r="F112" s="33">
        <v>3</v>
      </c>
      <c r="G112" s="164"/>
      <c r="H112" s="70"/>
      <c r="I112" s="103"/>
    </row>
    <row r="113" spans="1:9" s="145" customFormat="1" ht="44.25" customHeight="1">
      <c r="A113" s="56"/>
      <c r="B113" s="141"/>
      <c r="C113" s="151" t="s">
        <v>76</v>
      </c>
      <c r="D113" s="163" t="s">
        <v>77</v>
      </c>
      <c r="E113" s="42">
        <v>164</v>
      </c>
      <c r="F113" s="33">
        <v>163.93</v>
      </c>
      <c r="G113" s="164">
        <f>SUM(F113/E113)</f>
        <v>0.9996</v>
      </c>
      <c r="H113" s="70"/>
      <c r="I113" s="103"/>
    </row>
    <row r="114" spans="1:9" s="145" customFormat="1" ht="25.5" customHeight="1">
      <c r="A114" s="56"/>
      <c r="B114" s="165"/>
      <c r="C114" s="183" t="s">
        <v>51</v>
      </c>
      <c r="D114" s="163" t="s">
        <v>52</v>
      </c>
      <c r="E114" s="168">
        <v>1800</v>
      </c>
      <c r="F114" s="155">
        <v>6843.98</v>
      </c>
      <c r="G114" s="164">
        <f>SUM(F114/E114)</f>
        <v>3.8022</v>
      </c>
      <c r="H114" s="70"/>
      <c r="I114" s="103"/>
    </row>
    <row r="115" spans="1:9" s="145" customFormat="1" ht="12.75">
      <c r="A115" s="56"/>
      <c r="B115" s="141"/>
      <c r="C115" s="184"/>
      <c r="D115" s="185"/>
      <c r="E115" s="186"/>
      <c r="F115" s="187"/>
      <c r="G115" s="144"/>
      <c r="H115" s="70"/>
      <c r="I115" s="103"/>
    </row>
    <row r="116" spans="1:9" s="145" customFormat="1" ht="14.25" customHeight="1">
      <c r="A116" s="56"/>
      <c r="B116" s="141">
        <v>75075</v>
      </c>
      <c r="C116" s="147"/>
      <c r="D116" s="148" t="s">
        <v>78</v>
      </c>
      <c r="E116" s="42">
        <f>SUM(E117)</f>
        <v>118322</v>
      </c>
      <c r="F116" s="161">
        <f>SUM(F117)</f>
        <v>43794.76</v>
      </c>
      <c r="G116" s="125">
        <f>SUM(F116/E116)</f>
        <v>0.3701</v>
      </c>
      <c r="H116" s="70"/>
      <c r="I116" s="103"/>
    </row>
    <row r="117" spans="1:9" s="145" customFormat="1" ht="47.25" customHeight="1">
      <c r="A117" s="56"/>
      <c r="B117" s="165"/>
      <c r="C117" s="169" t="s">
        <v>79</v>
      </c>
      <c r="D117" s="152" t="s">
        <v>80</v>
      </c>
      <c r="E117" s="42">
        <v>118322</v>
      </c>
      <c r="F117" s="33">
        <v>43794.76</v>
      </c>
      <c r="G117" s="164">
        <f>SUM(F117/E117)</f>
        <v>0.3701</v>
      </c>
      <c r="H117" s="70"/>
      <c r="I117" s="103"/>
    </row>
    <row r="118" spans="1:9" s="145" customFormat="1" ht="14.25" customHeight="1">
      <c r="A118" s="56"/>
      <c r="B118" s="141"/>
      <c r="C118" s="142"/>
      <c r="D118" s="143"/>
      <c r="E118" s="59"/>
      <c r="F118" s="60"/>
      <c r="G118" s="144"/>
      <c r="H118" s="70"/>
      <c r="I118" s="103"/>
    </row>
    <row r="119" spans="1:9" s="145" customFormat="1" ht="14.25" customHeight="1">
      <c r="A119" s="56"/>
      <c r="B119" s="141">
        <v>75095</v>
      </c>
      <c r="C119" s="147"/>
      <c r="D119" s="148" t="s">
        <v>67</v>
      </c>
      <c r="E119" s="42">
        <f>SUM(E120,E122)</f>
        <v>463353</v>
      </c>
      <c r="F119" s="161">
        <f>SUM(F120,F122)</f>
        <v>73854.5</v>
      </c>
      <c r="G119" s="125">
        <f>SUM(F119/E119)</f>
        <v>0.1594</v>
      </c>
      <c r="H119" s="70"/>
      <c r="I119" s="103"/>
    </row>
    <row r="120" spans="1:9" s="145" customFormat="1" ht="25.5" customHeight="1" thickBot="1">
      <c r="A120" s="188"/>
      <c r="B120" s="189"/>
      <c r="C120" s="190" t="s">
        <v>81</v>
      </c>
      <c r="D120" s="191" t="s">
        <v>52</v>
      </c>
      <c r="E120" s="192">
        <v>47168</v>
      </c>
      <c r="F120" s="193">
        <v>20930</v>
      </c>
      <c r="G120" s="194">
        <f>SUM(F120/E120)</f>
        <v>0.4437</v>
      </c>
      <c r="H120" s="70"/>
      <c r="I120" s="70"/>
    </row>
    <row r="121" spans="1:9" s="22" customFormat="1" ht="14.25" customHeight="1">
      <c r="A121" s="195">
        <v>1</v>
      </c>
      <c r="B121" s="196">
        <v>2</v>
      </c>
      <c r="C121" s="197">
        <v>3</v>
      </c>
      <c r="D121" s="196">
        <v>4</v>
      </c>
      <c r="E121" s="198">
        <v>5</v>
      </c>
      <c r="F121" s="199">
        <v>6</v>
      </c>
      <c r="G121" s="200">
        <v>7</v>
      </c>
      <c r="H121" s="21"/>
      <c r="I121" s="16"/>
    </row>
    <row r="122" spans="1:9" s="145" customFormat="1" ht="42" customHeight="1" thickBot="1">
      <c r="A122" s="201"/>
      <c r="B122" s="202"/>
      <c r="C122" s="203" t="s">
        <v>79</v>
      </c>
      <c r="D122" s="173" t="s">
        <v>80</v>
      </c>
      <c r="E122" s="204">
        <v>416185</v>
      </c>
      <c r="F122" s="205">
        <v>52924.5</v>
      </c>
      <c r="G122" s="139">
        <f>SUM(F122/E122)</f>
        <v>0.1272</v>
      </c>
      <c r="H122" s="70"/>
      <c r="I122" s="103"/>
    </row>
    <row r="123" spans="1:9" s="145" customFormat="1" ht="14.25" customHeight="1" thickTop="1">
      <c r="A123" s="56"/>
      <c r="B123" s="141"/>
      <c r="C123" s="142"/>
      <c r="D123" s="143"/>
      <c r="E123" s="206"/>
      <c r="F123" s="207"/>
      <c r="G123" s="208"/>
      <c r="H123" s="70"/>
      <c r="I123" s="103"/>
    </row>
    <row r="124" spans="1:9" s="145" customFormat="1" ht="14.25" customHeight="1">
      <c r="A124" s="56">
        <v>754</v>
      </c>
      <c r="B124" s="209"/>
      <c r="C124" s="142"/>
      <c r="D124" s="143" t="s">
        <v>82</v>
      </c>
      <c r="E124" s="206"/>
      <c r="F124" s="207"/>
      <c r="G124" s="208"/>
      <c r="H124" s="70"/>
      <c r="I124" s="103"/>
    </row>
    <row r="125" spans="1:9" s="145" customFormat="1" ht="14.25" customHeight="1">
      <c r="A125" s="56"/>
      <c r="B125" s="146"/>
      <c r="C125" s="147"/>
      <c r="D125" s="148" t="s">
        <v>83</v>
      </c>
      <c r="E125" s="42">
        <f>SUM(E127)</f>
        <v>30000</v>
      </c>
      <c r="F125" s="33">
        <f>SUM(F127)</f>
        <v>11210.93</v>
      </c>
      <c r="G125" s="125">
        <f>SUM(F125/E125)</f>
        <v>0.3737</v>
      </c>
      <c r="H125" s="70"/>
      <c r="I125" s="103"/>
    </row>
    <row r="126" spans="1:9" s="145" customFormat="1" ht="14.25" customHeight="1">
      <c r="A126" s="56"/>
      <c r="B126" s="141"/>
      <c r="C126" s="142"/>
      <c r="D126" s="143"/>
      <c r="E126" s="59"/>
      <c r="F126" s="60"/>
      <c r="G126" s="144"/>
      <c r="H126" s="70"/>
      <c r="I126" s="103"/>
    </row>
    <row r="127" spans="1:9" s="145" customFormat="1" ht="14.25" customHeight="1">
      <c r="A127" s="56"/>
      <c r="B127" s="141">
        <v>75416</v>
      </c>
      <c r="C127" s="147"/>
      <c r="D127" s="148" t="s">
        <v>84</v>
      </c>
      <c r="E127" s="42">
        <f>SUM(E128)</f>
        <v>30000</v>
      </c>
      <c r="F127" s="33">
        <f>SUM(F128)</f>
        <v>11210.93</v>
      </c>
      <c r="G127" s="125">
        <f>SUM(F127/E127)</f>
        <v>0.3737</v>
      </c>
      <c r="H127" s="70"/>
      <c r="I127" s="103"/>
    </row>
    <row r="128" spans="1:9" s="145" customFormat="1" ht="25.5" customHeight="1" thickBot="1">
      <c r="A128" s="170"/>
      <c r="B128" s="171"/>
      <c r="C128" s="210" t="s">
        <v>85</v>
      </c>
      <c r="D128" s="136" t="s">
        <v>86</v>
      </c>
      <c r="E128" s="158">
        <v>30000</v>
      </c>
      <c r="F128" s="159">
        <v>11210.93</v>
      </c>
      <c r="G128" s="160">
        <f>SUM(F128/E128)</f>
        <v>0.3737</v>
      </c>
      <c r="H128" s="70"/>
      <c r="I128" s="103"/>
    </row>
    <row r="129" spans="1:9" s="145" customFormat="1" ht="14.25" customHeight="1" thickTop="1">
      <c r="A129" s="56"/>
      <c r="B129" s="141"/>
      <c r="C129" s="142"/>
      <c r="D129" s="143"/>
      <c r="E129" s="59"/>
      <c r="F129" s="60"/>
      <c r="G129" s="144"/>
      <c r="H129" s="70"/>
      <c r="I129" s="103"/>
    </row>
    <row r="130" spans="1:9" s="145" customFormat="1" ht="14.25" customHeight="1">
      <c r="A130" s="56">
        <v>756</v>
      </c>
      <c r="B130" s="209"/>
      <c r="C130" s="142"/>
      <c r="D130" s="143" t="s">
        <v>87</v>
      </c>
      <c r="E130" s="59"/>
      <c r="F130" s="60"/>
      <c r="G130" s="144"/>
      <c r="H130" s="70"/>
      <c r="I130" s="103"/>
    </row>
    <row r="131" spans="1:9" s="145" customFormat="1" ht="14.25" customHeight="1">
      <c r="A131" s="56"/>
      <c r="B131" s="209"/>
      <c r="C131" s="142"/>
      <c r="D131" s="143" t="s">
        <v>88</v>
      </c>
      <c r="E131" s="59"/>
      <c r="F131" s="60"/>
      <c r="G131" s="144"/>
      <c r="H131" s="70"/>
      <c r="I131" s="103"/>
    </row>
    <row r="132" spans="1:9" s="145" customFormat="1" ht="14.25" customHeight="1">
      <c r="A132" s="56"/>
      <c r="B132" s="209"/>
      <c r="C132" s="142"/>
      <c r="D132" s="143" t="s">
        <v>89</v>
      </c>
      <c r="E132" s="211"/>
      <c r="F132" s="60"/>
      <c r="G132" s="212"/>
      <c r="H132" s="70"/>
      <c r="I132" s="103"/>
    </row>
    <row r="133" spans="1:9" s="145" customFormat="1" ht="14.25" customHeight="1">
      <c r="A133" s="56"/>
      <c r="B133" s="209"/>
      <c r="C133" s="147"/>
      <c r="D133" s="148" t="s">
        <v>28</v>
      </c>
      <c r="E133" s="42">
        <f>SUM(E135+E141+E154+E169+E179)</f>
        <v>56313452</v>
      </c>
      <c r="F133" s="33">
        <f>SUM(F135+F141+F154+F169+F179)</f>
        <v>30297728.45</v>
      </c>
      <c r="G133" s="125">
        <f>SUM(F133/E133)</f>
        <v>0.538</v>
      </c>
      <c r="H133" s="70"/>
      <c r="I133" s="103"/>
    </row>
    <row r="134" spans="1:9" s="145" customFormat="1" ht="14.25" customHeight="1">
      <c r="A134" s="56"/>
      <c r="B134" s="213"/>
      <c r="C134" s="177"/>
      <c r="D134" s="143"/>
      <c r="E134" s="59"/>
      <c r="F134" s="60"/>
      <c r="G134" s="144"/>
      <c r="H134" s="70"/>
      <c r="I134" s="103"/>
    </row>
    <row r="135" spans="1:9" s="145" customFormat="1" ht="14.25" customHeight="1">
      <c r="A135" s="56"/>
      <c r="B135" s="141">
        <v>75601</v>
      </c>
      <c r="C135" s="176"/>
      <c r="D135" s="148" t="s">
        <v>90</v>
      </c>
      <c r="E135" s="42">
        <f>SUM(E136:E137)</f>
        <v>200000</v>
      </c>
      <c r="F135" s="33">
        <f>SUM(F136:F137)</f>
        <v>70520.69</v>
      </c>
      <c r="G135" s="125">
        <f>SUM(F135/E135)</f>
        <v>0.3526</v>
      </c>
      <c r="H135" s="70"/>
      <c r="I135" s="103"/>
    </row>
    <row r="136" spans="1:16" s="145" customFormat="1" ht="27.75" customHeight="1">
      <c r="A136" s="56"/>
      <c r="B136" s="141"/>
      <c r="C136" s="214" t="s">
        <v>91</v>
      </c>
      <c r="D136" s="163" t="s">
        <v>92</v>
      </c>
      <c r="E136" s="42">
        <v>200000</v>
      </c>
      <c r="F136" s="33">
        <v>68480.99</v>
      </c>
      <c r="G136" s="164">
        <f>SUM(F136/E136)</f>
        <v>0.3424</v>
      </c>
      <c r="H136" s="70"/>
      <c r="I136" s="103"/>
      <c r="J136" s="103"/>
      <c r="K136" s="70"/>
      <c r="L136" s="70"/>
      <c r="M136" s="103"/>
      <c r="N136" s="103"/>
      <c r="O136" s="103"/>
      <c r="P136" s="103"/>
    </row>
    <row r="137" spans="1:16" s="145" customFormat="1" ht="25.5" customHeight="1">
      <c r="A137" s="56"/>
      <c r="B137" s="165"/>
      <c r="C137" s="214" t="s">
        <v>93</v>
      </c>
      <c r="D137" s="152" t="s">
        <v>94</v>
      </c>
      <c r="E137" s="42">
        <v>0</v>
      </c>
      <c r="F137" s="33">
        <v>2039.7</v>
      </c>
      <c r="G137" s="164"/>
      <c r="H137" s="70"/>
      <c r="I137" s="103"/>
      <c r="J137" s="103"/>
      <c r="K137" s="70"/>
      <c r="L137" s="70"/>
      <c r="M137" s="103"/>
      <c r="N137" s="103"/>
      <c r="O137" s="103"/>
      <c r="P137" s="103"/>
    </row>
    <row r="138" spans="1:16" s="145" customFormat="1" ht="14.25" customHeight="1">
      <c r="A138" s="56"/>
      <c r="B138" s="141"/>
      <c r="C138" s="215"/>
      <c r="D138" s="143"/>
      <c r="E138" s="59"/>
      <c r="F138" s="60"/>
      <c r="G138" s="144"/>
      <c r="H138" s="70"/>
      <c r="I138" s="103"/>
      <c r="J138" s="216"/>
      <c r="K138" s="70"/>
      <c r="L138" s="217"/>
      <c r="M138" s="103"/>
      <c r="N138" s="103"/>
      <c r="O138" s="103"/>
      <c r="P138" s="103"/>
    </row>
    <row r="139" spans="1:16" s="145" customFormat="1" ht="14.25" customHeight="1">
      <c r="A139" s="56"/>
      <c r="B139" s="141">
        <v>75615</v>
      </c>
      <c r="C139" s="215"/>
      <c r="D139" s="143" t="s">
        <v>95</v>
      </c>
      <c r="E139" s="59"/>
      <c r="F139" s="60"/>
      <c r="G139" s="144"/>
      <c r="H139" s="70"/>
      <c r="I139" s="103"/>
      <c r="J139" s="216"/>
      <c r="K139" s="70"/>
      <c r="L139" s="217"/>
      <c r="M139" s="103"/>
      <c r="N139" s="103"/>
      <c r="O139" s="103"/>
      <c r="P139" s="103"/>
    </row>
    <row r="140" spans="1:16" s="145" customFormat="1" ht="14.25" customHeight="1">
      <c r="A140" s="56"/>
      <c r="B140" s="141"/>
      <c r="C140" s="215"/>
      <c r="D140" s="143" t="s">
        <v>96</v>
      </c>
      <c r="E140" s="59"/>
      <c r="F140" s="60"/>
      <c r="G140" s="144"/>
      <c r="H140" s="70"/>
      <c r="I140" s="103"/>
      <c r="J140" s="216"/>
      <c r="K140" s="70"/>
      <c r="L140" s="217"/>
      <c r="M140" s="103"/>
      <c r="N140" s="103"/>
      <c r="O140" s="103"/>
      <c r="P140" s="103"/>
    </row>
    <row r="141" spans="1:16" s="145" customFormat="1" ht="14.25" customHeight="1">
      <c r="A141" s="56"/>
      <c r="B141" s="141"/>
      <c r="C141" s="151"/>
      <c r="D141" s="148" t="s">
        <v>97</v>
      </c>
      <c r="E141" s="42">
        <f>SUM(E142:E150)</f>
        <v>32709352</v>
      </c>
      <c r="F141" s="33">
        <f>SUM(F142:F150)</f>
        <v>17206229.9</v>
      </c>
      <c r="G141" s="125">
        <f aca="true" t="shared" si="1" ref="G141:G150">SUM(F141/E141)</f>
        <v>0.526</v>
      </c>
      <c r="H141" s="70"/>
      <c r="I141" s="103"/>
      <c r="J141" s="216"/>
      <c r="K141" s="70"/>
      <c r="L141" s="217"/>
      <c r="M141" s="103"/>
      <c r="N141" s="103"/>
      <c r="O141" s="103"/>
      <c r="P141" s="103"/>
    </row>
    <row r="142" spans="1:16" s="145" customFormat="1" ht="25.5" customHeight="1">
      <c r="A142" s="56"/>
      <c r="B142" s="141"/>
      <c r="C142" s="153" t="s">
        <v>98</v>
      </c>
      <c r="D142" s="152" t="s">
        <v>99</v>
      </c>
      <c r="E142" s="154">
        <v>32200000</v>
      </c>
      <c r="F142" s="155">
        <v>16952401.02</v>
      </c>
      <c r="G142" s="164">
        <f t="shared" si="1"/>
        <v>0.5265</v>
      </c>
      <c r="H142" s="70"/>
      <c r="I142" s="103"/>
      <c r="J142" s="216"/>
      <c r="K142" s="70"/>
      <c r="L142" s="217"/>
      <c r="M142" s="103"/>
      <c r="N142" s="103"/>
      <c r="O142" s="103"/>
      <c r="P142" s="103"/>
    </row>
    <row r="143" spans="1:16" s="145" customFormat="1" ht="25.5" customHeight="1">
      <c r="A143" s="56"/>
      <c r="B143" s="141"/>
      <c r="C143" s="151" t="s">
        <v>100</v>
      </c>
      <c r="D143" s="163" t="s">
        <v>101</v>
      </c>
      <c r="E143" s="42">
        <v>30000</v>
      </c>
      <c r="F143" s="33">
        <v>16573.3</v>
      </c>
      <c r="G143" s="164">
        <f t="shared" si="1"/>
        <v>0.5524</v>
      </c>
      <c r="H143" s="70"/>
      <c r="I143" s="103"/>
      <c r="J143" s="216"/>
      <c r="K143" s="70"/>
      <c r="L143" s="217"/>
      <c r="M143" s="103"/>
      <c r="N143" s="103"/>
      <c r="O143" s="103"/>
      <c r="P143" s="103"/>
    </row>
    <row r="144" spans="1:16" s="145" customFormat="1" ht="25.5" customHeight="1">
      <c r="A144" s="56"/>
      <c r="B144" s="141"/>
      <c r="C144" s="153" t="s">
        <v>102</v>
      </c>
      <c r="D144" s="152" t="s">
        <v>103</v>
      </c>
      <c r="E144" s="154">
        <v>160000</v>
      </c>
      <c r="F144" s="155">
        <v>86537.7</v>
      </c>
      <c r="G144" s="164">
        <f t="shared" si="1"/>
        <v>0.5409</v>
      </c>
      <c r="H144" s="70"/>
      <c r="I144" s="103"/>
      <c r="J144" s="216"/>
      <c r="K144" s="70"/>
      <c r="L144" s="217"/>
      <c r="M144" s="103"/>
      <c r="N144" s="103"/>
      <c r="O144" s="103"/>
      <c r="P144" s="103"/>
    </row>
    <row r="145" spans="1:16" s="145" customFormat="1" ht="25.5" customHeight="1">
      <c r="A145" s="56"/>
      <c r="B145" s="141"/>
      <c r="C145" s="153" t="s">
        <v>104</v>
      </c>
      <c r="D145" s="152" t="s">
        <v>105</v>
      </c>
      <c r="E145" s="154">
        <v>184400</v>
      </c>
      <c r="F145" s="155">
        <v>94169.8</v>
      </c>
      <c r="G145" s="164">
        <f t="shared" si="1"/>
        <v>0.5107</v>
      </c>
      <c r="H145" s="70"/>
      <c r="I145" s="103"/>
      <c r="J145" s="216"/>
      <c r="K145" s="70"/>
      <c r="L145" s="217"/>
      <c r="M145" s="103"/>
      <c r="N145" s="103"/>
      <c r="O145" s="103"/>
      <c r="P145" s="103"/>
    </row>
    <row r="146" spans="1:16" s="145" customFormat="1" ht="25.5" customHeight="1">
      <c r="A146" s="56"/>
      <c r="B146" s="141"/>
      <c r="C146" s="153" t="s">
        <v>106</v>
      </c>
      <c r="D146" s="152" t="s">
        <v>107</v>
      </c>
      <c r="E146" s="154">
        <v>30000</v>
      </c>
      <c r="F146" s="155">
        <v>15366.2</v>
      </c>
      <c r="G146" s="125">
        <f t="shared" si="1"/>
        <v>0.5122</v>
      </c>
      <c r="H146" s="70"/>
      <c r="I146" s="103"/>
      <c r="J146" s="216"/>
      <c r="K146" s="70"/>
      <c r="L146" s="217"/>
      <c r="M146" s="103"/>
      <c r="N146" s="103"/>
      <c r="O146" s="103"/>
      <c r="P146" s="103"/>
    </row>
    <row r="147" spans="1:16" s="145" customFormat="1" ht="25.5" customHeight="1">
      <c r="A147" s="56"/>
      <c r="B147" s="141"/>
      <c r="C147" s="153" t="s">
        <v>74</v>
      </c>
      <c r="D147" s="152" t="s">
        <v>75</v>
      </c>
      <c r="E147" s="154">
        <v>1000</v>
      </c>
      <c r="F147" s="155">
        <v>526.4</v>
      </c>
      <c r="G147" s="164">
        <f t="shared" si="1"/>
        <v>0.5264</v>
      </c>
      <c r="H147" s="70"/>
      <c r="I147" s="103"/>
      <c r="J147" s="216"/>
      <c r="K147" s="70"/>
      <c r="L147" s="103"/>
      <c r="M147" s="103"/>
      <c r="N147" s="103"/>
      <c r="O147" s="103"/>
      <c r="P147" s="103"/>
    </row>
    <row r="148" spans="1:16" s="145" customFormat="1" ht="25.5" customHeight="1">
      <c r="A148" s="56"/>
      <c r="B148" s="141"/>
      <c r="C148" s="153" t="s">
        <v>93</v>
      </c>
      <c r="D148" s="152" t="s">
        <v>94</v>
      </c>
      <c r="E148" s="154">
        <v>100000</v>
      </c>
      <c r="F148" s="155">
        <v>40165.48</v>
      </c>
      <c r="G148" s="164">
        <f t="shared" si="1"/>
        <v>0.4017</v>
      </c>
      <c r="H148" s="70"/>
      <c r="I148" s="103"/>
      <c r="J148" s="216"/>
      <c r="K148" s="70"/>
      <c r="L148" s="217"/>
      <c r="M148" s="103"/>
      <c r="N148" s="103"/>
      <c r="O148" s="103"/>
      <c r="P148" s="103"/>
    </row>
    <row r="149" spans="1:16" s="145" customFormat="1" ht="25.5" customHeight="1">
      <c r="A149" s="56"/>
      <c r="B149" s="141"/>
      <c r="C149" s="153" t="s">
        <v>51</v>
      </c>
      <c r="D149" s="152" t="s">
        <v>52</v>
      </c>
      <c r="E149" s="154">
        <v>3000</v>
      </c>
      <c r="F149" s="155">
        <v>120</v>
      </c>
      <c r="G149" s="125">
        <f t="shared" si="1"/>
        <v>0.04</v>
      </c>
      <c r="H149" s="70"/>
      <c r="I149" s="103"/>
      <c r="J149" s="216"/>
      <c r="K149" s="70"/>
      <c r="L149" s="217"/>
      <c r="M149" s="103"/>
      <c r="N149" s="103"/>
      <c r="O149" s="103"/>
      <c r="P149" s="103"/>
    </row>
    <row r="150" spans="1:16" s="145" customFormat="1" ht="25.5" customHeight="1">
      <c r="A150" s="56"/>
      <c r="B150" s="141"/>
      <c r="C150" s="151" t="s">
        <v>108</v>
      </c>
      <c r="D150" s="163" t="s">
        <v>109</v>
      </c>
      <c r="E150" s="167">
        <v>952</v>
      </c>
      <c r="F150" s="33">
        <v>370</v>
      </c>
      <c r="G150" s="164">
        <f t="shared" si="1"/>
        <v>0.3887</v>
      </c>
      <c r="H150" s="70"/>
      <c r="I150" s="103"/>
      <c r="J150" s="216"/>
      <c r="K150" s="70"/>
      <c r="L150" s="217"/>
      <c r="M150" s="103"/>
      <c r="N150" s="103"/>
      <c r="O150" s="103"/>
      <c r="P150" s="103"/>
    </row>
    <row r="151" spans="1:16" s="145" customFormat="1" ht="14.25" customHeight="1">
      <c r="A151" s="56"/>
      <c r="B151" s="213"/>
      <c r="C151" s="215"/>
      <c r="D151" s="143"/>
      <c r="E151" s="59"/>
      <c r="F151" s="60"/>
      <c r="G151" s="144"/>
      <c r="H151" s="70"/>
      <c r="I151" s="103"/>
      <c r="J151" s="216"/>
      <c r="K151" s="70"/>
      <c r="L151" s="217"/>
      <c r="M151" s="103"/>
      <c r="N151" s="103"/>
      <c r="O151" s="103"/>
      <c r="P151" s="103"/>
    </row>
    <row r="152" spans="1:16" s="145" customFormat="1" ht="14.25" customHeight="1">
      <c r="A152" s="56"/>
      <c r="B152" s="141">
        <v>75616</v>
      </c>
      <c r="C152" s="215"/>
      <c r="D152" s="143" t="s">
        <v>110</v>
      </c>
      <c r="E152" s="59"/>
      <c r="F152" s="60"/>
      <c r="G152" s="144"/>
      <c r="H152" s="70"/>
      <c r="I152" s="103"/>
      <c r="J152" s="216"/>
      <c r="K152" s="70"/>
      <c r="L152" s="217"/>
      <c r="M152" s="103"/>
      <c r="N152" s="103"/>
      <c r="O152" s="103"/>
      <c r="P152" s="103"/>
    </row>
    <row r="153" spans="1:16" s="145" customFormat="1" ht="14.25" customHeight="1">
      <c r="A153" s="56"/>
      <c r="B153" s="141"/>
      <c r="C153" s="215"/>
      <c r="D153" s="143" t="s">
        <v>111</v>
      </c>
      <c r="E153" s="59"/>
      <c r="F153" s="60"/>
      <c r="G153" s="144"/>
      <c r="H153" s="70"/>
      <c r="I153" s="103"/>
      <c r="J153" s="216"/>
      <c r="K153" s="70"/>
      <c r="L153" s="217"/>
      <c r="M153" s="103"/>
      <c r="N153" s="103"/>
      <c r="O153" s="103"/>
      <c r="P153" s="103"/>
    </row>
    <row r="154" spans="1:16" s="145" customFormat="1" ht="12.75">
      <c r="A154" s="56"/>
      <c r="B154" s="141"/>
      <c r="C154" s="151"/>
      <c r="D154" s="148" t="s">
        <v>112</v>
      </c>
      <c r="E154" s="42">
        <f>SUM(E155:E166)</f>
        <v>3041200</v>
      </c>
      <c r="F154" s="33">
        <f>SUM(F155:F166)</f>
        <v>2381580.51</v>
      </c>
      <c r="G154" s="125">
        <f aca="true" t="shared" si="2" ref="G154:G166">SUM(F154/E154)</f>
        <v>0.7831</v>
      </c>
      <c r="H154" s="70"/>
      <c r="I154" s="103"/>
      <c r="J154" s="216"/>
      <c r="K154" s="70"/>
      <c r="L154" s="217"/>
      <c r="M154" s="103"/>
      <c r="N154" s="103"/>
      <c r="O154" s="103"/>
      <c r="P154" s="103"/>
    </row>
    <row r="155" spans="1:16" s="145" customFormat="1" ht="25.5" customHeight="1">
      <c r="A155" s="56"/>
      <c r="B155" s="141"/>
      <c r="C155" s="153" t="s">
        <v>98</v>
      </c>
      <c r="D155" s="152" t="s">
        <v>99</v>
      </c>
      <c r="E155" s="154">
        <v>1800000</v>
      </c>
      <c r="F155" s="155">
        <v>1285052.59</v>
      </c>
      <c r="G155" s="164">
        <f t="shared" si="2"/>
        <v>0.7139</v>
      </c>
      <c r="H155" s="70"/>
      <c r="I155" s="103"/>
      <c r="J155" s="216"/>
      <c r="K155" s="70"/>
      <c r="L155" s="217"/>
      <c r="M155" s="103"/>
      <c r="N155" s="103"/>
      <c r="O155" s="103"/>
      <c r="P155" s="103"/>
    </row>
    <row r="156" spans="1:16" s="145" customFormat="1" ht="25.5" customHeight="1">
      <c r="A156" s="56"/>
      <c r="B156" s="141"/>
      <c r="C156" s="153" t="s">
        <v>100</v>
      </c>
      <c r="D156" s="152" t="s">
        <v>101</v>
      </c>
      <c r="E156" s="154">
        <v>135000</v>
      </c>
      <c r="F156" s="155">
        <v>85010.23</v>
      </c>
      <c r="G156" s="125">
        <f t="shared" si="2"/>
        <v>0.6297</v>
      </c>
      <c r="H156" s="70"/>
      <c r="I156" s="103"/>
      <c r="J156" s="216"/>
      <c r="K156" s="70"/>
      <c r="L156" s="217"/>
      <c r="M156" s="103"/>
      <c r="N156" s="103"/>
      <c r="O156" s="103"/>
      <c r="P156" s="103"/>
    </row>
    <row r="157" spans="1:16" s="145" customFormat="1" ht="25.5" customHeight="1">
      <c r="A157" s="56"/>
      <c r="B157" s="141"/>
      <c r="C157" s="153" t="s">
        <v>102</v>
      </c>
      <c r="D157" s="152" t="s">
        <v>103</v>
      </c>
      <c r="E157" s="154">
        <v>400</v>
      </c>
      <c r="F157" s="155">
        <v>338.3</v>
      </c>
      <c r="G157" s="164">
        <f t="shared" si="2"/>
        <v>0.8458</v>
      </c>
      <c r="H157" s="70"/>
      <c r="I157" s="103"/>
      <c r="J157" s="103"/>
      <c r="K157" s="103"/>
      <c r="L157" s="103"/>
      <c r="M157" s="103"/>
      <c r="N157" s="103"/>
      <c r="O157" s="103"/>
      <c r="P157" s="103"/>
    </row>
    <row r="158" spans="1:16" s="145" customFormat="1" ht="25.5" customHeight="1">
      <c r="A158" s="56"/>
      <c r="B158" s="141"/>
      <c r="C158" s="153" t="s">
        <v>104</v>
      </c>
      <c r="D158" s="152" t="s">
        <v>105</v>
      </c>
      <c r="E158" s="154">
        <v>175600</v>
      </c>
      <c r="F158" s="155">
        <v>90377.76</v>
      </c>
      <c r="G158" s="164">
        <f t="shared" si="2"/>
        <v>0.5147</v>
      </c>
      <c r="H158" s="70"/>
      <c r="I158" s="103"/>
      <c r="J158" s="103"/>
      <c r="K158" s="103"/>
      <c r="L158" s="103"/>
      <c r="M158" s="103"/>
      <c r="N158" s="103"/>
      <c r="O158" s="103"/>
      <c r="P158" s="103"/>
    </row>
    <row r="159" spans="1:16" s="145" customFormat="1" ht="25.5" customHeight="1">
      <c r="A159" s="56"/>
      <c r="B159" s="141"/>
      <c r="C159" s="153" t="s">
        <v>113</v>
      </c>
      <c r="D159" s="218" t="s">
        <v>114</v>
      </c>
      <c r="E159" s="154">
        <v>95000</v>
      </c>
      <c r="F159" s="155">
        <v>88808.9</v>
      </c>
      <c r="G159" s="164">
        <f t="shared" si="2"/>
        <v>0.9348</v>
      </c>
      <c r="H159" s="70"/>
      <c r="I159" s="103"/>
      <c r="J159" s="103"/>
      <c r="K159" s="103"/>
      <c r="L159" s="103"/>
      <c r="M159" s="103"/>
      <c r="N159" s="103"/>
      <c r="O159" s="103"/>
      <c r="P159" s="103"/>
    </row>
    <row r="160" spans="1:16" s="145" customFormat="1" ht="25.5" customHeight="1">
      <c r="A160" s="56"/>
      <c r="B160" s="141"/>
      <c r="C160" s="153" t="s">
        <v>115</v>
      </c>
      <c r="D160" s="152" t="s">
        <v>116</v>
      </c>
      <c r="E160" s="154">
        <v>65000</v>
      </c>
      <c r="F160" s="155">
        <v>39202.44</v>
      </c>
      <c r="G160" s="164">
        <f t="shared" si="2"/>
        <v>0.6031</v>
      </c>
      <c r="H160" s="70"/>
      <c r="I160" s="103"/>
      <c r="J160" s="216"/>
      <c r="K160" s="70"/>
      <c r="L160" s="217"/>
      <c r="M160" s="103"/>
      <c r="N160" s="103"/>
      <c r="O160" s="103"/>
      <c r="P160" s="103"/>
    </row>
    <row r="161" spans="1:16" s="145" customFormat="1" ht="25.5" customHeight="1">
      <c r="A161" s="56"/>
      <c r="B161" s="141"/>
      <c r="C161" s="153" t="s">
        <v>117</v>
      </c>
      <c r="D161" s="218" t="s">
        <v>118</v>
      </c>
      <c r="E161" s="154">
        <v>80000</v>
      </c>
      <c r="F161" s="155">
        <v>48108</v>
      </c>
      <c r="G161" s="164">
        <f t="shared" si="2"/>
        <v>0.6014</v>
      </c>
      <c r="H161" s="70"/>
      <c r="I161" s="103"/>
      <c r="J161" s="103"/>
      <c r="K161" s="103"/>
      <c r="L161" s="103"/>
      <c r="M161" s="103"/>
      <c r="N161" s="103"/>
      <c r="O161" s="103"/>
      <c r="P161" s="103"/>
    </row>
    <row r="162" spans="1:16" s="145" customFormat="1" ht="25.5" customHeight="1">
      <c r="A162" s="56"/>
      <c r="B162" s="141"/>
      <c r="C162" s="153" t="s">
        <v>106</v>
      </c>
      <c r="D162" s="152" t="s">
        <v>107</v>
      </c>
      <c r="E162" s="154">
        <v>640000</v>
      </c>
      <c r="F162" s="155">
        <v>713101.91</v>
      </c>
      <c r="G162" s="164">
        <f t="shared" si="2"/>
        <v>1.1142</v>
      </c>
      <c r="H162" s="70"/>
      <c r="I162" s="103"/>
      <c r="J162" s="103"/>
      <c r="K162" s="103"/>
      <c r="L162" s="103"/>
      <c r="M162" s="103"/>
      <c r="N162" s="103"/>
      <c r="O162" s="103"/>
      <c r="P162" s="103"/>
    </row>
    <row r="163" spans="1:16" s="145" customFormat="1" ht="25.5" customHeight="1">
      <c r="A163" s="56"/>
      <c r="B163" s="141"/>
      <c r="C163" s="153" t="s">
        <v>119</v>
      </c>
      <c r="D163" s="152" t="s">
        <v>120</v>
      </c>
      <c r="E163" s="154">
        <v>200</v>
      </c>
      <c r="F163" s="155">
        <v>168.4</v>
      </c>
      <c r="G163" s="164">
        <f t="shared" si="2"/>
        <v>0.842</v>
      </c>
      <c r="H163" s="70"/>
      <c r="I163" s="103"/>
      <c r="J163" s="103"/>
      <c r="K163" s="103"/>
      <c r="L163" s="103"/>
      <c r="M163" s="103"/>
      <c r="N163" s="103"/>
      <c r="O163" s="103"/>
      <c r="P163" s="103"/>
    </row>
    <row r="164" spans="1:16" s="145" customFormat="1" ht="25.5" customHeight="1">
      <c r="A164" s="56"/>
      <c r="B164" s="141"/>
      <c r="C164" s="153" t="s">
        <v>74</v>
      </c>
      <c r="D164" s="152" t="s">
        <v>75</v>
      </c>
      <c r="E164" s="154">
        <v>9000</v>
      </c>
      <c r="F164" s="155">
        <v>7582.37</v>
      </c>
      <c r="G164" s="164">
        <f t="shared" si="2"/>
        <v>0.8425</v>
      </c>
      <c r="H164" s="70"/>
      <c r="I164" s="103"/>
      <c r="J164" s="103"/>
      <c r="K164" s="103"/>
      <c r="L164" s="103"/>
      <c r="M164" s="103"/>
      <c r="N164" s="103"/>
      <c r="O164" s="103"/>
      <c r="P164" s="103"/>
    </row>
    <row r="165" spans="1:16" s="145" customFormat="1" ht="25.5" customHeight="1">
      <c r="A165" s="56"/>
      <c r="B165" s="141"/>
      <c r="C165" s="153" t="s">
        <v>93</v>
      </c>
      <c r="D165" s="152" t="s">
        <v>94</v>
      </c>
      <c r="E165" s="154">
        <v>40000</v>
      </c>
      <c r="F165" s="155">
        <v>22373.71</v>
      </c>
      <c r="G165" s="164">
        <f t="shared" si="2"/>
        <v>0.5593</v>
      </c>
      <c r="H165" s="70"/>
      <c r="I165" s="103"/>
      <c r="J165" s="103"/>
      <c r="K165" s="103"/>
      <c r="L165" s="103"/>
      <c r="M165" s="103"/>
      <c r="N165" s="103"/>
      <c r="O165" s="103"/>
      <c r="P165" s="103"/>
    </row>
    <row r="166" spans="1:16" s="145" customFormat="1" ht="25.5" customHeight="1">
      <c r="A166" s="56"/>
      <c r="B166" s="165"/>
      <c r="C166" s="151" t="s">
        <v>51</v>
      </c>
      <c r="D166" s="152" t="s">
        <v>52</v>
      </c>
      <c r="E166" s="42">
        <v>1000</v>
      </c>
      <c r="F166" s="33">
        <v>1455.9</v>
      </c>
      <c r="G166" s="164">
        <f t="shared" si="2"/>
        <v>1.4559</v>
      </c>
      <c r="H166" s="70"/>
      <c r="I166" s="103"/>
      <c r="J166" s="103"/>
      <c r="K166" s="103"/>
      <c r="L166" s="103"/>
      <c r="M166" s="103"/>
      <c r="N166" s="103"/>
      <c r="O166" s="103"/>
      <c r="P166" s="103"/>
    </row>
    <row r="167" spans="1:16" s="145" customFormat="1" ht="14.25" customHeight="1">
      <c r="A167" s="56"/>
      <c r="B167" s="141"/>
      <c r="C167" s="215"/>
      <c r="D167" s="143"/>
      <c r="E167" s="59"/>
      <c r="F167" s="60"/>
      <c r="G167" s="144"/>
      <c r="H167" s="70"/>
      <c r="I167" s="103"/>
      <c r="J167" s="103"/>
      <c r="K167" s="103"/>
      <c r="L167" s="103"/>
      <c r="M167" s="103"/>
      <c r="N167" s="103"/>
      <c r="O167" s="103"/>
      <c r="P167" s="103"/>
    </row>
    <row r="168" spans="1:16" s="145" customFormat="1" ht="14.25" customHeight="1">
      <c r="A168" s="56"/>
      <c r="B168" s="141">
        <v>75618</v>
      </c>
      <c r="C168" s="215"/>
      <c r="D168" s="143" t="s">
        <v>121</v>
      </c>
      <c r="E168" s="59"/>
      <c r="F168" s="60"/>
      <c r="G168" s="144"/>
      <c r="H168" s="70"/>
      <c r="I168" s="103"/>
      <c r="J168" s="103"/>
      <c r="K168" s="103"/>
      <c r="L168" s="103"/>
      <c r="M168" s="103"/>
      <c r="N168" s="103"/>
      <c r="O168" s="103"/>
      <c r="P168" s="103"/>
    </row>
    <row r="169" spans="1:16" s="145" customFormat="1" ht="14.25" customHeight="1">
      <c r="A169" s="56"/>
      <c r="B169" s="141"/>
      <c r="C169" s="151"/>
      <c r="D169" s="148" t="s">
        <v>122</v>
      </c>
      <c r="E169" s="42">
        <f>SUM(E170:E175)</f>
        <v>1012900</v>
      </c>
      <c r="F169" s="33">
        <f>SUM(F170:F175)</f>
        <v>651133.84</v>
      </c>
      <c r="G169" s="125">
        <f aca="true" t="shared" si="3" ref="G169:G175">SUM(F169/E169)</f>
        <v>0.6428</v>
      </c>
      <c r="H169" s="70"/>
      <c r="I169" s="103"/>
      <c r="J169" s="103"/>
      <c r="K169" s="103"/>
      <c r="L169" s="103"/>
      <c r="M169" s="103"/>
      <c r="N169" s="103"/>
      <c r="O169" s="103"/>
      <c r="P169" s="103"/>
    </row>
    <row r="170" spans="1:16" s="145" customFormat="1" ht="25.5" customHeight="1">
      <c r="A170" s="56"/>
      <c r="B170" s="141"/>
      <c r="C170" s="153" t="s">
        <v>123</v>
      </c>
      <c r="D170" s="218" t="s">
        <v>124</v>
      </c>
      <c r="E170" s="154">
        <v>350000</v>
      </c>
      <c r="F170" s="155">
        <v>180390.27</v>
      </c>
      <c r="G170" s="164">
        <f t="shared" si="3"/>
        <v>0.5154</v>
      </c>
      <c r="H170" s="70"/>
      <c r="I170" s="103"/>
      <c r="J170" s="103"/>
      <c r="K170" s="103"/>
      <c r="L170" s="103"/>
      <c r="M170" s="103"/>
      <c r="N170" s="103"/>
      <c r="O170" s="103"/>
      <c r="P170" s="103"/>
    </row>
    <row r="171" spans="1:16" s="145" customFormat="1" ht="25.5" customHeight="1">
      <c r="A171" s="56"/>
      <c r="B171" s="141"/>
      <c r="C171" s="153" t="s">
        <v>125</v>
      </c>
      <c r="D171" s="218" t="s">
        <v>126</v>
      </c>
      <c r="E171" s="154">
        <v>600</v>
      </c>
      <c r="F171" s="155">
        <v>867.38</v>
      </c>
      <c r="G171" s="164">
        <f t="shared" si="3"/>
        <v>1.4456</v>
      </c>
      <c r="H171" s="70"/>
      <c r="I171" s="103"/>
      <c r="J171" s="103"/>
      <c r="K171" s="103"/>
      <c r="L171" s="103"/>
      <c r="M171" s="103"/>
      <c r="N171" s="103"/>
      <c r="O171" s="103"/>
      <c r="P171" s="103"/>
    </row>
    <row r="172" spans="1:16" s="145" customFormat="1" ht="25.5" customHeight="1">
      <c r="A172" s="56"/>
      <c r="B172" s="141"/>
      <c r="C172" s="153" t="s">
        <v>127</v>
      </c>
      <c r="D172" s="218" t="s">
        <v>128</v>
      </c>
      <c r="E172" s="154">
        <v>585000</v>
      </c>
      <c r="F172" s="155">
        <v>434343.29</v>
      </c>
      <c r="G172" s="164">
        <f t="shared" si="3"/>
        <v>0.7425</v>
      </c>
      <c r="H172" s="70"/>
      <c r="I172" s="103"/>
      <c r="J172" s="103"/>
      <c r="K172" s="103"/>
      <c r="L172" s="103"/>
      <c r="M172" s="103"/>
      <c r="N172" s="103"/>
      <c r="O172" s="103"/>
      <c r="P172" s="103"/>
    </row>
    <row r="173" spans="1:16" s="145" customFormat="1" ht="25.5" customHeight="1">
      <c r="A173" s="56"/>
      <c r="B173" s="141"/>
      <c r="C173" s="153" t="s">
        <v>129</v>
      </c>
      <c r="D173" s="218" t="s">
        <v>130</v>
      </c>
      <c r="E173" s="154">
        <v>1800</v>
      </c>
      <c r="F173" s="155">
        <v>1517</v>
      </c>
      <c r="G173" s="164">
        <f t="shared" si="3"/>
        <v>0.8428</v>
      </c>
      <c r="H173" s="70"/>
      <c r="I173" s="103"/>
      <c r="J173" s="103"/>
      <c r="K173" s="103"/>
      <c r="L173" s="103"/>
      <c r="M173" s="103"/>
      <c r="N173" s="103"/>
      <c r="O173" s="103"/>
      <c r="P173" s="103"/>
    </row>
    <row r="174" spans="1:9" s="145" customFormat="1" ht="25.5" customHeight="1">
      <c r="A174" s="56"/>
      <c r="B174" s="141"/>
      <c r="C174" s="153" t="s">
        <v>74</v>
      </c>
      <c r="D174" s="152" t="s">
        <v>75</v>
      </c>
      <c r="E174" s="154">
        <v>75000</v>
      </c>
      <c r="F174" s="155">
        <v>33900</v>
      </c>
      <c r="G174" s="164">
        <f t="shared" si="3"/>
        <v>0.452</v>
      </c>
      <c r="H174" s="70"/>
      <c r="I174" s="103"/>
    </row>
    <row r="175" spans="1:9" s="145" customFormat="1" ht="25.5" customHeight="1" thickBot="1">
      <c r="A175" s="188"/>
      <c r="B175" s="189"/>
      <c r="C175" s="219" t="s">
        <v>51</v>
      </c>
      <c r="D175" s="191" t="s">
        <v>52</v>
      </c>
      <c r="E175" s="220">
        <v>500</v>
      </c>
      <c r="F175" s="221">
        <v>115.9</v>
      </c>
      <c r="G175" s="194">
        <f t="shared" si="3"/>
        <v>0.2318</v>
      </c>
      <c r="H175" s="70"/>
      <c r="I175" s="103"/>
    </row>
    <row r="176" spans="1:9" s="22" customFormat="1" ht="14.25" customHeight="1">
      <c r="A176" s="195">
        <v>1</v>
      </c>
      <c r="B176" s="196">
        <v>2</v>
      </c>
      <c r="C176" s="197">
        <v>3</v>
      </c>
      <c r="D176" s="196">
        <v>4</v>
      </c>
      <c r="E176" s="198">
        <v>5</v>
      </c>
      <c r="F176" s="199">
        <v>6</v>
      </c>
      <c r="G176" s="222">
        <v>7</v>
      </c>
      <c r="H176" s="21"/>
      <c r="I176" s="16"/>
    </row>
    <row r="177" spans="1:9" s="145" customFormat="1" ht="14.25" customHeight="1">
      <c r="A177" s="56"/>
      <c r="B177" s="141"/>
      <c r="C177" s="142"/>
      <c r="D177" s="143"/>
      <c r="E177" s="206"/>
      <c r="F177" s="207"/>
      <c r="G177" s="223"/>
      <c r="H177" s="70"/>
      <c r="I177" s="103"/>
    </row>
    <row r="178" spans="1:9" s="145" customFormat="1" ht="14.25" customHeight="1">
      <c r="A178" s="56"/>
      <c r="B178" s="141">
        <v>75621</v>
      </c>
      <c r="C178" s="142"/>
      <c r="D178" s="143" t="s">
        <v>131</v>
      </c>
      <c r="E178" s="206"/>
      <c r="F178" s="207"/>
      <c r="G178" s="223"/>
      <c r="H178" s="70"/>
      <c r="I178" s="103"/>
    </row>
    <row r="179" spans="1:9" s="145" customFormat="1" ht="14.25" customHeight="1">
      <c r="A179" s="56"/>
      <c r="B179" s="141"/>
      <c r="C179" s="147"/>
      <c r="D179" s="148" t="s">
        <v>132</v>
      </c>
      <c r="E179" s="42">
        <f>SUM(E180:E181)</f>
        <v>19350000</v>
      </c>
      <c r="F179" s="33">
        <f>SUM(F180:F181)</f>
        <v>9988263.51</v>
      </c>
      <c r="G179" s="125">
        <f>SUM(F179/E179)</f>
        <v>0.5162</v>
      </c>
      <c r="H179" s="70"/>
      <c r="I179" s="103"/>
    </row>
    <row r="180" spans="1:9" s="145" customFormat="1" ht="25.5" customHeight="1">
      <c r="A180" s="56"/>
      <c r="B180" s="141"/>
      <c r="C180" s="166" t="s">
        <v>133</v>
      </c>
      <c r="D180" s="163" t="s">
        <v>134</v>
      </c>
      <c r="E180" s="224">
        <v>19000000</v>
      </c>
      <c r="F180" s="225">
        <v>9604181</v>
      </c>
      <c r="G180" s="125">
        <f>SUM(F180/E180)</f>
        <v>0.5055</v>
      </c>
      <c r="H180" s="70"/>
      <c r="I180" s="103"/>
    </row>
    <row r="181" spans="1:9" s="145" customFormat="1" ht="25.5" customHeight="1" thickBot="1">
      <c r="A181" s="170"/>
      <c r="B181" s="171"/>
      <c r="C181" s="203" t="s">
        <v>135</v>
      </c>
      <c r="D181" s="173" t="s">
        <v>136</v>
      </c>
      <c r="E181" s="226">
        <v>350000</v>
      </c>
      <c r="F181" s="227">
        <v>384082.51</v>
      </c>
      <c r="G181" s="160">
        <f>SUM(F181/E181)</f>
        <v>1.0974</v>
      </c>
      <c r="H181" s="70"/>
      <c r="I181" s="103"/>
    </row>
    <row r="182" spans="1:9" s="145" customFormat="1" ht="14.25" customHeight="1" thickTop="1">
      <c r="A182" s="56"/>
      <c r="B182" s="209"/>
      <c r="C182" s="142"/>
      <c r="D182" s="143"/>
      <c r="E182" s="59"/>
      <c r="F182" s="60"/>
      <c r="G182" s="144"/>
      <c r="H182" s="70"/>
      <c r="I182" s="103"/>
    </row>
    <row r="183" spans="1:9" s="145" customFormat="1" ht="14.25" customHeight="1">
      <c r="A183" s="56">
        <v>758</v>
      </c>
      <c r="B183" s="146"/>
      <c r="C183" s="147"/>
      <c r="D183" s="148" t="s">
        <v>29</v>
      </c>
      <c r="E183" s="42">
        <f>SUM(E185+E188+E191)</f>
        <v>15272961</v>
      </c>
      <c r="F183" s="33">
        <f>SUM(F185+F188+F191)</f>
        <v>9359623.25</v>
      </c>
      <c r="G183" s="125">
        <f>SUM(F183/E183)</f>
        <v>0.6128</v>
      </c>
      <c r="H183" s="70"/>
      <c r="I183" s="103"/>
    </row>
    <row r="184" spans="1:9" s="145" customFormat="1" ht="14.25" customHeight="1">
      <c r="A184" s="56"/>
      <c r="B184" s="141"/>
      <c r="C184" s="142"/>
      <c r="D184" s="143"/>
      <c r="E184" s="59"/>
      <c r="F184" s="60"/>
      <c r="G184" s="144"/>
      <c r="H184" s="70"/>
      <c r="I184" s="103"/>
    </row>
    <row r="185" spans="1:9" s="145" customFormat="1" ht="14.25" customHeight="1">
      <c r="A185" s="56"/>
      <c r="B185" s="141">
        <v>75801</v>
      </c>
      <c r="C185" s="147"/>
      <c r="D185" s="148" t="s">
        <v>137</v>
      </c>
      <c r="E185" s="42">
        <f>SUM(E186)</f>
        <v>14393425</v>
      </c>
      <c r="F185" s="33">
        <f>SUM(F186)</f>
        <v>8857496</v>
      </c>
      <c r="G185" s="125">
        <f>SUM(F185/E185)</f>
        <v>0.6154</v>
      </c>
      <c r="H185" s="70"/>
      <c r="I185" s="103"/>
    </row>
    <row r="186" spans="1:9" s="145" customFormat="1" ht="25.5" customHeight="1">
      <c r="A186" s="56"/>
      <c r="B186" s="165"/>
      <c r="C186" s="178" t="s">
        <v>138</v>
      </c>
      <c r="D186" s="152" t="s">
        <v>139</v>
      </c>
      <c r="E186" s="154">
        <v>14393425</v>
      </c>
      <c r="F186" s="155">
        <v>8857496</v>
      </c>
      <c r="G186" s="164">
        <f>SUM(F186/E186)</f>
        <v>0.6154</v>
      </c>
      <c r="H186" s="70"/>
      <c r="I186" s="103"/>
    </row>
    <row r="187" spans="1:9" s="145" customFormat="1" ht="14.25" customHeight="1">
      <c r="A187" s="56"/>
      <c r="B187" s="141"/>
      <c r="C187" s="142"/>
      <c r="D187" s="143"/>
      <c r="E187" s="59"/>
      <c r="F187" s="60"/>
      <c r="G187" s="144"/>
      <c r="H187" s="70"/>
      <c r="I187" s="103"/>
    </row>
    <row r="188" spans="1:9" s="145" customFormat="1" ht="14.25" customHeight="1">
      <c r="A188" s="56"/>
      <c r="B188" s="141">
        <v>75814</v>
      </c>
      <c r="C188" s="147"/>
      <c r="D188" s="148" t="s">
        <v>140</v>
      </c>
      <c r="E188" s="42">
        <f>SUM(E189)</f>
        <v>200000</v>
      </c>
      <c r="F188" s="33">
        <f>SUM(F189)</f>
        <v>162359.25</v>
      </c>
      <c r="G188" s="125">
        <f>SUM(F188/E188)</f>
        <v>0.8118</v>
      </c>
      <c r="H188" s="70"/>
      <c r="I188" s="103"/>
    </row>
    <row r="189" spans="1:9" s="145" customFormat="1" ht="25.5" customHeight="1">
      <c r="A189" s="56"/>
      <c r="B189" s="165"/>
      <c r="C189" s="228" t="s">
        <v>65</v>
      </c>
      <c r="D189" s="163" t="s">
        <v>66</v>
      </c>
      <c r="E189" s="42">
        <v>200000</v>
      </c>
      <c r="F189" s="33">
        <v>162359.25</v>
      </c>
      <c r="G189" s="164">
        <f>SUM(F189/E189)</f>
        <v>0.8118</v>
      </c>
      <c r="H189" s="70"/>
      <c r="I189" s="103"/>
    </row>
    <row r="190" spans="1:9" s="145" customFormat="1" ht="14.25" customHeight="1">
      <c r="A190" s="56"/>
      <c r="B190" s="141"/>
      <c r="C190" s="142"/>
      <c r="D190" s="143"/>
      <c r="E190" s="59"/>
      <c r="F190" s="60"/>
      <c r="G190" s="144"/>
      <c r="H190" s="70"/>
      <c r="I190" s="103"/>
    </row>
    <row r="191" spans="1:9" s="145" customFormat="1" ht="14.25" customHeight="1">
      <c r="A191" s="56"/>
      <c r="B191" s="141">
        <v>75831</v>
      </c>
      <c r="C191" s="147"/>
      <c r="D191" s="148" t="s">
        <v>141</v>
      </c>
      <c r="E191" s="42">
        <f>SUM(E192)</f>
        <v>679536</v>
      </c>
      <c r="F191" s="33">
        <f>SUM(F192)</f>
        <v>339768</v>
      </c>
      <c r="G191" s="125">
        <f>SUM(F191/E191)</f>
        <v>0.5</v>
      </c>
      <c r="H191" s="70"/>
      <c r="I191" s="103"/>
    </row>
    <row r="192" spans="1:9" s="145" customFormat="1" ht="25.5" customHeight="1" thickBot="1">
      <c r="A192" s="170"/>
      <c r="B192" s="171"/>
      <c r="C192" s="135" t="s">
        <v>138</v>
      </c>
      <c r="D192" s="136" t="s">
        <v>139</v>
      </c>
      <c r="E192" s="158">
        <v>679536</v>
      </c>
      <c r="F192" s="159">
        <v>339768</v>
      </c>
      <c r="G192" s="160">
        <f>SUM(F192/E192)</f>
        <v>0.5</v>
      </c>
      <c r="H192" s="70"/>
      <c r="I192" s="103"/>
    </row>
    <row r="193" spans="1:9" s="145" customFormat="1" ht="14.25" customHeight="1" thickTop="1">
      <c r="A193" s="56"/>
      <c r="B193" s="141"/>
      <c r="C193" s="174"/>
      <c r="D193" s="229"/>
      <c r="E193" s="59"/>
      <c r="F193" s="60"/>
      <c r="G193" s="144"/>
      <c r="H193" s="70"/>
      <c r="I193" s="103"/>
    </row>
    <row r="194" spans="1:9" s="145" customFormat="1" ht="14.25" customHeight="1">
      <c r="A194" s="56">
        <v>801</v>
      </c>
      <c r="B194" s="146"/>
      <c r="C194" s="147"/>
      <c r="D194" s="148" t="s">
        <v>30</v>
      </c>
      <c r="E194" s="42">
        <f>SUM(E196+E202+E208+E214+E218)</f>
        <v>385413</v>
      </c>
      <c r="F194" s="33">
        <f>SUM(F196+F202+F208+F214+F218)</f>
        <v>127720.41</v>
      </c>
      <c r="G194" s="125">
        <f>SUM(F194/E194)</f>
        <v>0.3314</v>
      </c>
      <c r="H194" s="70"/>
      <c r="I194" s="103"/>
    </row>
    <row r="195" spans="1:9" s="145" customFormat="1" ht="14.25" customHeight="1">
      <c r="A195" s="56"/>
      <c r="B195" s="209"/>
      <c r="C195" s="142"/>
      <c r="D195" s="143"/>
      <c r="E195" s="59"/>
      <c r="F195" s="60"/>
      <c r="G195" s="144"/>
      <c r="H195" s="70"/>
      <c r="I195" s="103"/>
    </row>
    <row r="196" spans="1:9" s="145" customFormat="1" ht="14.25" customHeight="1">
      <c r="A196" s="56"/>
      <c r="B196" s="141">
        <v>80101</v>
      </c>
      <c r="C196" s="147"/>
      <c r="D196" s="148" t="s">
        <v>142</v>
      </c>
      <c r="E196" s="42">
        <f>SUM(E197:E200)</f>
        <v>146133</v>
      </c>
      <c r="F196" s="33">
        <f>SUM(F197:F200)</f>
        <v>46839.33</v>
      </c>
      <c r="G196" s="125">
        <f>SUM(F196/E196)</f>
        <v>0.3205</v>
      </c>
      <c r="H196" s="70"/>
      <c r="I196" s="103"/>
    </row>
    <row r="197" spans="1:9" s="145" customFormat="1" ht="48.75" customHeight="1">
      <c r="A197" s="56"/>
      <c r="B197" s="141"/>
      <c r="C197" s="151" t="s">
        <v>76</v>
      </c>
      <c r="D197" s="163" t="s">
        <v>77</v>
      </c>
      <c r="E197" s="42">
        <v>15244</v>
      </c>
      <c r="F197" s="33">
        <v>15234.29</v>
      </c>
      <c r="G197" s="164">
        <f>SUM(F197/E197)</f>
        <v>0.9994</v>
      </c>
      <c r="H197" s="70"/>
      <c r="I197" s="103"/>
    </row>
    <row r="198" spans="1:9" s="145" customFormat="1" ht="30" customHeight="1">
      <c r="A198" s="56"/>
      <c r="B198" s="141"/>
      <c r="C198" s="214" t="s">
        <v>143</v>
      </c>
      <c r="D198" s="152" t="s">
        <v>144</v>
      </c>
      <c r="E198" s="42">
        <v>42140</v>
      </c>
      <c r="F198" s="33">
        <v>31604</v>
      </c>
      <c r="G198" s="164">
        <f>SUM(F198/E198)</f>
        <v>0.75</v>
      </c>
      <c r="H198" s="70"/>
      <c r="I198" s="103"/>
    </row>
    <row r="199" spans="1:9" s="145" customFormat="1" ht="39.75" customHeight="1">
      <c r="A199" s="56"/>
      <c r="B199" s="141"/>
      <c r="C199" s="214" t="s">
        <v>79</v>
      </c>
      <c r="D199" s="152" t="s">
        <v>80</v>
      </c>
      <c r="E199" s="42">
        <v>88748</v>
      </c>
      <c r="F199" s="33">
        <v>0</v>
      </c>
      <c r="G199" s="164">
        <f>SUM(F199/E199)</f>
        <v>0</v>
      </c>
      <c r="H199" s="70"/>
      <c r="I199" s="103"/>
    </row>
    <row r="200" spans="1:9" s="145" customFormat="1" ht="48.75" customHeight="1">
      <c r="A200" s="56"/>
      <c r="B200" s="141"/>
      <c r="C200" s="214" t="s">
        <v>145</v>
      </c>
      <c r="D200" s="163" t="s">
        <v>146</v>
      </c>
      <c r="E200" s="42">
        <v>1</v>
      </c>
      <c r="F200" s="33">
        <v>1.04</v>
      </c>
      <c r="G200" s="164">
        <f>SUM(F200/E200)</f>
        <v>1.04</v>
      </c>
      <c r="H200" s="70"/>
      <c r="I200" s="103"/>
    </row>
    <row r="201" spans="1:9" s="234" customFormat="1" ht="14.25" customHeight="1">
      <c r="A201" s="230"/>
      <c r="B201" s="231"/>
      <c r="C201" s="177"/>
      <c r="D201" s="143"/>
      <c r="E201" s="59"/>
      <c r="F201" s="60"/>
      <c r="G201" s="144"/>
      <c r="H201" s="232"/>
      <c r="I201" s="233"/>
    </row>
    <row r="202" spans="1:9" s="234" customFormat="1" ht="14.25" customHeight="1">
      <c r="A202" s="230"/>
      <c r="B202" s="141">
        <v>80104</v>
      </c>
      <c r="C202" s="176"/>
      <c r="D202" s="148" t="s">
        <v>147</v>
      </c>
      <c r="E202" s="42">
        <f>SUM(E203:E206)</f>
        <v>172766</v>
      </c>
      <c r="F202" s="161">
        <f>SUM(F203:F206)</f>
        <v>22766.24</v>
      </c>
      <c r="G202" s="125">
        <f>SUM(F202/E202)</f>
        <v>0.1318</v>
      </c>
      <c r="H202" s="232"/>
      <c r="I202" s="233"/>
    </row>
    <row r="203" spans="1:9" s="234" customFormat="1" ht="53.25" customHeight="1">
      <c r="A203" s="230"/>
      <c r="B203" s="141"/>
      <c r="C203" s="214" t="s">
        <v>76</v>
      </c>
      <c r="D203" s="163" t="s">
        <v>77</v>
      </c>
      <c r="E203" s="42">
        <v>521</v>
      </c>
      <c r="F203" s="33">
        <v>521.28</v>
      </c>
      <c r="G203" s="164">
        <f>SUM(F203/E203)</f>
        <v>1.0005</v>
      </c>
      <c r="H203" s="232"/>
      <c r="I203" s="233"/>
    </row>
    <row r="204" spans="1:9" s="234" customFormat="1" ht="38.25" customHeight="1">
      <c r="A204" s="230"/>
      <c r="B204" s="141"/>
      <c r="C204" s="235" t="s">
        <v>56</v>
      </c>
      <c r="D204" s="163" t="s">
        <v>57</v>
      </c>
      <c r="E204" s="154">
        <v>21811</v>
      </c>
      <c r="F204" s="155">
        <v>21810.76</v>
      </c>
      <c r="G204" s="164">
        <f>SUM(F204/E204)</f>
        <v>1</v>
      </c>
      <c r="H204" s="232"/>
      <c r="I204" s="233"/>
    </row>
    <row r="205" spans="1:9" s="234" customFormat="1" ht="53.25" customHeight="1">
      <c r="A205" s="230"/>
      <c r="B205" s="141"/>
      <c r="C205" s="214" t="s">
        <v>145</v>
      </c>
      <c r="D205" s="163" t="s">
        <v>146</v>
      </c>
      <c r="E205" s="42">
        <v>434</v>
      </c>
      <c r="F205" s="33">
        <v>434.2</v>
      </c>
      <c r="G205" s="164">
        <f>SUM(F205/E205)</f>
        <v>1.0005</v>
      </c>
      <c r="H205" s="232"/>
      <c r="I205" s="233"/>
    </row>
    <row r="206" spans="1:9" s="234" customFormat="1" ht="53.25" customHeight="1">
      <c r="A206" s="230"/>
      <c r="B206" s="165"/>
      <c r="C206" s="147">
        <v>6260</v>
      </c>
      <c r="D206" s="163" t="s">
        <v>148</v>
      </c>
      <c r="E206" s="154">
        <v>150000</v>
      </c>
      <c r="F206" s="155">
        <v>0</v>
      </c>
      <c r="G206" s="236">
        <f>SUM(F206/E206)</f>
        <v>0</v>
      </c>
      <c r="H206" s="232"/>
      <c r="I206" s="233"/>
    </row>
    <row r="207" spans="1:9" s="145" customFormat="1" ht="14.25" customHeight="1">
      <c r="A207" s="56"/>
      <c r="B207" s="141"/>
      <c r="C207" s="142"/>
      <c r="D207" s="143"/>
      <c r="E207" s="59"/>
      <c r="F207" s="60"/>
      <c r="G207" s="144"/>
      <c r="H207" s="70"/>
      <c r="I207" s="103"/>
    </row>
    <row r="208" spans="1:9" s="145" customFormat="1" ht="14.25" customHeight="1">
      <c r="A208" s="56"/>
      <c r="B208" s="141">
        <v>80110</v>
      </c>
      <c r="C208" s="147"/>
      <c r="D208" s="148" t="s">
        <v>149</v>
      </c>
      <c r="E208" s="42">
        <f>SUM(E209:E212)</f>
        <v>12189</v>
      </c>
      <c r="F208" s="33">
        <f>SUM(F209:F212)</f>
        <v>3401.28</v>
      </c>
      <c r="G208" s="125">
        <f>SUM(F208/E208)</f>
        <v>0.279</v>
      </c>
      <c r="H208" s="70"/>
      <c r="I208" s="103"/>
    </row>
    <row r="209" spans="1:9" s="145" customFormat="1" ht="53.25" customHeight="1">
      <c r="A209" s="56"/>
      <c r="B209" s="141"/>
      <c r="C209" s="151" t="s">
        <v>76</v>
      </c>
      <c r="D209" s="163" t="s">
        <v>77</v>
      </c>
      <c r="E209" s="42">
        <v>1259</v>
      </c>
      <c r="F209" s="33">
        <v>1259.42</v>
      </c>
      <c r="G209" s="125">
        <f>SUM(F209/E209)</f>
        <v>1.0003</v>
      </c>
      <c r="H209" s="70"/>
      <c r="I209" s="103"/>
    </row>
    <row r="210" spans="1:9" s="145" customFormat="1" ht="25.5" customHeight="1">
      <c r="A210" s="56"/>
      <c r="B210" s="141"/>
      <c r="C210" s="151" t="s">
        <v>51</v>
      </c>
      <c r="D210" s="163" t="s">
        <v>52</v>
      </c>
      <c r="E210" s="42">
        <v>1520</v>
      </c>
      <c r="F210" s="33">
        <v>1520</v>
      </c>
      <c r="G210" s="164">
        <f>SUM(F210/E210)</f>
        <v>1</v>
      </c>
      <c r="H210" s="70"/>
      <c r="I210" s="103"/>
    </row>
    <row r="211" spans="1:9" s="145" customFormat="1" ht="49.5" customHeight="1">
      <c r="A211" s="56"/>
      <c r="B211" s="141"/>
      <c r="C211" s="153" t="s">
        <v>150</v>
      </c>
      <c r="D211" s="152" t="s">
        <v>80</v>
      </c>
      <c r="E211" s="154">
        <v>9400</v>
      </c>
      <c r="F211" s="155">
        <v>612</v>
      </c>
      <c r="G211" s="164">
        <f>SUM(F211/E211)</f>
        <v>0.0651</v>
      </c>
      <c r="H211" s="70"/>
      <c r="I211" s="103"/>
    </row>
    <row r="212" spans="1:9" s="145" customFormat="1" ht="49.5" customHeight="1">
      <c r="A212" s="56"/>
      <c r="B212" s="165"/>
      <c r="C212" s="153" t="s">
        <v>145</v>
      </c>
      <c r="D212" s="152" t="s">
        <v>146</v>
      </c>
      <c r="E212" s="154">
        <v>10</v>
      </c>
      <c r="F212" s="155">
        <v>9.86</v>
      </c>
      <c r="G212" s="164">
        <f>SUM(F212/E212)</f>
        <v>0.986</v>
      </c>
      <c r="H212" s="70"/>
      <c r="I212" s="103"/>
    </row>
    <row r="213" spans="1:9" s="145" customFormat="1" ht="12.75">
      <c r="A213" s="56"/>
      <c r="B213" s="141"/>
      <c r="C213" s="215"/>
      <c r="D213" s="175"/>
      <c r="E213" s="59"/>
      <c r="F213" s="60"/>
      <c r="G213" s="144"/>
      <c r="H213" s="70"/>
      <c r="I213" s="103"/>
    </row>
    <row r="214" spans="1:9" s="145" customFormat="1" ht="12.75">
      <c r="A214" s="56"/>
      <c r="B214" s="141">
        <v>80146</v>
      </c>
      <c r="C214" s="151"/>
      <c r="D214" s="163" t="s">
        <v>151</v>
      </c>
      <c r="E214" s="42">
        <f>SUM(E215)</f>
        <v>1450</v>
      </c>
      <c r="F214" s="33">
        <f>SUM(F215)</f>
        <v>1830.96</v>
      </c>
      <c r="G214" s="125">
        <f>SUM(F214/E214)</f>
        <v>1.2627</v>
      </c>
      <c r="H214" s="70"/>
      <c r="I214" s="103"/>
    </row>
    <row r="215" spans="1:9" s="145" customFormat="1" ht="30" customHeight="1" thickBot="1">
      <c r="A215" s="188"/>
      <c r="B215" s="189"/>
      <c r="C215" s="219" t="s">
        <v>56</v>
      </c>
      <c r="D215" s="237" t="s">
        <v>57</v>
      </c>
      <c r="E215" s="220">
        <v>1450</v>
      </c>
      <c r="F215" s="221">
        <v>1830.96</v>
      </c>
      <c r="G215" s="238">
        <f>SUM(F215/E215)</f>
        <v>1.2627</v>
      </c>
      <c r="H215" s="70"/>
      <c r="I215" s="103"/>
    </row>
    <row r="216" spans="1:9" s="22" customFormat="1" ht="14.25" customHeight="1">
      <c r="A216" s="195">
        <v>1</v>
      </c>
      <c r="B216" s="239">
        <v>2</v>
      </c>
      <c r="C216" s="197">
        <v>3</v>
      </c>
      <c r="D216" s="196">
        <v>4</v>
      </c>
      <c r="E216" s="198">
        <v>5</v>
      </c>
      <c r="F216" s="199">
        <v>6</v>
      </c>
      <c r="G216" s="222">
        <v>7</v>
      </c>
      <c r="H216" s="21"/>
      <c r="I216" s="16"/>
    </row>
    <row r="217" spans="1:9" s="145" customFormat="1" ht="12.75">
      <c r="A217" s="56"/>
      <c r="B217" s="213"/>
      <c r="C217" s="240"/>
      <c r="D217" s="175"/>
      <c r="E217" s="59"/>
      <c r="F217" s="60"/>
      <c r="G217" s="144"/>
      <c r="H217" s="70"/>
      <c r="I217" s="103"/>
    </row>
    <row r="218" spans="1:9" s="145" customFormat="1" ht="12.75">
      <c r="A218" s="56"/>
      <c r="B218" s="141">
        <v>80195</v>
      </c>
      <c r="C218" s="214"/>
      <c r="D218" s="163" t="s">
        <v>67</v>
      </c>
      <c r="E218" s="42">
        <f>SUM(E219:E220)</f>
        <v>52875</v>
      </c>
      <c r="F218" s="161">
        <f>SUM(F219:F220)</f>
        <v>52882.6</v>
      </c>
      <c r="G218" s="125">
        <f>SUM(F218/E218)</f>
        <v>1.0001</v>
      </c>
      <c r="H218" s="70"/>
      <c r="I218" s="103"/>
    </row>
    <row r="219" spans="1:9" s="145" customFormat="1" ht="24" customHeight="1">
      <c r="A219" s="56"/>
      <c r="B219" s="141"/>
      <c r="C219" s="214" t="s">
        <v>152</v>
      </c>
      <c r="D219" s="152" t="s">
        <v>153</v>
      </c>
      <c r="E219" s="42">
        <v>0</v>
      </c>
      <c r="F219" s="33">
        <v>7.6</v>
      </c>
      <c r="G219" s="125"/>
      <c r="H219" s="70"/>
      <c r="I219" s="103"/>
    </row>
    <row r="220" spans="1:9" s="145" customFormat="1" ht="36.75" customHeight="1" thickBot="1">
      <c r="A220" s="170"/>
      <c r="B220" s="171"/>
      <c r="C220" s="172" t="s">
        <v>143</v>
      </c>
      <c r="D220" s="173" t="s">
        <v>144</v>
      </c>
      <c r="E220" s="204">
        <v>52875</v>
      </c>
      <c r="F220" s="205">
        <v>52875</v>
      </c>
      <c r="G220" s="139">
        <f>SUM(F220/E220)</f>
        <v>1</v>
      </c>
      <c r="H220" s="70"/>
      <c r="I220" s="103"/>
    </row>
    <row r="221" spans="1:9" s="145" customFormat="1" ht="14.25" customHeight="1" thickTop="1">
      <c r="A221" s="56"/>
      <c r="B221" s="209"/>
      <c r="C221" s="142"/>
      <c r="D221" s="143"/>
      <c r="E221" s="206"/>
      <c r="F221" s="207"/>
      <c r="G221" s="208"/>
      <c r="H221" s="70"/>
      <c r="I221" s="103"/>
    </row>
    <row r="222" spans="1:9" s="145" customFormat="1" ht="14.25" customHeight="1">
      <c r="A222" s="56">
        <v>851</v>
      </c>
      <c r="B222" s="146"/>
      <c r="C222" s="147"/>
      <c r="D222" s="148" t="s">
        <v>31</v>
      </c>
      <c r="E222" s="42">
        <f>SUM(E224)</f>
        <v>3326</v>
      </c>
      <c r="F222" s="33">
        <f>SUM(F224)</f>
        <v>1644.39</v>
      </c>
      <c r="G222" s="125">
        <f>SUM(F222/E222)</f>
        <v>0.4944</v>
      </c>
      <c r="H222" s="70"/>
      <c r="I222" s="103"/>
    </row>
    <row r="223" spans="1:9" s="145" customFormat="1" ht="14.25" customHeight="1">
      <c r="A223" s="56"/>
      <c r="B223" s="141"/>
      <c r="C223" s="142"/>
      <c r="D223" s="143"/>
      <c r="E223" s="59"/>
      <c r="F223" s="60"/>
      <c r="G223" s="144"/>
      <c r="H223" s="70"/>
      <c r="I223" s="103"/>
    </row>
    <row r="224" spans="1:9" s="145" customFormat="1" ht="14.25" customHeight="1">
      <c r="A224" s="56"/>
      <c r="B224" s="141">
        <v>85195</v>
      </c>
      <c r="C224" s="147"/>
      <c r="D224" s="148" t="s">
        <v>67</v>
      </c>
      <c r="E224" s="42">
        <f>SUM(E225:E227)</f>
        <v>3326</v>
      </c>
      <c r="F224" s="33">
        <f>SUM(F225:F227)</f>
        <v>1644.39</v>
      </c>
      <c r="G224" s="125">
        <f>SUM(F224/E224)</f>
        <v>0.4944</v>
      </c>
      <c r="H224" s="70"/>
      <c r="I224" s="103"/>
    </row>
    <row r="225" spans="1:9" s="145" customFormat="1" ht="52.5" customHeight="1">
      <c r="A225" s="56"/>
      <c r="B225" s="141"/>
      <c r="C225" s="182" t="s">
        <v>76</v>
      </c>
      <c r="D225" s="152" t="s">
        <v>154</v>
      </c>
      <c r="E225" s="168">
        <v>1508</v>
      </c>
      <c r="F225" s="155">
        <v>879.9</v>
      </c>
      <c r="G225" s="164">
        <f>SUM(F225/E225)</f>
        <v>0.5835</v>
      </c>
      <c r="H225" s="70"/>
      <c r="I225" s="103"/>
    </row>
    <row r="226" spans="1:9" s="145" customFormat="1" ht="24" customHeight="1">
      <c r="A226" s="56"/>
      <c r="B226" s="141"/>
      <c r="C226" s="178" t="s">
        <v>65</v>
      </c>
      <c r="D226" s="152" t="s">
        <v>66</v>
      </c>
      <c r="E226" s="168">
        <v>1518</v>
      </c>
      <c r="F226" s="155">
        <v>693.49</v>
      </c>
      <c r="G226" s="164">
        <f>SUM(F226/E226)</f>
        <v>0.4568</v>
      </c>
      <c r="H226" s="70"/>
      <c r="I226" s="103"/>
    </row>
    <row r="227" spans="1:9" s="145" customFormat="1" ht="24" customHeight="1" thickBot="1">
      <c r="A227" s="170"/>
      <c r="B227" s="171"/>
      <c r="C227" s="172" t="s">
        <v>51</v>
      </c>
      <c r="D227" s="173" t="s">
        <v>52</v>
      </c>
      <c r="E227" s="158">
        <v>300</v>
      </c>
      <c r="F227" s="159">
        <v>71</v>
      </c>
      <c r="G227" s="160">
        <f>SUM(F227/E227)</f>
        <v>0.2367</v>
      </c>
      <c r="H227" s="70"/>
      <c r="I227" s="103"/>
    </row>
    <row r="228" spans="1:9" s="145" customFormat="1" ht="14.25" customHeight="1" thickTop="1">
      <c r="A228" s="56"/>
      <c r="B228" s="209"/>
      <c r="C228" s="180"/>
      <c r="D228" s="229"/>
      <c r="E228" s="59"/>
      <c r="F228" s="60"/>
      <c r="G228" s="144"/>
      <c r="H228" s="70"/>
      <c r="I228" s="103"/>
    </row>
    <row r="229" spans="1:9" s="145" customFormat="1" ht="14.25" customHeight="1">
      <c r="A229" s="56">
        <v>852</v>
      </c>
      <c r="B229" s="146"/>
      <c r="C229" s="147"/>
      <c r="D229" s="148" t="s">
        <v>32</v>
      </c>
      <c r="E229" s="42">
        <f>SUM(E232+E235+E239+E243+E247)</f>
        <v>1562231</v>
      </c>
      <c r="F229" s="33">
        <f>SUM(F232+F235+F239+F243+F247)</f>
        <v>967830.55</v>
      </c>
      <c r="G229" s="125">
        <f>SUM(F229/E229)</f>
        <v>0.6195</v>
      </c>
      <c r="H229" s="70"/>
      <c r="I229" s="103"/>
    </row>
    <row r="230" spans="1:9" s="145" customFormat="1" ht="14.25" customHeight="1">
      <c r="A230" s="56"/>
      <c r="B230" s="141"/>
      <c r="C230" s="142"/>
      <c r="D230" s="143"/>
      <c r="E230" s="186"/>
      <c r="F230" s="60"/>
      <c r="G230" s="144"/>
      <c r="H230" s="70"/>
      <c r="I230" s="103"/>
    </row>
    <row r="231" spans="1:9" s="145" customFormat="1" ht="14.25" customHeight="1">
      <c r="A231" s="56"/>
      <c r="B231" s="141">
        <v>85212</v>
      </c>
      <c r="C231" s="142"/>
      <c r="D231" s="143" t="s">
        <v>155</v>
      </c>
      <c r="E231" s="59"/>
      <c r="F231" s="60"/>
      <c r="G231" s="144"/>
      <c r="H231" s="70"/>
      <c r="I231" s="103"/>
    </row>
    <row r="232" spans="1:9" s="145" customFormat="1" ht="14.25" customHeight="1">
      <c r="A232" s="56"/>
      <c r="B232" s="141"/>
      <c r="C232" s="147"/>
      <c r="D232" s="148" t="s">
        <v>156</v>
      </c>
      <c r="E232" s="42">
        <f>SUM(E233)</f>
        <v>5000</v>
      </c>
      <c r="F232" s="33">
        <f>SUM(F233)</f>
        <v>9271.8</v>
      </c>
      <c r="G232" s="125">
        <f>SUM(F232/E232)</f>
        <v>1.8544</v>
      </c>
      <c r="H232" s="70"/>
      <c r="I232" s="103"/>
    </row>
    <row r="233" spans="1:9" s="145" customFormat="1" ht="33" customHeight="1">
      <c r="A233" s="56"/>
      <c r="B233" s="165"/>
      <c r="C233" s="166" t="s">
        <v>71</v>
      </c>
      <c r="D233" s="152" t="s">
        <v>72</v>
      </c>
      <c r="E233" s="42">
        <v>5000</v>
      </c>
      <c r="F233" s="33">
        <v>9271.8</v>
      </c>
      <c r="G233" s="164">
        <f>SUM(F233/E233)</f>
        <v>1.8544</v>
      </c>
      <c r="H233" s="70"/>
      <c r="I233" s="103"/>
    </row>
    <row r="234" spans="1:9" s="145" customFormat="1" ht="14.25" customHeight="1">
      <c r="A234" s="56"/>
      <c r="B234" s="141"/>
      <c r="C234" s="241"/>
      <c r="D234" s="242"/>
      <c r="E234" s="186"/>
      <c r="F234" s="60"/>
      <c r="G234" s="144"/>
      <c r="H234" s="70"/>
      <c r="I234" s="103"/>
    </row>
    <row r="235" spans="1:9" s="145" customFormat="1" ht="14.25" customHeight="1">
      <c r="A235" s="56"/>
      <c r="B235" s="141">
        <v>85214</v>
      </c>
      <c r="C235" s="147"/>
      <c r="D235" s="148" t="s">
        <v>157</v>
      </c>
      <c r="E235" s="42">
        <f>SUM(E236:E237)</f>
        <v>616387</v>
      </c>
      <c r="F235" s="33">
        <f>SUM(F236:F237)</f>
        <v>388927.66</v>
      </c>
      <c r="G235" s="125">
        <f>SUM(F235/E235)</f>
        <v>0.631</v>
      </c>
      <c r="H235" s="70"/>
      <c r="I235" s="103"/>
    </row>
    <row r="236" spans="1:9" s="145" customFormat="1" ht="24" customHeight="1">
      <c r="A236" s="56"/>
      <c r="B236" s="141"/>
      <c r="C236" s="166" t="s">
        <v>51</v>
      </c>
      <c r="D236" s="175" t="s">
        <v>52</v>
      </c>
      <c r="E236" s="42">
        <v>4387</v>
      </c>
      <c r="F236" s="33">
        <v>6427.66</v>
      </c>
      <c r="G236" s="164">
        <f>SUM(F236/E236)</f>
        <v>1.4652</v>
      </c>
      <c r="H236" s="70"/>
      <c r="I236" s="103"/>
    </row>
    <row r="237" spans="1:9" s="145" customFormat="1" ht="34.5" customHeight="1">
      <c r="A237" s="56"/>
      <c r="B237" s="165"/>
      <c r="C237" s="178" t="s">
        <v>143</v>
      </c>
      <c r="D237" s="152" t="s">
        <v>144</v>
      </c>
      <c r="E237" s="42">
        <v>612000</v>
      </c>
      <c r="F237" s="33">
        <v>382500</v>
      </c>
      <c r="G237" s="164">
        <f>SUM(F237/E237)</f>
        <v>0.625</v>
      </c>
      <c r="H237" s="70"/>
      <c r="I237" s="103"/>
    </row>
    <row r="238" spans="1:9" s="145" customFormat="1" ht="14.25" customHeight="1">
      <c r="A238" s="56"/>
      <c r="B238" s="141"/>
      <c r="C238" s="142"/>
      <c r="D238" s="143"/>
      <c r="E238" s="59"/>
      <c r="F238" s="60"/>
      <c r="G238" s="144"/>
      <c r="H238" s="70"/>
      <c r="I238" s="103"/>
    </row>
    <row r="239" spans="1:9" s="145" customFormat="1" ht="14.25" customHeight="1">
      <c r="A239" s="56"/>
      <c r="B239" s="141">
        <v>85219</v>
      </c>
      <c r="C239" s="147"/>
      <c r="D239" s="148" t="s">
        <v>158</v>
      </c>
      <c r="E239" s="42">
        <f>SUM(E240:E241)</f>
        <v>552500</v>
      </c>
      <c r="F239" s="33">
        <f>SUM(F240:F241)</f>
        <v>290065.2</v>
      </c>
      <c r="G239" s="125">
        <f>SUM(F239/E239)</f>
        <v>0.525</v>
      </c>
      <c r="H239" s="70"/>
      <c r="I239" s="103"/>
    </row>
    <row r="240" spans="1:9" s="145" customFormat="1" ht="24" customHeight="1">
      <c r="A240" s="56"/>
      <c r="B240" s="141"/>
      <c r="C240" s="166" t="s">
        <v>51</v>
      </c>
      <c r="D240" s="175" t="s">
        <v>52</v>
      </c>
      <c r="E240" s="42">
        <v>0</v>
      </c>
      <c r="F240" s="33">
        <v>65.2</v>
      </c>
      <c r="G240" s="125"/>
      <c r="H240" s="70"/>
      <c r="I240" s="103"/>
    </row>
    <row r="241" spans="1:9" s="145" customFormat="1" ht="33.75" customHeight="1">
      <c r="A241" s="56"/>
      <c r="B241" s="165"/>
      <c r="C241" s="178" t="s">
        <v>143</v>
      </c>
      <c r="D241" s="152" t="s">
        <v>144</v>
      </c>
      <c r="E241" s="42">
        <v>552500</v>
      </c>
      <c r="F241" s="33">
        <v>290000</v>
      </c>
      <c r="G241" s="164">
        <f>SUM(F241/E241)</f>
        <v>0.5249</v>
      </c>
      <c r="H241" s="70"/>
      <c r="I241" s="103"/>
    </row>
    <row r="242" spans="1:9" s="145" customFormat="1" ht="14.25" customHeight="1">
      <c r="A242" s="56"/>
      <c r="B242" s="141"/>
      <c r="C242" s="180"/>
      <c r="D242" s="229"/>
      <c r="E242" s="59"/>
      <c r="F242" s="60"/>
      <c r="G242" s="144"/>
      <c r="H242" s="70"/>
      <c r="I242" s="103"/>
    </row>
    <row r="243" spans="1:9" s="145" customFormat="1" ht="14.25" customHeight="1">
      <c r="A243" s="56"/>
      <c r="B243" s="141">
        <v>85228</v>
      </c>
      <c r="C243" s="147"/>
      <c r="D243" s="148" t="s">
        <v>159</v>
      </c>
      <c r="E243" s="42">
        <f>SUM(E244:E245)</f>
        <v>32350</v>
      </c>
      <c r="F243" s="33">
        <f>SUM(F244:F245)</f>
        <v>18929.89</v>
      </c>
      <c r="G243" s="125">
        <f>SUM(F243/E243)</f>
        <v>0.5852</v>
      </c>
      <c r="H243" s="70"/>
      <c r="I243" s="103"/>
    </row>
    <row r="244" spans="1:9" s="145" customFormat="1" ht="25.5" customHeight="1">
      <c r="A244" s="56"/>
      <c r="B244" s="141"/>
      <c r="C244" s="166" t="s">
        <v>160</v>
      </c>
      <c r="D244" s="163" t="s">
        <v>161</v>
      </c>
      <c r="E244" s="168">
        <v>32000</v>
      </c>
      <c r="F244" s="155">
        <v>18876.64</v>
      </c>
      <c r="G244" s="164">
        <f>SUM(F244/E244)</f>
        <v>0.5899</v>
      </c>
      <c r="H244" s="70"/>
      <c r="I244" s="103"/>
    </row>
    <row r="245" spans="1:9" s="145" customFormat="1" ht="34.5" customHeight="1">
      <c r="A245" s="56"/>
      <c r="B245" s="165"/>
      <c r="C245" s="166" t="s">
        <v>71</v>
      </c>
      <c r="D245" s="152" t="s">
        <v>72</v>
      </c>
      <c r="E245" s="42">
        <v>350</v>
      </c>
      <c r="F245" s="33">
        <v>53.25</v>
      </c>
      <c r="G245" s="164">
        <f>SUM(F245/E245)</f>
        <v>0.1521</v>
      </c>
      <c r="H245" s="70"/>
      <c r="I245" s="103"/>
    </row>
    <row r="246" spans="1:9" s="145" customFormat="1" ht="14.25" customHeight="1">
      <c r="A246" s="56"/>
      <c r="B246" s="141"/>
      <c r="C246" s="142"/>
      <c r="D246" s="143"/>
      <c r="E246" s="59"/>
      <c r="F246" s="60"/>
      <c r="G246" s="144"/>
      <c r="H246" s="70"/>
      <c r="I246" s="103"/>
    </row>
    <row r="247" spans="1:9" s="145" customFormat="1" ht="14.25" customHeight="1">
      <c r="A247" s="56"/>
      <c r="B247" s="141">
        <v>85295</v>
      </c>
      <c r="C247" s="147"/>
      <c r="D247" s="148" t="s">
        <v>67</v>
      </c>
      <c r="E247" s="42">
        <f>SUM(E248:E249)</f>
        <v>355994</v>
      </c>
      <c r="F247" s="33">
        <f>SUM(F248:F249)</f>
        <v>260636</v>
      </c>
      <c r="G247" s="125">
        <f>SUM(F247/E247)</f>
        <v>0.7321</v>
      </c>
      <c r="H247" s="70"/>
      <c r="I247" s="103"/>
    </row>
    <row r="248" spans="1:9" s="145" customFormat="1" ht="24" customHeight="1">
      <c r="A248" s="56"/>
      <c r="B248" s="141"/>
      <c r="C248" s="166" t="s">
        <v>51</v>
      </c>
      <c r="D248" s="175" t="s">
        <v>52</v>
      </c>
      <c r="E248" s="59">
        <v>28</v>
      </c>
      <c r="F248" s="60">
        <v>650</v>
      </c>
      <c r="G248" s="164">
        <f>SUM(F248/E248)</f>
        <v>23.2143</v>
      </c>
      <c r="H248" s="70"/>
      <c r="I248" s="103"/>
    </row>
    <row r="249" spans="1:9" s="145" customFormat="1" ht="36.75" customHeight="1" thickBot="1">
      <c r="A249" s="170"/>
      <c r="B249" s="171"/>
      <c r="C249" s="172" t="s">
        <v>143</v>
      </c>
      <c r="D249" s="173" t="s">
        <v>144</v>
      </c>
      <c r="E249" s="204">
        <v>355966</v>
      </c>
      <c r="F249" s="205">
        <v>259986</v>
      </c>
      <c r="G249" s="160">
        <f>SUM(F249/E249)</f>
        <v>0.7304</v>
      </c>
      <c r="H249" s="70"/>
      <c r="I249" s="103"/>
    </row>
    <row r="250" spans="1:9" s="119" customFormat="1" ht="14.25" customHeight="1" thickTop="1">
      <c r="A250" s="35"/>
      <c r="B250" s="39"/>
      <c r="C250" s="114"/>
      <c r="D250" s="39"/>
      <c r="E250" s="243"/>
      <c r="F250" s="244"/>
      <c r="G250" s="245"/>
      <c r="H250" s="117"/>
      <c r="I250" s="118"/>
    </row>
    <row r="251" spans="1:9" s="145" customFormat="1" ht="14.25" customHeight="1">
      <c r="A251" s="56">
        <v>853</v>
      </c>
      <c r="B251" s="146"/>
      <c r="C251" s="147"/>
      <c r="D251" s="148" t="s">
        <v>33</v>
      </c>
      <c r="E251" s="42">
        <f>SUM(E253)</f>
        <v>8952</v>
      </c>
      <c r="F251" s="33">
        <f>SUM(F253)</f>
        <v>8951.97</v>
      </c>
      <c r="G251" s="125">
        <f>SUM(F251/E251)</f>
        <v>1</v>
      </c>
      <c r="H251" s="70"/>
      <c r="I251" s="103"/>
    </row>
    <row r="252" spans="1:9" s="145" customFormat="1" ht="14.25" customHeight="1">
      <c r="A252" s="56"/>
      <c r="B252" s="141"/>
      <c r="C252" s="142"/>
      <c r="D252" s="143"/>
      <c r="E252" s="59"/>
      <c r="F252" s="60"/>
      <c r="G252" s="144"/>
      <c r="H252" s="70"/>
      <c r="I252" s="103"/>
    </row>
    <row r="253" spans="1:9" s="145" customFormat="1" ht="14.25" customHeight="1">
      <c r="A253" s="56"/>
      <c r="B253" s="141">
        <v>85305</v>
      </c>
      <c r="C253" s="147"/>
      <c r="D253" s="148" t="s">
        <v>162</v>
      </c>
      <c r="E253" s="42">
        <f>SUM(E254)</f>
        <v>8952</v>
      </c>
      <c r="F253" s="33">
        <f>SUM(F254)</f>
        <v>8951.97</v>
      </c>
      <c r="G253" s="125">
        <f>SUM(F253/E253)</f>
        <v>1</v>
      </c>
      <c r="H253" s="70"/>
      <c r="I253" s="103"/>
    </row>
    <row r="254" spans="1:9" s="145" customFormat="1" ht="24" customHeight="1" thickBot="1">
      <c r="A254" s="170"/>
      <c r="B254" s="171"/>
      <c r="C254" s="246">
        <v>2370</v>
      </c>
      <c r="D254" s="136" t="s">
        <v>57</v>
      </c>
      <c r="E254" s="158">
        <v>8952</v>
      </c>
      <c r="F254" s="159">
        <v>8951.97</v>
      </c>
      <c r="G254" s="160">
        <f>SUM(F254/E254)</f>
        <v>1</v>
      </c>
      <c r="H254" s="70"/>
      <c r="I254" s="103"/>
    </row>
    <row r="255" spans="1:9" s="119" customFormat="1" ht="14.25" customHeight="1" thickTop="1">
      <c r="A255" s="35"/>
      <c r="B255" s="39"/>
      <c r="C255" s="114"/>
      <c r="D255" s="39"/>
      <c r="E255" s="243"/>
      <c r="F255" s="244"/>
      <c r="G255" s="245"/>
      <c r="H255" s="117"/>
      <c r="I255" s="118"/>
    </row>
    <row r="256" spans="1:9" s="145" customFormat="1" ht="14.25" customHeight="1">
      <c r="A256" s="56">
        <v>854</v>
      </c>
      <c r="B256" s="146"/>
      <c r="C256" s="147"/>
      <c r="D256" s="148" t="s">
        <v>34</v>
      </c>
      <c r="E256" s="42">
        <f>SUM(E258)</f>
        <v>122748</v>
      </c>
      <c r="F256" s="33">
        <f>SUM(F258)</f>
        <v>122748</v>
      </c>
      <c r="G256" s="125">
        <f>SUM(F256/E256)</f>
        <v>1</v>
      </c>
      <c r="H256" s="70"/>
      <c r="I256" s="103"/>
    </row>
    <row r="257" spans="1:9" s="145" customFormat="1" ht="14.25" customHeight="1">
      <c r="A257" s="56"/>
      <c r="B257" s="141"/>
      <c r="C257" s="142"/>
      <c r="D257" s="143"/>
      <c r="E257" s="59"/>
      <c r="F257" s="60"/>
      <c r="G257" s="144"/>
      <c r="H257" s="70"/>
      <c r="I257" s="103"/>
    </row>
    <row r="258" spans="1:9" s="145" customFormat="1" ht="14.25" customHeight="1">
      <c r="A258" s="56"/>
      <c r="B258" s="141">
        <v>85415</v>
      </c>
      <c r="C258" s="147"/>
      <c r="D258" s="148" t="s">
        <v>163</v>
      </c>
      <c r="E258" s="42">
        <f>SUM(E259)</f>
        <v>122748</v>
      </c>
      <c r="F258" s="33">
        <f>SUM(F259)</f>
        <v>122748</v>
      </c>
      <c r="G258" s="125">
        <f>SUM(F258/E258)</f>
        <v>1</v>
      </c>
      <c r="H258" s="70"/>
      <c r="I258" s="103"/>
    </row>
    <row r="259" spans="1:9" s="145" customFormat="1" ht="33" customHeight="1" thickBot="1">
      <c r="A259" s="170"/>
      <c r="B259" s="171"/>
      <c r="C259" s="246">
        <v>2030</v>
      </c>
      <c r="D259" s="173" t="s">
        <v>144</v>
      </c>
      <c r="E259" s="158">
        <v>122748</v>
      </c>
      <c r="F259" s="159">
        <v>122748</v>
      </c>
      <c r="G259" s="160">
        <f>SUM(F259/E259)</f>
        <v>1</v>
      </c>
      <c r="H259" s="70"/>
      <c r="I259" s="103"/>
    </row>
    <row r="260" spans="1:9" s="145" customFormat="1" ht="14.25" customHeight="1" thickTop="1">
      <c r="A260" s="56"/>
      <c r="B260" s="141"/>
      <c r="C260" s="142"/>
      <c r="D260" s="143"/>
      <c r="E260" s="59"/>
      <c r="F260" s="60"/>
      <c r="G260" s="144"/>
      <c r="H260" s="70"/>
      <c r="I260" s="103"/>
    </row>
    <row r="261" spans="1:9" s="145" customFormat="1" ht="14.25" customHeight="1">
      <c r="A261" s="56">
        <v>900</v>
      </c>
      <c r="B261" s="146"/>
      <c r="C261" s="147"/>
      <c r="D261" s="148" t="s">
        <v>35</v>
      </c>
      <c r="E261" s="42">
        <f>SUM(E263+E268+E275+E279+E282)</f>
        <v>4206103</v>
      </c>
      <c r="F261" s="33">
        <f>SUM(F263+F268+F275+F279+F282)</f>
        <v>1639030.59</v>
      </c>
      <c r="G261" s="125">
        <f>SUM(F261/E261)</f>
        <v>0.3897</v>
      </c>
      <c r="H261" s="70"/>
      <c r="I261" s="103"/>
    </row>
    <row r="262" spans="1:9" s="145" customFormat="1" ht="14.25" customHeight="1">
      <c r="A262" s="56"/>
      <c r="B262" s="141"/>
      <c r="C262" s="142"/>
      <c r="D262" s="143"/>
      <c r="E262" s="59"/>
      <c r="F262" s="60"/>
      <c r="G262" s="144"/>
      <c r="H262" s="70"/>
      <c r="I262" s="103"/>
    </row>
    <row r="263" spans="1:9" s="145" customFormat="1" ht="14.25" customHeight="1">
      <c r="A263" s="56"/>
      <c r="B263" s="141">
        <v>90001</v>
      </c>
      <c r="C263" s="147"/>
      <c r="D263" s="148" t="s">
        <v>164</v>
      </c>
      <c r="E263" s="42">
        <f>SUM(E264:E266)</f>
        <v>889664</v>
      </c>
      <c r="F263" s="33">
        <f>SUM(F264:F266)</f>
        <v>1823.22</v>
      </c>
      <c r="G263" s="125">
        <f>SUM(F263/E263)</f>
        <v>0.002</v>
      </c>
      <c r="H263" s="70"/>
      <c r="I263" s="103"/>
    </row>
    <row r="264" spans="1:9" s="145" customFormat="1" ht="24" customHeight="1">
      <c r="A264" s="56"/>
      <c r="B264" s="141"/>
      <c r="C264" s="166" t="s">
        <v>65</v>
      </c>
      <c r="D264" s="152" t="s">
        <v>66</v>
      </c>
      <c r="E264" s="42">
        <v>0</v>
      </c>
      <c r="F264" s="33">
        <v>80</v>
      </c>
      <c r="G264" s="125"/>
      <c r="H264" s="70"/>
      <c r="I264" s="103"/>
    </row>
    <row r="265" spans="1:9" s="145" customFormat="1" ht="24" customHeight="1">
      <c r="A265" s="56"/>
      <c r="B265" s="141"/>
      <c r="C265" s="166" t="s">
        <v>51</v>
      </c>
      <c r="D265" s="152" t="s">
        <v>52</v>
      </c>
      <c r="E265" s="154">
        <v>0</v>
      </c>
      <c r="F265" s="155">
        <v>1743.22</v>
      </c>
      <c r="G265" s="164"/>
      <c r="H265" s="70"/>
      <c r="I265" s="103"/>
    </row>
    <row r="266" spans="1:9" s="145" customFormat="1" ht="46.5" customHeight="1">
      <c r="A266" s="56"/>
      <c r="B266" s="165"/>
      <c r="C266" s="147">
        <v>6260</v>
      </c>
      <c r="D266" s="163" t="s">
        <v>148</v>
      </c>
      <c r="E266" s="42">
        <v>889664</v>
      </c>
      <c r="F266" s="33">
        <v>0</v>
      </c>
      <c r="G266" s="164">
        <f>SUM(F266/E266)</f>
        <v>0</v>
      </c>
      <c r="H266" s="70"/>
      <c r="I266" s="103"/>
    </row>
    <row r="267" spans="1:9" s="145" customFormat="1" ht="14.25" customHeight="1">
      <c r="A267" s="56"/>
      <c r="B267" s="141"/>
      <c r="C267" s="142"/>
      <c r="D267" s="143"/>
      <c r="E267" s="59"/>
      <c r="F267" s="60"/>
      <c r="G267" s="144"/>
      <c r="H267" s="70"/>
      <c r="I267" s="103"/>
    </row>
    <row r="268" spans="1:9" s="145" customFormat="1" ht="14.25" customHeight="1">
      <c r="A268" s="56"/>
      <c r="B268" s="141">
        <v>90002</v>
      </c>
      <c r="C268" s="147"/>
      <c r="D268" s="148" t="s">
        <v>165</v>
      </c>
      <c r="E268" s="42">
        <f>SUM(E269:E272)</f>
        <v>299960</v>
      </c>
      <c r="F268" s="161">
        <f>SUM(F269:F272)</f>
        <v>5109.42</v>
      </c>
      <c r="G268" s="125">
        <f>SUM(F268/E268)</f>
        <v>0.017</v>
      </c>
      <c r="H268" s="70"/>
      <c r="I268" s="103"/>
    </row>
    <row r="269" spans="1:9" s="145" customFormat="1" ht="25.5" customHeight="1">
      <c r="A269" s="56"/>
      <c r="B269" s="141"/>
      <c r="C269" s="178" t="s">
        <v>68</v>
      </c>
      <c r="D269" s="152" t="s">
        <v>69</v>
      </c>
      <c r="E269" s="42">
        <v>0</v>
      </c>
      <c r="F269" s="33">
        <v>1431.78</v>
      </c>
      <c r="G269" s="164"/>
      <c r="H269" s="70"/>
      <c r="I269" s="103"/>
    </row>
    <row r="270" spans="1:9" s="145" customFormat="1" ht="36" customHeight="1">
      <c r="A270" s="56"/>
      <c r="B270" s="141"/>
      <c r="C270" s="147">
        <v>2440</v>
      </c>
      <c r="D270" s="163" t="s">
        <v>54</v>
      </c>
      <c r="E270" s="42">
        <v>196282</v>
      </c>
      <c r="F270" s="33">
        <v>0</v>
      </c>
      <c r="G270" s="164">
        <f>SUM(F270/E270)</f>
        <v>0</v>
      </c>
      <c r="H270" s="70"/>
      <c r="I270" s="103"/>
    </row>
    <row r="271" spans="1:9" s="145" customFormat="1" ht="33" customHeight="1">
      <c r="A271" s="56"/>
      <c r="B271" s="141"/>
      <c r="C271" s="147">
        <v>2910</v>
      </c>
      <c r="D271" s="152" t="s">
        <v>146</v>
      </c>
      <c r="E271" s="42">
        <v>3678</v>
      </c>
      <c r="F271" s="33">
        <v>3677.64</v>
      </c>
      <c r="G271" s="164">
        <f>SUM(F271/E271)</f>
        <v>0.9999</v>
      </c>
      <c r="H271" s="70"/>
      <c r="I271" s="103"/>
    </row>
    <row r="272" spans="1:9" s="145" customFormat="1" ht="45.75" customHeight="1" thickBot="1">
      <c r="A272" s="188"/>
      <c r="B272" s="189"/>
      <c r="C272" s="247">
        <v>6260</v>
      </c>
      <c r="D272" s="237" t="s">
        <v>148</v>
      </c>
      <c r="E272" s="220">
        <v>100000</v>
      </c>
      <c r="F272" s="221">
        <v>0</v>
      </c>
      <c r="G272" s="194">
        <f>SUM(F272/E272)</f>
        <v>0</v>
      </c>
      <c r="H272" s="70"/>
      <c r="I272" s="103"/>
    </row>
    <row r="273" spans="1:9" s="22" customFormat="1" ht="14.25" customHeight="1">
      <c r="A273" s="195">
        <v>1</v>
      </c>
      <c r="B273" s="196">
        <v>2</v>
      </c>
      <c r="C273" s="197">
        <v>3</v>
      </c>
      <c r="D273" s="196">
        <v>4</v>
      </c>
      <c r="E273" s="198">
        <v>5</v>
      </c>
      <c r="F273" s="199">
        <v>6</v>
      </c>
      <c r="G273" s="200">
        <v>7</v>
      </c>
      <c r="H273" s="21"/>
      <c r="I273" s="16"/>
    </row>
    <row r="274" spans="1:9" s="145" customFormat="1" ht="12.75">
      <c r="A274" s="56"/>
      <c r="B274" s="141"/>
      <c r="C274" s="248"/>
      <c r="D274" s="175"/>
      <c r="E274" s="59"/>
      <c r="F274" s="60"/>
      <c r="G274" s="144"/>
      <c r="H274" s="70"/>
      <c r="I274" s="103"/>
    </row>
    <row r="275" spans="1:9" s="145" customFormat="1" ht="12.75">
      <c r="A275" s="56"/>
      <c r="B275" s="141">
        <v>90004</v>
      </c>
      <c r="C275" s="182"/>
      <c r="D275" s="163" t="s">
        <v>166</v>
      </c>
      <c r="E275" s="42">
        <f>SUM(E276)</f>
        <v>842500</v>
      </c>
      <c r="F275" s="33">
        <f>SUM(F276)</f>
        <v>0</v>
      </c>
      <c r="G275" s="125">
        <f>SUM(F275/E275)</f>
        <v>0</v>
      </c>
      <c r="H275" s="70"/>
      <c r="I275" s="103"/>
    </row>
    <row r="276" spans="1:9" s="145" customFormat="1" ht="31.5" customHeight="1">
      <c r="A276" s="56"/>
      <c r="B276" s="165"/>
      <c r="C276" s="182" t="s">
        <v>167</v>
      </c>
      <c r="D276" s="163" t="s">
        <v>54</v>
      </c>
      <c r="E276" s="42">
        <v>842500</v>
      </c>
      <c r="F276" s="33">
        <v>0</v>
      </c>
      <c r="G276" s="164">
        <f>SUM(F276/E276)</f>
        <v>0</v>
      </c>
      <c r="H276" s="70"/>
      <c r="I276" s="103"/>
    </row>
    <row r="277" spans="1:9" s="145" customFormat="1" ht="12.75">
      <c r="A277" s="56"/>
      <c r="B277" s="141"/>
      <c r="C277" s="248"/>
      <c r="D277" s="175"/>
      <c r="E277" s="59"/>
      <c r="F277" s="60"/>
      <c r="G277" s="144"/>
      <c r="H277" s="70"/>
      <c r="I277" s="103"/>
    </row>
    <row r="278" spans="1:9" s="145" customFormat="1" ht="14.25" customHeight="1">
      <c r="A278" s="56"/>
      <c r="B278" s="141">
        <v>90020</v>
      </c>
      <c r="C278" s="142"/>
      <c r="D278" s="143" t="s">
        <v>168</v>
      </c>
      <c r="E278" s="59"/>
      <c r="F278" s="60"/>
      <c r="G278" s="144"/>
      <c r="H278" s="70"/>
      <c r="I278" s="103"/>
    </row>
    <row r="279" spans="1:9" s="145" customFormat="1" ht="14.25" customHeight="1">
      <c r="A279" s="56"/>
      <c r="B279" s="141"/>
      <c r="C279" s="147"/>
      <c r="D279" s="148" t="s">
        <v>169</v>
      </c>
      <c r="E279" s="42">
        <f>SUM(E280)</f>
        <v>50000</v>
      </c>
      <c r="F279" s="33">
        <f>SUM(F280)</f>
        <v>37464.08</v>
      </c>
      <c r="G279" s="125">
        <f>SUM(F279/E279)</f>
        <v>0.7493</v>
      </c>
      <c r="H279" s="70"/>
      <c r="I279" s="103"/>
    </row>
    <row r="280" spans="1:9" s="145" customFormat="1" ht="24" customHeight="1">
      <c r="A280" s="56"/>
      <c r="B280" s="165"/>
      <c r="C280" s="166" t="s">
        <v>170</v>
      </c>
      <c r="D280" s="163" t="s">
        <v>171</v>
      </c>
      <c r="E280" s="168">
        <v>50000</v>
      </c>
      <c r="F280" s="155">
        <v>37464.08</v>
      </c>
      <c r="G280" s="125">
        <f>SUM(F280/E280)</f>
        <v>0.7493</v>
      </c>
      <c r="H280" s="70"/>
      <c r="I280" s="103"/>
    </row>
    <row r="281" spans="1:9" s="145" customFormat="1" ht="14.25" customHeight="1">
      <c r="A281" s="56"/>
      <c r="B281" s="141"/>
      <c r="C281" s="142"/>
      <c r="D281" s="143"/>
      <c r="E281" s="206"/>
      <c r="F281" s="207"/>
      <c r="G281" s="208"/>
      <c r="H281" s="70"/>
      <c r="I281" s="103"/>
    </row>
    <row r="282" spans="1:9" s="145" customFormat="1" ht="14.25" customHeight="1">
      <c r="A282" s="56"/>
      <c r="B282" s="141">
        <v>90095</v>
      </c>
      <c r="C282" s="147"/>
      <c r="D282" s="148" t="s">
        <v>67</v>
      </c>
      <c r="E282" s="42">
        <f>SUM(E283:E291)</f>
        <v>2123979</v>
      </c>
      <c r="F282" s="33">
        <f>SUM(F283:F291)</f>
        <v>1594633.87</v>
      </c>
      <c r="G282" s="125">
        <f aca="true" t="shared" si="4" ref="G282:G291">SUM(F282/E282)</f>
        <v>0.7508</v>
      </c>
      <c r="H282" s="70"/>
      <c r="I282" s="103"/>
    </row>
    <row r="283" spans="1:9" s="145" customFormat="1" ht="25.5" customHeight="1">
      <c r="A283" s="56"/>
      <c r="B283" s="141"/>
      <c r="C283" s="169" t="s">
        <v>59</v>
      </c>
      <c r="D283" s="152" t="s">
        <v>60</v>
      </c>
      <c r="E283" s="168">
        <v>583200</v>
      </c>
      <c r="F283" s="155">
        <v>594918.59</v>
      </c>
      <c r="G283" s="164">
        <f t="shared" si="4"/>
        <v>1.0201</v>
      </c>
      <c r="H283" s="70"/>
      <c r="I283" s="103"/>
    </row>
    <row r="284" spans="1:9" s="145" customFormat="1" ht="34.5" customHeight="1">
      <c r="A284" s="56"/>
      <c r="B284" s="141"/>
      <c r="C284" s="169" t="s">
        <v>49</v>
      </c>
      <c r="D284" s="152" t="s">
        <v>50</v>
      </c>
      <c r="E284" s="168">
        <v>60000</v>
      </c>
      <c r="F284" s="155">
        <v>75095.78</v>
      </c>
      <c r="G284" s="164">
        <f t="shared" si="4"/>
        <v>1.2516</v>
      </c>
      <c r="H284" s="70"/>
      <c r="I284" s="103"/>
    </row>
    <row r="285" spans="1:9" s="145" customFormat="1" ht="45" customHeight="1">
      <c r="A285" s="56"/>
      <c r="B285" s="141"/>
      <c r="C285" s="169" t="s">
        <v>76</v>
      </c>
      <c r="D285" s="152" t="s">
        <v>77</v>
      </c>
      <c r="E285" s="168">
        <v>977123</v>
      </c>
      <c r="F285" s="155">
        <v>495745.54</v>
      </c>
      <c r="G285" s="164">
        <f t="shared" si="4"/>
        <v>0.5074</v>
      </c>
      <c r="H285" s="70"/>
      <c r="I285" s="103"/>
    </row>
    <row r="286" spans="1:9" s="145" customFormat="1" ht="33.75" customHeight="1">
      <c r="A286" s="56"/>
      <c r="B286" s="141"/>
      <c r="C286" s="169" t="s">
        <v>61</v>
      </c>
      <c r="D286" s="163" t="s">
        <v>62</v>
      </c>
      <c r="E286" s="168">
        <v>15000</v>
      </c>
      <c r="F286" s="155">
        <v>5494.66</v>
      </c>
      <c r="G286" s="164">
        <f t="shared" si="4"/>
        <v>0.3663</v>
      </c>
      <c r="H286" s="70"/>
      <c r="I286" s="103"/>
    </row>
    <row r="287" spans="1:9" s="145" customFormat="1" ht="25.5" customHeight="1">
      <c r="A287" s="56"/>
      <c r="B287" s="141"/>
      <c r="C287" s="249" t="s">
        <v>160</v>
      </c>
      <c r="D287" s="250" t="s">
        <v>161</v>
      </c>
      <c r="E287" s="168">
        <v>3500</v>
      </c>
      <c r="F287" s="155">
        <v>1876</v>
      </c>
      <c r="G287" s="164">
        <f t="shared" si="4"/>
        <v>0.536</v>
      </c>
      <c r="H287" s="70"/>
      <c r="I287" s="103"/>
    </row>
    <row r="288" spans="1:9" s="145" customFormat="1" ht="25.5" customHeight="1">
      <c r="A288" s="56"/>
      <c r="B288" s="141"/>
      <c r="C288" s="249" t="s">
        <v>63</v>
      </c>
      <c r="D288" s="250" t="s">
        <v>64</v>
      </c>
      <c r="E288" s="168">
        <v>190000</v>
      </c>
      <c r="F288" s="155">
        <v>311869.32</v>
      </c>
      <c r="G288" s="164">
        <f t="shared" si="4"/>
        <v>1.6414</v>
      </c>
      <c r="H288" s="70"/>
      <c r="I288" s="103"/>
    </row>
    <row r="289" spans="1:9" s="145" customFormat="1" ht="25.5" customHeight="1">
      <c r="A289" s="56"/>
      <c r="B289" s="141"/>
      <c r="C289" s="169" t="s">
        <v>65</v>
      </c>
      <c r="D289" s="152" t="s">
        <v>66</v>
      </c>
      <c r="E289" s="168">
        <v>80500</v>
      </c>
      <c r="F289" s="155">
        <v>39168.72</v>
      </c>
      <c r="G289" s="164">
        <f t="shared" si="4"/>
        <v>0.4866</v>
      </c>
      <c r="H289" s="70"/>
      <c r="I289" s="103"/>
    </row>
    <row r="290" spans="1:9" s="145" customFormat="1" ht="25.5" customHeight="1">
      <c r="A290" s="56"/>
      <c r="B290" s="141"/>
      <c r="C290" s="178" t="s">
        <v>51</v>
      </c>
      <c r="D290" s="152" t="s">
        <v>52</v>
      </c>
      <c r="E290" s="168">
        <v>54656</v>
      </c>
      <c r="F290" s="155">
        <v>70465.26</v>
      </c>
      <c r="G290" s="164">
        <f t="shared" si="4"/>
        <v>1.2893</v>
      </c>
      <c r="H290" s="70"/>
      <c r="I290" s="103"/>
    </row>
    <row r="291" spans="1:9" s="145" customFormat="1" ht="34.5" customHeight="1" thickBot="1">
      <c r="A291" s="170"/>
      <c r="B291" s="171"/>
      <c r="C291" s="210" t="s">
        <v>167</v>
      </c>
      <c r="D291" s="136" t="s">
        <v>54</v>
      </c>
      <c r="E291" s="158">
        <v>160000</v>
      </c>
      <c r="F291" s="159">
        <v>0</v>
      </c>
      <c r="G291" s="160">
        <f t="shared" si="4"/>
        <v>0</v>
      </c>
      <c r="H291" s="70"/>
      <c r="I291" s="103"/>
    </row>
    <row r="292" spans="1:9" s="145" customFormat="1" ht="14.25" customHeight="1" thickTop="1">
      <c r="A292" s="56"/>
      <c r="B292" s="141"/>
      <c r="C292" s="142"/>
      <c r="D292" s="143"/>
      <c r="E292" s="59"/>
      <c r="F292" s="60"/>
      <c r="G292" s="144"/>
      <c r="H292" s="70"/>
      <c r="I292" s="103"/>
    </row>
    <row r="293" spans="1:9" s="145" customFormat="1" ht="14.25" customHeight="1">
      <c r="A293" s="56">
        <v>921</v>
      </c>
      <c r="B293" s="165"/>
      <c r="C293" s="147"/>
      <c r="D293" s="148" t="s">
        <v>36</v>
      </c>
      <c r="E293" s="42">
        <f>SUM(E295+E299+E302)</f>
        <v>33349</v>
      </c>
      <c r="F293" s="33">
        <f>SUM(F295+F299+F302)</f>
        <v>23387.64</v>
      </c>
      <c r="G293" s="125">
        <f>SUM(F293/E293)</f>
        <v>0.7013</v>
      </c>
      <c r="H293" s="70"/>
      <c r="I293" s="103"/>
    </row>
    <row r="294" spans="1:9" s="145" customFormat="1" ht="14.25" customHeight="1">
      <c r="A294" s="56"/>
      <c r="B294" s="141"/>
      <c r="C294" s="142"/>
      <c r="D294" s="143"/>
      <c r="E294" s="59"/>
      <c r="F294" s="60"/>
      <c r="G294" s="144"/>
      <c r="H294" s="70"/>
      <c r="I294" s="103"/>
    </row>
    <row r="295" spans="1:9" s="145" customFormat="1" ht="14.25" customHeight="1">
      <c r="A295" s="56"/>
      <c r="B295" s="141">
        <v>92109</v>
      </c>
      <c r="C295" s="147"/>
      <c r="D295" s="148" t="s">
        <v>172</v>
      </c>
      <c r="E295" s="42">
        <f>SUM(E296:E297)</f>
        <v>689</v>
      </c>
      <c r="F295" s="161">
        <f>SUM(F296:F297)</f>
        <v>727.64</v>
      </c>
      <c r="G295" s="125">
        <f>SUM(F295/E295)</f>
        <v>1.0561</v>
      </c>
      <c r="H295" s="70"/>
      <c r="I295" s="103"/>
    </row>
    <row r="296" spans="1:9" s="145" customFormat="1" ht="25.5" customHeight="1">
      <c r="A296" s="56"/>
      <c r="B296" s="141"/>
      <c r="C296" s="249" t="s">
        <v>63</v>
      </c>
      <c r="D296" s="250" t="s">
        <v>64</v>
      </c>
      <c r="E296" s="42">
        <v>0</v>
      </c>
      <c r="F296" s="33">
        <v>38.44</v>
      </c>
      <c r="G296" s="164"/>
      <c r="H296" s="70"/>
      <c r="I296" s="103"/>
    </row>
    <row r="297" spans="1:9" s="145" customFormat="1" ht="25.5" customHeight="1">
      <c r="A297" s="56"/>
      <c r="B297" s="165"/>
      <c r="C297" s="182" t="s">
        <v>51</v>
      </c>
      <c r="D297" s="152" t="s">
        <v>52</v>
      </c>
      <c r="E297" s="42">
        <v>689</v>
      </c>
      <c r="F297" s="33">
        <v>689.2</v>
      </c>
      <c r="G297" s="164">
        <f>SUM(F297/E297)</f>
        <v>1.0003</v>
      </c>
      <c r="H297" s="70"/>
      <c r="I297" s="103"/>
    </row>
    <row r="298" spans="1:9" s="145" customFormat="1" ht="14.25" customHeight="1">
      <c r="A298" s="56"/>
      <c r="B298" s="141"/>
      <c r="C298" s="142"/>
      <c r="D298" s="143"/>
      <c r="E298" s="59"/>
      <c r="F298" s="60"/>
      <c r="G298" s="144"/>
      <c r="H298" s="70"/>
      <c r="I298" s="103"/>
    </row>
    <row r="299" spans="1:9" s="145" customFormat="1" ht="14.25" customHeight="1">
      <c r="A299" s="56"/>
      <c r="B299" s="141">
        <v>92116</v>
      </c>
      <c r="C299" s="147"/>
      <c r="D299" s="148" t="s">
        <v>173</v>
      </c>
      <c r="E299" s="42">
        <f>SUM(E300)</f>
        <v>10000</v>
      </c>
      <c r="F299" s="33">
        <f>SUM(F300)</f>
        <v>0</v>
      </c>
      <c r="G299" s="125">
        <f>SUM(F299/E299)</f>
        <v>0</v>
      </c>
      <c r="H299" s="70"/>
      <c r="I299" s="103"/>
    </row>
    <row r="300" spans="1:9" s="145" customFormat="1" ht="38.25">
      <c r="A300" s="56"/>
      <c r="B300" s="165"/>
      <c r="C300" s="178" t="s">
        <v>174</v>
      </c>
      <c r="D300" s="152" t="s">
        <v>80</v>
      </c>
      <c r="E300" s="42">
        <v>10000</v>
      </c>
      <c r="F300" s="33">
        <v>0</v>
      </c>
      <c r="G300" s="164">
        <f>SUM(F300/E300)</f>
        <v>0</v>
      </c>
      <c r="H300" s="70"/>
      <c r="I300" s="103"/>
    </row>
    <row r="301" spans="1:9" s="145" customFormat="1" ht="12.75">
      <c r="A301" s="56"/>
      <c r="B301" s="141"/>
      <c r="C301" s="181"/>
      <c r="D301" s="175"/>
      <c r="E301" s="59"/>
      <c r="F301" s="60"/>
      <c r="G301" s="144"/>
      <c r="H301" s="70"/>
      <c r="I301" s="103"/>
    </row>
    <row r="302" spans="1:9" s="145" customFormat="1" ht="12.75">
      <c r="A302" s="56"/>
      <c r="B302" s="141">
        <v>92195</v>
      </c>
      <c r="C302" s="182"/>
      <c r="D302" s="163" t="s">
        <v>67</v>
      </c>
      <c r="E302" s="42">
        <f>SUM(E303)</f>
        <v>22660</v>
      </c>
      <c r="F302" s="33">
        <f>SUM(F303)</f>
        <v>22660</v>
      </c>
      <c r="G302" s="125">
        <f>SUM(F302/E302)</f>
        <v>1</v>
      </c>
      <c r="H302" s="70"/>
      <c r="I302" s="103"/>
    </row>
    <row r="303" spans="1:9" s="145" customFormat="1" ht="36" customHeight="1" thickBot="1">
      <c r="A303" s="170"/>
      <c r="B303" s="171"/>
      <c r="C303" s="210" t="s">
        <v>145</v>
      </c>
      <c r="D303" s="136" t="s">
        <v>146</v>
      </c>
      <c r="E303" s="158">
        <v>22660</v>
      </c>
      <c r="F303" s="159">
        <v>22660</v>
      </c>
      <c r="G303" s="160">
        <f>SUM(F303/E303)</f>
        <v>1</v>
      </c>
      <c r="H303" s="70"/>
      <c r="I303" s="103"/>
    </row>
    <row r="304" spans="1:9" s="145" customFormat="1" ht="13.5" thickTop="1">
      <c r="A304" s="56"/>
      <c r="B304" s="141"/>
      <c r="C304" s="181"/>
      <c r="D304" s="175"/>
      <c r="E304" s="59"/>
      <c r="F304" s="60"/>
      <c r="G304" s="144"/>
      <c r="H304" s="70"/>
      <c r="I304" s="103"/>
    </row>
    <row r="305" spans="1:9" s="145" customFormat="1" ht="14.25" customHeight="1">
      <c r="A305" s="56">
        <v>926</v>
      </c>
      <c r="B305" s="146"/>
      <c r="C305" s="147"/>
      <c r="D305" s="148" t="s">
        <v>37</v>
      </c>
      <c r="E305" s="42">
        <f>SUM(E307,)</f>
        <v>102265</v>
      </c>
      <c r="F305" s="33">
        <f>SUM(F307,)</f>
        <v>0</v>
      </c>
      <c r="G305" s="125">
        <f>SUM(F305/E305)</f>
        <v>0</v>
      </c>
      <c r="H305" s="70"/>
      <c r="I305" s="103"/>
    </row>
    <row r="306" spans="1:9" s="145" customFormat="1" ht="14.25" customHeight="1">
      <c r="A306" s="56"/>
      <c r="B306" s="213"/>
      <c r="C306" s="142"/>
      <c r="D306" s="143"/>
      <c r="E306" s="186"/>
      <c r="F306" s="60"/>
      <c r="G306" s="144"/>
      <c r="H306" s="70"/>
      <c r="I306" s="103"/>
    </row>
    <row r="307" spans="1:9" s="145" customFormat="1" ht="14.25" customHeight="1">
      <c r="A307" s="56"/>
      <c r="B307" s="141">
        <v>92604</v>
      </c>
      <c r="C307" s="147"/>
      <c r="D307" s="148" t="s">
        <v>175</v>
      </c>
      <c r="E307" s="42">
        <f>SUM(E308:E309)</f>
        <v>102265</v>
      </c>
      <c r="F307" s="33">
        <f>SUM(F308:F309)</f>
        <v>0</v>
      </c>
      <c r="G307" s="125">
        <f>SUM(F307/E307)</f>
        <v>0</v>
      </c>
      <c r="H307" s="70"/>
      <c r="I307" s="103"/>
    </row>
    <row r="308" spans="1:9" s="145" customFormat="1" ht="33.75" customHeight="1">
      <c r="A308" s="56"/>
      <c r="B308" s="141"/>
      <c r="C308" s="178" t="s">
        <v>143</v>
      </c>
      <c r="D308" s="185" t="s">
        <v>144</v>
      </c>
      <c r="E308" s="168">
        <v>12501</v>
      </c>
      <c r="F308" s="155">
        <v>0</v>
      </c>
      <c r="G308" s="164">
        <f>SUM(F308/E308)</f>
        <v>0</v>
      </c>
      <c r="H308" s="70"/>
      <c r="I308" s="103"/>
    </row>
    <row r="309" spans="1:9" s="145" customFormat="1" ht="45.75" customHeight="1" thickBot="1">
      <c r="A309" s="56"/>
      <c r="B309" s="141"/>
      <c r="C309" s="248" t="s">
        <v>79</v>
      </c>
      <c r="D309" s="185" t="s">
        <v>80</v>
      </c>
      <c r="E309" s="59">
        <v>89764</v>
      </c>
      <c r="F309" s="60">
        <v>0</v>
      </c>
      <c r="G309" s="179">
        <f>SUM(F309/E309)</f>
        <v>0</v>
      </c>
      <c r="H309" s="70"/>
      <c r="I309" s="103"/>
    </row>
    <row r="310" spans="1:9" s="51" customFormat="1" ht="14.25" customHeight="1">
      <c r="A310" s="251"/>
      <c r="B310" s="252"/>
      <c r="C310" s="253"/>
      <c r="D310" s="254"/>
      <c r="E310" s="255"/>
      <c r="F310" s="256"/>
      <c r="G310" s="257"/>
      <c r="H310" s="258"/>
      <c r="I310" s="43"/>
    </row>
    <row r="311" spans="1:9" s="265" customFormat="1" ht="14.25" customHeight="1" thickBot="1">
      <c r="A311" s="259"/>
      <c r="B311" s="189"/>
      <c r="C311" s="260"/>
      <c r="D311" s="261" t="s">
        <v>38</v>
      </c>
      <c r="E311" s="262">
        <f>SUM(E70,E75,E82,E88,E106,E125,E133,E183,E194,E222,E229,E251,E261,E293,E305,E100,E256)</f>
        <v>83744615</v>
      </c>
      <c r="F311" s="263">
        <f>SUM(F70,F75,F82,F88,F106,F125,F133,F183,F194,F222,F229,F251,F261,F293,F305,F100,F256)</f>
        <v>48088464.12</v>
      </c>
      <c r="G311" s="264">
        <f>SUM(F311/E311)</f>
        <v>0.5742</v>
      </c>
      <c r="H311" s="101"/>
      <c r="I311" s="75"/>
    </row>
    <row r="312" spans="1:9" s="265" customFormat="1" ht="14.25" customHeight="1">
      <c r="A312" s="266"/>
      <c r="B312" s="267"/>
      <c r="C312" s="268"/>
      <c r="D312" s="269"/>
      <c r="E312" s="101"/>
      <c r="F312" s="270"/>
      <c r="G312" s="271"/>
      <c r="H312" s="101"/>
      <c r="I312" s="75"/>
    </row>
    <row r="313" spans="1:9" s="274" customFormat="1" ht="14.25" customHeight="1">
      <c r="A313" s="24" t="s">
        <v>176</v>
      </c>
      <c r="B313" s="24"/>
      <c r="C313" s="24"/>
      <c r="D313" s="24"/>
      <c r="E313" s="24"/>
      <c r="F313" s="24"/>
      <c r="G313" s="24"/>
      <c r="H313" s="272"/>
      <c r="I313" s="273"/>
    </row>
    <row r="314" spans="1:9" s="282" customFormat="1" ht="14.25" customHeight="1" thickBot="1">
      <c r="A314" s="275"/>
      <c r="B314" s="276"/>
      <c r="C314" s="277"/>
      <c r="D314" s="276"/>
      <c r="E314" s="278"/>
      <c r="F314" s="279"/>
      <c r="G314" s="278"/>
      <c r="H314" s="280"/>
      <c r="I314" s="281"/>
    </row>
    <row r="315" spans="1:9" s="285" customFormat="1" ht="14.25" customHeight="1">
      <c r="A315" s="397" t="s">
        <v>8</v>
      </c>
      <c r="B315" s="387" t="s">
        <v>40</v>
      </c>
      <c r="C315" s="387" t="s">
        <v>41</v>
      </c>
      <c r="D315" s="387" t="s">
        <v>42</v>
      </c>
      <c r="E315" s="385" t="s">
        <v>10</v>
      </c>
      <c r="F315" s="387" t="s">
        <v>11</v>
      </c>
      <c r="G315" s="399" t="s">
        <v>43</v>
      </c>
      <c r="H315" s="283"/>
      <c r="I315" s="284"/>
    </row>
    <row r="316" spans="1:9" s="287" customFormat="1" ht="14.25" customHeight="1">
      <c r="A316" s="398"/>
      <c r="B316" s="388"/>
      <c r="C316" s="388"/>
      <c r="D316" s="388"/>
      <c r="E316" s="386"/>
      <c r="F316" s="388"/>
      <c r="G316" s="23"/>
      <c r="H316" s="286"/>
      <c r="I316" s="286"/>
    </row>
    <row r="317" spans="1:9" s="22" customFormat="1" ht="12" thickBot="1">
      <c r="A317" s="17">
        <v>1</v>
      </c>
      <c r="B317" s="111">
        <v>2</v>
      </c>
      <c r="C317" s="112">
        <v>3</v>
      </c>
      <c r="D317" s="111">
        <v>4</v>
      </c>
      <c r="E317" s="18">
        <v>5</v>
      </c>
      <c r="F317" s="19">
        <v>6</v>
      </c>
      <c r="G317" s="113">
        <v>7</v>
      </c>
      <c r="H317" s="21"/>
      <c r="I317" s="16"/>
    </row>
    <row r="318" spans="1:9" s="145" customFormat="1" ht="12.75">
      <c r="A318" s="140"/>
      <c r="B318" s="288"/>
      <c r="C318" s="289"/>
      <c r="D318" s="288"/>
      <c r="E318" s="47"/>
      <c r="F318" s="290"/>
      <c r="G318" s="291"/>
      <c r="H318" s="62"/>
      <c r="I318" s="103"/>
    </row>
    <row r="319" spans="1:9" s="145" customFormat="1" ht="14.25" customHeight="1">
      <c r="A319" s="292" t="s">
        <v>14</v>
      </c>
      <c r="B319" s="146"/>
      <c r="C319" s="293"/>
      <c r="D319" s="294" t="s">
        <v>15</v>
      </c>
      <c r="E319" s="295">
        <f>SUM(E321)</f>
        <v>2278.68</v>
      </c>
      <c r="F319" s="33">
        <f>SUM(F321)</f>
        <v>2278.68</v>
      </c>
      <c r="G319" s="125">
        <f>SUM(F319/E319)</f>
        <v>1</v>
      </c>
      <c r="H319" s="70"/>
      <c r="I319" s="103"/>
    </row>
    <row r="320" spans="1:9" s="145" customFormat="1" ht="9" customHeight="1">
      <c r="A320" s="56"/>
      <c r="B320" s="141"/>
      <c r="C320" s="177"/>
      <c r="D320" s="296"/>
      <c r="E320" s="297"/>
      <c r="F320" s="60"/>
      <c r="G320" s="208"/>
      <c r="H320" s="70"/>
      <c r="I320" s="103"/>
    </row>
    <row r="321" spans="1:9" s="145" customFormat="1" ht="14.25" customHeight="1">
      <c r="A321" s="56"/>
      <c r="B321" s="298" t="s">
        <v>177</v>
      </c>
      <c r="C321" s="147"/>
      <c r="D321" s="294" t="s">
        <v>67</v>
      </c>
      <c r="E321" s="295">
        <f>SUM(E325)</f>
        <v>2278.68</v>
      </c>
      <c r="F321" s="33">
        <f>SUM(F325)</f>
        <v>2278.68</v>
      </c>
      <c r="G321" s="125">
        <f>SUM(F321/E321)</f>
        <v>1</v>
      </c>
      <c r="H321" s="70"/>
      <c r="I321" s="103"/>
    </row>
    <row r="322" spans="1:9" s="145" customFormat="1" ht="9" customHeight="1">
      <c r="A322" s="56"/>
      <c r="B322" s="141"/>
      <c r="C322" s="177"/>
      <c r="D322" s="296"/>
      <c r="E322" s="70"/>
      <c r="F322" s="60"/>
      <c r="G322" s="208"/>
      <c r="H322" s="70"/>
      <c r="I322" s="103"/>
    </row>
    <row r="323" spans="1:9" s="145" customFormat="1" ht="14.25" customHeight="1">
      <c r="A323" s="56"/>
      <c r="B323" s="141"/>
      <c r="C323" s="177">
        <v>2010</v>
      </c>
      <c r="D323" s="296" t="s">
        <v>178</v>
      </c>
      <c r="E323" s="70"/>
      <c r="F323" s="60"/>
      <c r="G323" s="208"/>
      <c r="H323" s="70"/>
      <c r="I323" s="103"/>
    </row>
    <row r="324" spans="1:9" s="145" customFormat="1" ht="14.25" customHeight="1">
      <c r="A324" s="56"/>
      <c r="B324" s="141"/>
      <c r="C324" s="177"/>
      <c r="D324" s="296" t="s">
        <v>179</v>
      </c>
      <c r="E324" s="70"/>
      <c r="F324" s="60"/>
      <c r="G324" s="208"/>
      <c r="H324" s="70"/>
      <c r="I324" s="103"/>
    </row>
    <row r="325" spans="1:9" s="145" customFormat="1" ht="14.25" customHeight="1" thickBot="1">
      <c r="A325" s="170"/>
      <c r="B325" s="171"/>
      <c r="C325" s="299"/>
      <c r="D325" s="300" t="s">
        <v>180</v>
      </c>
      <c r="E325" s="301">
        <v>2278.68</v>
      </c>
      <c r="F325" s="159">
        <v>2278.68</v>
      </c>
      <c r="G325" s="160">
        <f>SUM(F325/E325)</f>
        <v>1</v>
      </c>
      <c r="H325" s="70"/>
      <c r="I325" s="103"/>
    </row>
    <row r="326" spans="1:9" s="145" customFormat="1" ht="13.5" thickTop="1">
      <c r="A326" s="140"/>
      <c r="B326" s="288"/>
      <c r="C326" s="289"/>
      <c r="D326" s="288"/>
      <c r="E326" s="47"/>
      <c r="F326" s="290"/>
      <c r="G326" s="291"/>
      <c r="H326" s="62"/>
      <c r="I326" s="103"/>
    </row>
    <row r="327" spans="1:9" s="145" customFormat="1" ht="14.25" customHeight="1">
      <c r="A327" s="56">
        <v>750</v>
      </c>
      <c r="B327" s="146"/>
      <c r="C327" s="293"/>
      <c r="D327" s="294" t="s">
        <v>21</v>
      </c>
      <c r="E327" s="68">
        <f>SUM(E329)</f>
        <v>293000</v>
      </c>
      <c r="F327" s="33">
        <f>SUM(F329)</f>
        <v>158789</v>
      </c>
      <c r="G327" s="125">
        <f>SUM(F327/E327)</f>
        <v>0.5419</v>
      </c>
      <c r="H327" s="70"/>
      <c r="I327" s="103"/>
    </row>
    <row r="328" spans="1:9" s="145" customFormat="1" ht="9" customHeight="1">
      <c r="A328" s="56"/>
      <c r="B328" s="141"/>
      <c r="C328" s="177"/>
      <c r="D328" s="296"/>
      <c r="E328" s="70"/>
      <c r="F328" s="60"/>
      <c r="G328" s="208"/>
      <c r="H328" s="70"/>
      <c r="I328" s="103"/>
    </row>
    <row r="329" spans="1:9" s="145" customFormat="1" ht="14.25" customHeight="1">
      <c r="A329" s="56"/>
      <c r="B329" s="141">
        <v>75011</v>
      </c>
      <c r="C329" s="176"/>
      <c r="D329" s="294" t="s">
        <v>70</v>
      </c>
      <c r="E329" s="68">
        <f>SUM(E333)</f>
        <v>293000</v>
      </c>
      <c r="F329" s="33">
        <f>SUM(F333)</f>
        <v>158789</v>
      </c>
      <c r="G329" s="125">
        <f>SUM(F329/E329)</f>
        <v>0.5419</v>
      </c>
      <c r="H329" s="70"/>
      <c r="I329" s="103"/>
    </row>
    <row r="330" spans="1:9" s="145" customFormat="1" ht="9" customHeight="1">
      <c r="A330" s="56"/>
      <c r="B330" s="141"/>
      <c r="C330" s="177"/>
      <c r="D330" s="296"/>
      <c r="E330" s="70"/>
      <c r="F330" s="60"/>
      <c r="G330" s="208"/>
      <c r="H330" s="70"/>
      <c r="I330" s="103"/>
    </row>
    <row r="331" spans="1:9" s="145" customFormat="1" ht="14.25" customHeight="1">
      <c r="A331" s="56"/>
      <c r="B331" s="141"/>
      <c r="C331" s="177">
        <v>2010</v>
      </c>
      <c r="D331" s="296" t="s">
        <v>178</v>
      </c>
      <c r="E331" s="70"/>
      <c r="F331" s="60"/>
      <c r="G331" s="208"/>
      <c r="H331" s="70"/>
      <c r="I331" s="103"/>
    </row>
    <row r="332" spans="1:9" s="145" customFormat="1" ht="14.25" customHeight="1">
      <c r="A332" s="56"/>
      <c r="B332" s="141"/>
      <c r="C332" s="177"/>
      <c r="D332" s="296" t="s">
        <v>179</v>
      </c>
      <c r="E332" s="70"/>
      <c r="F332" s="60"/>
      <c r="G332" s="208"/>
      <c r="H332" s="70"/>
      <c r="I332" s="103"/>
    </row>
    <row r="333" spans="1:9" s="145" customFormat="1" ht="14.25" customHeight="1" thickBot="1">
      <c r="A333" s="170"/>
      <c r="B333" s="171"/>
      <c r="C333" s="299"/>
      <c r="D333" s="300" t="s">
        <v>180</v>
      </c>
      <c r="E333" s="302">
        <v>293000</v>
      </c>
      <c r="F333" s="159">
        <v>158789</v>
      </c>
      <c r="G333" s="160">
        <f>SUM(F333/E333)</f>
        <v>0.5419</v>
      </c>
      <c r="H333" s="70"/>
      <c r="I333" s="103"/>
    </row>
    <row r="334" spans="1:9" s="145" customFormat="1" ht="9" customHeight="1" thickTop="1">
      <c r="A334" s="56"/>
      <c r="B334" s="141"/>
      <c r="C334" s="177"/>
      <c r="D334" s="296"/>
      <c r="E334" s="70"/>
      <c r="F334" s="60"/>
      <c r="G334" s="208"/>
      <c r="H334" s="70"/>
      <c r="I334" s="103"/>
    </row>
    <row r="335" spans="1:9" s="145" customFormat="1" ht="14.25" customHeight="1">
      <c r="A335" s="56">
        <v>751</v>
      </c>
      <c r="B335" s="209"/>
      <c r="C335" s="289"/>
      <c r="D335" s="296" t="s">
        <v>181</v>
      </c>
      <c r="E335" s="70"/>
      <c r="F335" s="60"/>
      <c r="G335" s="208"/>
      <c r="H335" s="70"/>
      <c r="I335" s="103"/>
    </row>
    <row r="336" spans="1:9" s="145" customFormat="1" ht="14.25" customHeight="1">
      <c r="A336" s="56"/>
      <c r="B336" s="146"/>
      <c r="C336" s="293"/>
      <c r="D336" s="294" t="s">
        <v>23</v>
      </c>
      <c r="E336" s="68">
        <f>SUM(E339)</f>
        <v>6576</v>
      </c>
      <c r="F336" s="33">
        <f>SUM(F339)</f>
        <v>3288</v>
      </c>
      <c r="G336" s="125">
        <f>SUM(F336/E336)</f>
        <v>0.5</v>
      </c>
      <c r="H336" s="70"/>
      <c r="I336" s="103"/>
    </row>
    <row r="337" spans="1:9" s="145" customFormat="1" ht="9" customHeight="1">
      <c r="A337" s="56"/>
      <c r="B337" s="141"/>
      <c r="C337" s="177"/>
      <c r="D337" s="296"/>
      <c r="E337" s="70"/>
      <c r="F337" s="60"/>
      <c r="G337" s="208"/>
      <c r="H337" s="70"/>
      <c r="I337" s="103"/>
    </row>
    <row r="338" spans="1:9" s="145" customFormat="1" ht="14.25" customHeight="1">
      <c r="A338" s="56"/>
      <c r="B338" s="141">
        <v>75101</v>
      </c>
      <c r="C338" s="177"/>
      <c r="D338" s="296" t="s">
        <v>182</v>
      </c>
      <c r="E338" s="70"/>
      <c r="F338" s="60"/>
      <c r="G338" s="208"/>
      <c r="H338" s="70"/>
      <c r="I338" s="103"/>
    </row>
    <row r="339" spans="1:9" s="145" customFormat="1" ht="14.25" customHeight="1">
      <c r="A339" s="56"/>
      <c r="B339" s="141"/>
      <c r="C339" s="176"/>
      <c r="D339" s="294" t="s">
        <v>183</v>
      </c>
      <c r="E339" s="68">
        <f>SUM(E343)</f>
        <v>6576</v>
      </c>
      <c r="F339" s="33">
        <f>SUM(F343)</f>
        <v>3288</v>
      </c>
      <c r="G339" s="125">
        <f>SUM(F339/E339)</f>
        <v>0.5</v>
      </c>
      <c r="H339" s="70"/>
      <c r="I339" s="103"/>
    </row>
    <row r="340" spans="1:9" s="145" customFormat="1" ht="9" customHeight="1">
      <c r="A340" s="56"/>
      <c r="B340" s="141"/>
      <c r="C340" s="177"/>
      <c r="D340" s="296"/>
      <c r="E340" s="70"/>
      <c r="F340" s="60"/>
      <c r="G340" s="208"/>
      <c r="H340" s="70"/>
      <c r="I340" s="103"/>
    </row>
    <row r="341" spans="1:9" s="145" customFormat="1" ht="14.25" customHeight="1">
      <c r="A341" s="56"/>
      <c r="B341" s="141"/>
      <c r="C341" s="177">
        <v>2010</v>
      </c>
      <c r="D341" s="296" t="s">
        <v>178</v>
      </c>
      <c r="E341" s="70"/>
      <c r="F341" s="60"/>
      <c r="G341" s="208"/>
      <c r="H341" s="70"/>
      <c r="I341" s="103"/>
    </row>
    <row r="342" spans="1:9" s="145" customFormat="1" ht="14.25" customHeight="1">
      <c r="A342" s="56"/>
      <c r="B342" s="141"/>
      <c r="C342" s="177"/>
      <c r="D342" s="296" t="s">
        <v>179</v>
      </c>
      <c r="E342" s="70"/>
      <c r="F342" s="60"/>
      <c r="G342" s="208"/>
      <c r="H342" s="70"/>
      <c r="I342" s="103"/>
    </row>
    <row r="343" spans="1:9" s="145" customFormat="1" ht="14.25" customHeight="1" thickBot="1">
      <c r="A343" s="170"/>
      <c r="B343" s="171"/>
      <c r="C343" s="299"/>
      <c r="D343" s="300" t="s">
        <v>180</v>
      </c>
      <c r="E343" s="302">
        <v>6576</v>
      </c>
      <c r="F343" s="159">
        <v>3288</v>
      </c>
      <c r="G343" s="160">
        <f>SUM(F343/E343)</f>
        <v>0.5</v>
      </c>
      <c r="H343" s="70"/>
      <c r="I343" s="103"/>
    </row>
    <row r="344" spans="1:9" s="145" customFormat="1" ht="10.5" customHeight="1" thickTop="1">
      <c r="A344" s="56"/>
      <c r="B344" s="296"/>
      <c r="C344" s="177"/>
      <c r="D344" s="296"/>
      <c r="E344" s="70"/>
      <c r="F344" s="60"/>
      <c r="G344" s="208"/>
      <c r="H344" s="70"/>
      <c r="I344" s="103"/>
    </row>
    <row r="345" spans="1:9" s="145" customFormat="1" ht="15" customHeight="1">
      <c r="A345" s="56">
        <v>851</v>
      </c>
      <c r="B345" s="294"/>
      <c r="C345" s="176"/>
      <c r="D345" s="294" t="s">
        <v>31</v>
      </c>
      <c r="E345" s="68">
        <f>SUM(E347,)</f>
        <v>2000</v>
      </c>
      <c r="F345" s="33">
        <f>SUM(F347,)</f>
        <v>996</v>
      </c>
      <c r="G345" s="125">
        <f>SUM(F345/E345)</f>
        <v>0.498</v>
      </c>
      <c r="H345" s="70"/>
      <c r="I345" s="103"/>
    </row>
    <row r="346" spans="1:9" s="145" customFormat="1" ht="12.75">
      <c r="A346" s="56"/>
      <c r="B346" s="296"/>
      <c r="C346" s="177"/>
      <c r="D346" s="296"/>
      <c r="E346" s="70"/>
      <c r="F346" s="60"/>
      <c r="G346" s="208"/>
      <c r="H346" s="70"/>
      <c r="I346" s="103"/>
    </row>
    <row r="347" spans="1:9" s="145" customFormat="1" ht="15.75" customHeight="1">
      <c r="A347" s="56"/>
      <c r="B347" s="141">
        <v>85195</v>
      </c>
      <c r="C347" s="176"/>
      <c r="D347" s="294" t="s">
        <v>67</v>
      </c>
      <c r="E347" s="68">
        <f>SUM(E351,)</f>
        <v>2000</v>
      </c>
      <c r="F347" s="33">
        <f>SUM(F351,)</f>
        <v>996</v>
      </c>
      <c r="G347" s="125">
        <f>SUM(F347/E347)</f>
        <v>0.498</v>
      </c>
      <c r="H347" s="70"/>
      <c r="I347" s="103"/>
    </row>
    <row r="348" spans="1:9" s="145" customFormat="1" ht="14.25" customHeight="1">
      <c r="A348" s="56"/>
      <c r="B348" s="296"/>
      <c r="C348" s="177"/>
      <c r="D348" s="296"/>
      <c r="E348" s="70"/>
      <c r="F348" s="60"/>
      <c r="G348" s="208"/>
      <c r="H348" s="70"/>
      <c r="I348" s="103"/>
    </row>
    <row r="349" spans="1:9" s="145" customFormat="1" ht="11.25" customHeight="1">
      <c r="A349" s="56"/>
      <c r="B349" s="296"/>
      <c r="C349" s="177">
        <v>2010</v>
      </c>
      <c r="D349" s="296" t="s">
        <v>178</v>
      </c>
      <c r="E349" s="70"/>
      <c r="F349" s="60"/>
      <c r="G349" s="208"/>
      <c r="H349" s="70"/>
      <c r="I349" s="103"/>
    </row>
    <row r="350" spans="1:9" s="145" customFormat="1" ht="11.25" customHeight="1">
      <c r="A350" s="56"/>
      <c r="B350" s="296"/>
      <c r="C350" s="177"/>
      <c r="D350" s="296" t="s">
        <v>179</v>
      </c>
      <c r="E350" s="70"/>
      <c r="F350" s="60"/>
      <c r="G350" s="208"/>
      <c r="H350" s="70"/>
      <c r="I350" s="103"/>
    </row>
    <row r="351" spans="1:9" s="145" customFormat="1" ht="12.75" customHeight="1" thickBot="1">
      <c r="A351" s="170"/>
      <c r="B351" s="303"/>
      <c r="C351" s="304"/>
      <c r="D351" s="300" t="s">
        <v>180</v>
      </c>
      <c r="E351" s="302">
        <v>2000</v>
      </c>
      <c r="F351" s="159">
        <v>996</v>
      </c>
      <c r="G351" s="160">
        <f>SUM(F351/E351)</f>
        <v>0.498</v>
      </c>
      <c r="H351" s="70"/>
      <c r="I351" s="103"/>
    </row>
    <row r="352" spans="1:9" s="145" customFormat="1" ht="22.5" customHeight="1" thickTop="1">
      <c r="A352" s="305">
        <v>852</v>
      </c>
      <c r="B352" s="146"/>
      <c r="C352" s="293"/>
      <c r="D352" s="294" t="s">
        <v>32</v>
      </c>
      <c r="E352" s="68">
        <f>SUM(E354,E361,E369,E375,E381,)</f>
        <v>11111149</v>
      </c>
      <c r="F352" s="33">
        <f>SUM(F354,F361,F369,F375,F381,)</f>
        <v>5645969</v>
      </c>
      <c r="G352" s="125">
        <f>SUM(F352/E352)</f>
        <v>0.5081</v>
      </c>
      <c r="H352" s="70"/>
      <c r="I352" s="103"/>
    </row>
    <row r="353" spans="1:9" s="145" customFormat="1" ht="9" customHeight="1">
      <c r="A353" s="305"/>
      <c r="B353" s="141"/>
      <c r="C353" s="177"/>
      <c r="D353" s="296"/>
      <c r="E353" s="70"/>
      <c r="F353" s="60"/>
      <c r="G353" s="208"/>
      <c r="H353" s="70"/>
      <c r="I353" s="103"/>
    </row>
    <row r="354" spans="1:9" s="145" customFormat="1" ht="14.25" customHeight="1">
      <c r="A354" s="305"/>
      <c r="B354" s="141">
        <v>85203</v>
      </c>
      <c r="C354" s="176"/>
      <c r="D354" s="294" t="s">
        <v>184</v>
      </c>
      <c r="E354" s="68">
        <f>SUM(E358)</f>
        <v>121000</v>
      </c>
      <c r="F354" s="33">
        <f>SUM(F358)</f>
        <v>66549</v>
      </c>
      <c r="G354" s="125">
        <f>SUM(F354/E354)</f>
        <v>0.55</v>
      </c>
      <c r="H354" s="70"/>
      <c r="I354" s="103"/>
    </row>
    <row r="355" spans="1:9" s="145" customFormat="1" ht="9" customHeight="1">
      <c r="A355" s="305"/>
      <c r="B355" s="141"/>
      <c r="C355" s="177"/>
      <c r="D355" s="296"/>
      <c r="E355" s="70"/>
      <c r="F355" s="60"/>
      <c r="G355" s="208"/>
      <c r="H355" s="70"/>
      <c r="I355" s="103"/>
    </row>
    <row r="356" spans="1:9" s="145" customFormat="1" ht="14.25" customHeight="1">
      <c r="A356" s="305"/>
      <c r="B356" s="141"/>
      <c r="C356" s="177">
        <v>2010</v>
      </c>
      <c r="D356" s="296" t="s">
        <v>178</v>
      </c>
      <c r="E356" s="70"/>
      <c r="F356" s="60"/>
      <c r="G356" s="208"/>
      <c r="H356" s="70"/>
      <c r="I356" s="103"/>
    </row>
    <row r="357" spans="1:9" s="145" customFormat="1" ht="14.25" customHeight="1">
      <c r="A357" s="305"/>
      <c r="B357" s="141"/>
      <c r="C357" s="177"/>
      <c r="D357" s="296" t="s">
        <v>179</v>
      </c>
      <c r="E357" s="70"/>
      <c r="F357" s="60"/>
      <c r="G357" s="208"/>
      <c r="H357" s="70"/>
      <c r="I357" s="103"/>
    </row>
    <row r="358" spans="1:9" s="145" customFormat="1" ht="14.25" customHeight="1">
      <c r="A358" s="305"/>
      <c r="B358" s="141"/>
      <c r="C358" s="176"/>
      <c r="D358" s="294" t="s">
        <v>180</v>
      </c>
      <c r="E358" s="68">
        <v>121000</v>
      </c>
      <c r="F358" s="33">
        <v>66549</v>
      </c>
      <c r="G358" s="125">
        <f>SUM(F358/E358)</f>
        <v>0.55</v>
      </c>
      <c r="H358" s="70"/>
      <c r="I358" s="103"/>
    </row>
    <row r="359" spans="1:9" s="145" customFormat="1" ht="14.25" customHeight="1">
      <c r="A359" s="305"/>
      <c r="B359" s="213"/>
      <c r="C359" s="177"/>
      <c r="D359" s="296"/>
      <c r="E359" s="70"/>
      <c r="F359" s="60"/>
      <c r="G359" s="208"/>
      <c r="H359" s="70"/>
      <c r="I359" s="103"/>
    </row>
    <row r="360" spans="1:9" s="145" customFormat="1" ht="14.25" customHeight="1">
      <c r="A360" s="305"/>
      <c r="B360" s="141">
        <v>85212</v>
      </c>
      <c r="C360" s="177"/>
      <c r="D360" s="296" t="s">
        <v>155</v>
      </c>
      <c r="E360" s="70"/>
      <c r="F360" s="60"/>
      <c r="G360" s="208"/>
      <c r="H360" s="70"/>
      <c r="I360" s="103"/>
    </row>
    <row r="361" spans="1:9" s="145" customFormat="1" ht="14.25" customHeight="1">
      <c r="A361" s="305"/>
      <c r="B361" s="141"/>
      <c r="C361" s="176"/>
      <c r="D361" s="294" t="s">
        <v>156</v>
      </c>
      <c r="E361" s="68">
        <f>SUM(E365)</f>
        <v>10012000</v>
      </c>
      <c r="F361" s="33">
        <f>SUM(F365)</f>
        <v>5005998</v>
      </c>
      <c r="G361" s="125">
        <f>SUM(F361/E361)</f>
        <v>0.5</v>
      </c>
      <c r="H361" s="70"/>
      <c r="I361" s="103"/>
    </row>
    <row r="362" spans="1:9" s="145" customFormat="1" ht="14.25" customHeight="1">
      <c r="A362" s="305"/>
      <c r="B362" s="141"/>
      <c r="C362" s="177"/>
      <c r="D362" s="296"/>
      <c r="E362" s="70"/>
      <c r="F362" s="60"/>
      <c r="G362" s="208"/>
      <c r="H362" s="70"/>
      <c r="I362" s="103"/>
    </row>
    <row r="363" spans="1:9" s="145" customFormat="1" ht="14.25" customHeight="1">
      <c r="A363" s="305"/>
      <c r="B363" s="141"/>
      <c r="C363" s="177">
        <v>2010</v>
      </c>
      <c r="D363" s="296" t="s">
        <v>178</v>
      </c>
      <c r="E363" s="306"/>
      <c r="F363" s="60"/>
      <c r="G363" s="208"/>
      <c r="H363" s="70"/>
      <c r="I363" s="103"/>
    </row>
    <row r="364" spans="1:9" s="145" customFormat="1" ht="14.25" customHeight="1">
      <c r="A364" s="305"/>
      <c r="B364" s="141"/>
      <c r="C364" s="177"/>
      <c r="D364" s="296" t="s">
        <v>179</v>
      </c>
      <c r="E364" s="306"/>
      <c r="F364" s="60"/>
      <c r="G364" s="208"/>
      <c r="H364" s="70"/>
      <c r="I364" s="103"/>
    </row>
    <row r="365" spans="1:9" s="145" customFormat="1" ht="14.25" customHeight="1">
      <c r="A365" s="305"/>
      <c r="B365" s="165"/>
      <c r="C365" s="176"/>
      <c r="D365" s="294" t="s">
        <v>180</v>
      </c>
      <c r="E365" s="307">
        <v>10012000</v>
      </c>
      <c r="F365" s="33">
        <v>5005998</v>
      </c>
      <c r="G365" s="125">
        <f>SUM(F365/E365)</f>
        <v>0.5</v>
      </c>
      <c r="H365" s="70"/>
      <c r="I365" s="103"/>
    </row>
    <row r="366" spans="1:9" s="145" customFormat="1" ht="9" customHeight="1">
      <c r="A366" s="305"/>
      <c r="B366" s="141"/>
      <c r="C366" s="177"/>
      <c r="D366" s="296"/>
      <c r="E366" s="306"/>
      <c r="F366" s="60"/>
      <c r="G366" s="208"/>
      <c r="H366" s="70"/>
      <c r="I366" s="103"/>
    </row>
    <row r="367" spans="1:9" s="145" customFormat="1" ht="14.25" customHeight="1">
      <c r="A367" s="305"/>
      <c r="B367" s="141">
        <v>85213</v>
      </c>
      <c r="C367" s="177"/>
      <c r="D367" s="296" t="s">
        <v>185</v>
      </c>
      <c r="E367" s="306"/>
      <c r="F367" s="60"/>
      <c r="G367" s="208"/>
      <c r="H367" s="70"/>
      <c r="I367" s="103"/>
    </row>
    <row r="368" spans="1:9" s="145" customFormat="1" ht="14.25" customHeight="1">
      <c r="A368" s="56"/>
      <c r="B368" s="141"/>
      <c r="C368" s="142"/>
      <c r="D368" s="296" t="s">
        <v>186</v>
      </c>
      <c r="E368" s="308"/>
      <c r="F368" s="60"/>
      <c r="G368" s="309"/>
      <c r="H368" s="70"/>
      <c r="I368" s="103"/>
    </row>
    <row r="369" spans="1:9" s="145" customFormat="1" ht="14.25" customHeight="1">
      <c r="A369" s="56"/>
      <c r="B369" s="141"/>
      <c r="C369" s="176"/>
      <c r="D369" s="294" t="s">
        <v>187</v>
      </c>
      <c r="E369" s="307">
        <f>SUM(E373)</f>
        <v>101597</v>
      </c>
      <c r="F369" s="33">
        <f>SUM(F373)</f>
        <v>50798</v>
      </c>
      <c r="G369" s="125">
        <f>SUM(F369/E369)</f>
        <v>0.5</v>
      </c>
      <c r="H369" s="70"/>
      <c r="I369" s="103"/>
    </row>
    <row r="370" spans="1:9" s="145" customFormat="1" ht="9" customHeight="1">
      <c r="A370" s="56"/>
      <c r="B370" s="141"/>
      <c r="C370" s="177"/>
      <c r="D370" s="296"/>
      <c r="E370" s="306"/>
      <c r="F370" s="60"/>
      <c r="G370" s="208"/>
      <c r="H370" s="70"/>
      <c r="I370" s="103"/>
    </row>
    <row r="371" spans="1:9" s="145" customFormat="1" ht="14.25" customHeight="1">
      <c r="A371" s="56"/>
      <c r="B371" s="141"/>
      <c r="C371" s="177">
        <v>2010</v>
      </c>
      <c r="D371" s="296" t="s">
        <v>178</v>
      </c>
      <c r="E371" s="306"/>
      <c r="F371" s="60"/>
      <c r="G371" s="208"/>
      <c r="H371" s="70"/>
      <c r="I371" s="103"/>
    </row>
    <row r="372" spans="1:9" s="145" customFormat="1" ht="14.25" customHeight="1">
      <c r="A372" s="56"/>
      <c r="B372" s="141"/>
      <c r="C372" s="177"/>
      <c r="D372" s="296" t="s">
        <v>179</v>
      </c>
      <c r="E372" s="306"/>
      <c r="F372" s="60"/>
      <c r="G372" s="208"/>
      <c r="H372" s="70"/>
      <c r="I372" s="103"/>
    </row>
    <row r="373" spans="1:9" s="145" customFormat="1" ht="11.25" customHeight="1">
      <c r="A373" s="56"/>
      <c r="B373" s="165"/>
      <c r="C373" s="176"/>
      <c r="D373" s="294" t="s">
        <v>180</v>
      </c>
      <c r="E373" s="68">
        <v>101597</v>
      </c>
      <c r="F373" s="33">
        <v>50798</v>
      </c>
      <c r="G373" s="125">
        <f>SUM(F373/E373)</f>
        <v>0.5</v>
      </c>
      <c r="H373" s="70"/>
      <c r="I373" s="103"/>
    </row>
    <row r="374" spans="1:9" s="145" customFormat="1" ht="14.25" customHeight="1">
      <c r="A374" s="56"/>
      <c r="B374" s="141"/>
      <c r="C374" s="177"/>
      <c r="D374" s="296"/>
      <c r="E374" s="70"/>
      <c r="F374" s="60"/>
      <c r="G374" s="208"/>
      <c r="H374" s="70"/>
      <c r="I374" s="103"/>
    </row>
    <row r="375" spans="1:9" s="145" customFormat="1" ht="14.25" customHeight="1">
      <c r="A375" s="56"/>
      <c r="B375" s="141">
        <v>85214</v>
      </c>
      <c r="C375" s="176"/>
      <c r="D375" s="294" t="s">
        <v>157</v>
      </c>
      <c r="E375" s="68">
        <f>SUM(E379)</f>
        <v>752552</v>
      </c>
      <c r="F375" s="33">
        <f>SUM(F379)</f>
        <v>460626</v>
      </c>
      <c r="G375" s="125">
        <f>SUM(F375/E375)</f>
        <v>0.6121</v>
      </c>
      <c r="H375" s="103"/>
      <c r="I375" s="103"/>
    </row>
    <row r="376" spans="1:9" s="145" customFormat="1" ht="9" customHeight="1">
      <c r="A376" s="56"/>
      <c r="B376" s="141"/>
      <c r="C376" s="177"/>
      <c r="D376" s="296"/>
      <c r="E376" s="70"/>
      <c r="F376" s="60"/>
      <c r="G376" s="208"/>
      <c r="H376" s="70"/>
      <c r="I376" s="103"/>
    </row>
    <row r="377" spans="1:9" s="145" customFormat="1" ht="14.25" customHeight="1">
      <c r="A377" s="56"/>
      <c r="B377" s="141"/>
      <c r="C377" s="177">
        <v>2010</v>
      </c>
      <c r="D377" s="296" t="s">
        <v>178</v>
      </c>
      <c r="E377" s="70"/>
      <c r="F377" s="60"/>
      <c r="G377" s="208"/>
      <c r="H377" s="70"/>
      <c r="I377" s="103"/>
    </row>
    <row r="378" spans="1:9" s="145" customFormat="1" ht="14.25" customHeight="1">
      <c r="A378" s="56"/>
      <c r="B378" s="141"/>
      <c r="C378" s="177"/>
      <c r="D378" s="296" t="s">
        <v>179</v>
      </c>
      <c r="E378" s="70"/>
      <c r="F378" s="60"/>
      <c r="G378" s="208"/>
      <c r="H378" s="70"/>
      <c r="I378" s="103"/>
    </row>
    <row r="379" spans="1:9" s="145" customFormat="1" ht="14.25" customHeight="1">
      <c r="A379" s="56"/>
      <c r="B379" s="165"/>
      <c r="C379" s="176"/>
      <c r="D379" s="294" t="s">
        <v>180</v>
      </c>
      <c r="E379" s="70">
        <v>752552</v>
      </c>
      <c r="F379" s="33">
        <v>460626</v>
      </c>
      <c r="G379" s="125">
        <f>SUM(F379/E379)</f>
        <v>0.6121</v>
      </c>
      <c r="H379" s="70"/>
      <c r="I379" s="103"/>
    </row>
    <row r="380" spans="1:9" s="145" customFormat="1" ht="9" customHeight="1">
      <c r="A380" s="56"/>
      <c r="B380" s="141"/>
      <c r="C380" s="310"/>
      <c r="D380" s="311"/>
      <c r="E380" s="78"/>
      <c r="F380" s="60"/>
      <c r="G380" s="208"/>
      <c r="H380" s="70"/>
      <c r="I380" s="103"/>
    </row>
    <row r="381" spans="1:9" s="145" customFormat="1" ht="14.25" customHeight="1">
      <c r="A381" s="56"/>
      <c r="B381" s="141">
        <v>85228</v>
      </c>
      <c r="C381" s="176"/>
      <c r="D381" s="294" t="s">
        <v>159</v>
      </c>
      <c r="E381" s="68">
        <f>SUM(E385)</f>
        <v>124000</v>
      </c>
      <c r="F381" s="33">
        <f>SUM(F385)</f>
        <v>61998</v>
      </c>
      <c r="G381" s="125">
        <f>SUM(F381/E381)</f>
        <v>0.5</v>
      </c>
      <c r="H381" s="70"/>
      <c r="I381" s="103"/>
    </row>
    <row r="382" spans="1:9" s="145" customFormat="1" ht="9" customHeight="1">
      <c r="A382" s="56"/>
      <c r="B382" s="141"/>
      <c r="C382" s="177"/>
      <c r="D382" s="296"/>
      <c r="E382" s="70"/>
      <c r="F382" s="60"/>
      <c r="G382" s="208"/>
      <c r="H382" s="70"/>
      <c r="I382" s="103"/>
    </row>
    <row r="383" spans="1:9" s="145" customFormat="1" ht="14.25" customHeight="1">
      <c r="A383" s="56"/>
      <c r="B383" s="141"/>
      <c r="C383" s="177">
        <v>2010</v>
      </c>
      <c r="D383" s="296" t="s">
        <v>178</v>
      </c>
      <c r="E383" s="70"/>
      <c r="F383" s="60"/>
      <c r="G383" s="208"/>
      <c r="H383" s="70"/>
      <c r="I383" s="103"/>
    </row>
    <row r="384" spans="1:9" s="145" customFormat="1" ht="14.25" customHeight="1">
      <c r="A384" s="56"/>
      <c r="B384" s="141"/>
      <c r="C384" s="177"/>
      <c r="D384" s="296" t="s">
        <v>179</v>
      </c>
      <c r="E384" s="70"/>
      <c r="F384" s="60"/>
      <c r="G384" s="208"/>
      <c r="H384" s="70"/>
      <c r="I384" s="103"/>
    </row>
    <row r="385" spans="1:9" s="145" customFormat="1" ht="14.25" customHeight="1" thickBot="1">
      <c r="A385" s="56"/>
      <c r="B385" s="141"/>
      <c r="C385" s="177"/>
      <c r="D385" s="296" t="s">
        <v>180</v>
      </c>
      <c r="E385" s="70">
        <v>124000</v>
      </c>
      <c r="F385" s="60">
        <v>61998</v>
      </c>
      <c r="G385" s="179">
        <f>SUM(F385/E385)</f>
        <v>0.5</v>
      </c>
      <c r="H385" s="70"/>
      <c r="I385" s="103"/>
    </row>
    <row r="386" spans="1:9" s="51" customFormat="1" ht="10.5" customHeight="1">
      <c r="A386" s="251"/>
      <c r="B386" s="312"/>
      <c r="C386" s="313"/>
      <c r="D386" s="314"/>
      <c r="E386" s="315"/>
      <c r="F386" s="316"/>
      <c r="G386" s="317"/>
      <c r="H386" s="258"/>
      <c r="I386" s="43"/>
    </row>
    <row r="387" spans="1:9" s="265" customFormat="1" ht="14.25" customHeight="1" thickBot="1">
      <c r="A387" s="259"/>
      <c r="B387" s="318"/>
      <c r="C387" s="319"/>
      <c r="D387" s="320" t="s">
        <v>38</v>
      </c>
      <c r="E387" s="98">
        <f>SUM(E352,E345,E327,E336,,E319)</f>
        <v>11415003.68</v>
      </c>
      <c r="F387" s="263">
        <f>SUM(F352,F345,F327,F336,F319)</f>
        <v>5811320.68</v>
      </c>
      <c r="G387" s="264">
        <f>SUM(F387/E387)</f>
        <v>0.5091</v>
      </c>
      <c r="H387" s="101"/>
      <c r="I387" s="75"/>
    </row>
    <row r="388" spans="1:9" s="265" customFormat="1" ht="14.25" customHeight="1">
      <c r="A388" s="266"/>
      <c r="B388" s="266"/>
      <c r="C388" s="104"/>
      <c r="D388" s="105"/>
      <c r="E388" s="101"/>
      <c r="F388" s="270"/>
      <c r="G388" s="271"/>
      <c r="H388" s="101"/>
      <c r="I388" s="75"/>
    </row>
    <row r="389" spans="1:9" s="282" customFormat="1" ht="14.25" customHeight="1">
      <c r="A389" s="24" t="s">
        <v>188</v>
      </c>
      <c r="B389" s="24"/>
      <c r="C389" s="24"/>
      <c r="D389" s="24"/>
      <c r="E389" s="24"/>
      <c r="F389" s="24"/>
      <c r="G389" s="24"/>
      <c r="H389" s="280"/>
      <c r="I389" s="281"/>
    </row>
    <row r="390" spans="1:9" s="282" customFormat="1" ht="14.25" customHeight="1" thickBot="1">
      <c r="A390" s="400"/>
      <c r="B390" s="400"/>
      <c r="C390" s="400"/>
      <c r="D390" s="400"/>
      <c r="E390" s="400"/>
      <c r="F390" s="400"/>
      <c r="G390" s="400"/>
      <c r="H390" s="280"/>
      <c r="I390" s="281"/>
    </row>
    <row r="391" spans="1:9" s="323" customFormat="1" ht="14.25" customHeight="1">
      <c r="A391" s="397" t="s">
        <v>8</v>
      </c>
      <c r="B391" s="387" t="s">
        <v>40</v>
      </c>
      <c r="C391" s="387" t="s">
        <v>41</v>
      </c>
      <c r="D391" s="387" t="s">
        <v>42</v>
      </c>
      <c r="E391" s="385" t="s">
        <v>10</v>
      </c>
      <c r="F391" s="387" t="s">
        <v>11</v>
      </c>
      <c r="G391" s="399" t="s">
        <v>43</v>
      </c>
      <c r="H391" s="321"/>
      <c r="I391" s="322"/>
    </row>
    <row r="392" spans="1:9" s="325" customFormat="1" ht="14.25" customHeight="1">
      <c r="A392" s="398"/>
      <c r="B392" s="388"/>
      <c r="C392" s="388"/>
      <c r="D392" s="388"/>
      <c r="E392" s="386"/>
      <c r="F392" s="388"/>
      <c r="G392" s="23"/>
      <c r="H392" s="324"/>
      <c r="I392" s="324"/>
    </row>
    <row r="393" spans="1:9" s="282" customFormat="1" ht="14.25" customHeight="1" thickBot="1">
      <c r="A393" s="17">
        <v>1</v>
      </c>
      <c r="B393" s="111">
        <v>2</v>
      </c>
      <c r="C393" s="112">
        <v>3</v>
      </c>
      <c r="D393" s="111">
        <v>4</v>
      </c>
      <c r="E393" s="18">
        <v>5</v>
      </c>
      <c r="F393" s="19">
        <v>6</v>
      </c>
      <c r="G393" s="113">
        <v>7</v>
      </c>
      <c r="H393" s="326"/>
      <c r="I393" s="281"/>
    </row>
    <row r="394" spans="1:9" s="282" customFormat="1" ht="14.25" customHeight="1">
      <c r="A394" s="327"/>
      <c r="B394" s="328"/>
      <c r="C394" s="268"/>
      <c r="D394" s="328"/>
      <c r="E394" s="75"/>
      <c r="F394" s="328"/>
      <c r="G394" s="329"/>
      <c r="H394" s="281"/>
      <c r="I394" s="281"/>
    </row>
    <row r="395" spans="1:9" s="282" customFormat="1" ht="14.25" customHeight="1">
      <c r="A395" s="56">
        <v>600</v>
      </c>
      <c r="B395" s="294"/>
      <c r="C395" s="330"/>
      <c r="D395" s="294" t="s">
        <v>17</v>
      </c>
      <c r="E395" s="68">
        <f>SUM(E397)</f>
        <v>250000</v>
      </c>
      <c r="F395" s="33">
        <f>SUM(F397)</f>
        <v>124999</v>
      </c>
      <c r="G395" s="125">
        <f>SUM(F395/E395)</f>
        <v>0.5</v>
      </c>
      <c r="H395" s="281"/>
      <c r="I395" s="281"/>
    </row>
    <row r="396" spans="1:9" s="282" customFormat="1" ht="14.25" customHeight="1">
      <c r="A396" s="56"/>
      <c r="B396" s="296"/>
      <c r="C396" s="331"/>
      <c r="D396" s="296"/>
      <c r="E396" s="103"/>
      <c r="F396" s="60"/>
      <c r="G396" s="309"/>
      <c r="H396" s="281"/>
      <c r="I396" s="281"/>
    </row>
    <row r="397" spans="1:9" s="282" customFormat="1" ht="14.25" customHeight="1">
      <c r="A397" s="56"/>
      <c r="B397" s="141">
        <v>60014</v>
      </c>
      <c r="C397" s="332"/>
      <c r="D397" s="294" t="s">
        <v>189</v>
      </c>
      <c r="E397" s="68">
        <f>SUM(E399)</f>
        <v>250000</v>
      </c>
      <c r="F397" s="33">
        <f>SUM(F399)</f>
        <v>124999</v>
      </c>
      <c r="G397" s="125">
        <f>SUM(F397/E397)</f>
        <v>0.5</v>
      </c>
      <c r="H397" s="281"/>
      <c r="I397" s="281"/>
    </row>
    <row r="398" spans="1:9" s="282" customFormat="1" ht="14.25" customHeight="1">
      <c r="A398" s="56"/>
      <c r="B398" s="141"/>
      <c r="C398" s="331"/>
      <c r="D398" s="311"/>
      <c r="E398" s="70"/>
      <c r="F398" s="60"/>
      <c r="G398" s="208"/>
      <c r="H398" s="281"/>
      <c r="I398" s="281"/>
    </row>
    <row r="399" spans="1:9" s="282" customFormat="1" ht="26.25" thickBot="1">
      <c r="A399" s="56"/>
      <c r="B399" s="141"/>
      <c r="C399" s="333">
        <v>2320</v>
      </c>
      <c r="D399" s="334" t="s">
        <v>190</v>
      </c>
      <c r="E399" s="70">
        <v>250000</v>
      </c>
      <c r="F399" s="60">
        <v>124999</v>
      </c>
      <c r="G399" s="179">
        <f>SUM(F399/E399)</f>
        <v>0.5</v>
      </c>
      <c r="H399" s="281"/>
      <c r="I399" s="281"/>
    </row>
    <row r="400" spans="1:9" s="282" customFormat="1" ht="14.25" customHeight="1">
      <c r="A400" s="335"/>
      <c r="B400" s="314"/>
      <c r="C400" s="336"/>
      <c r="D400" s="314"/>
      <c r="E400" s="337"/>
      <c r="F400" s="316"/>
      <c r="G400" s="338"/>
      <c r="H400" s="281"/>
      <c r="I400" s="281"/>
    </row>
    <row r="401" spans="1:9" s="282" customFormat="1" ht="14.25" customHeight="1" thickBot="1">
      <c r="A401" s="339"/>
      <c r="B401" s="340"/>
      <c r="C401" s="341"/>
      <c r="D401" s="320" t="s">
        <v>38</v>
      </c>
      <c r="E401" s="262">
        <f>SUM(E395)</f>
        <v>250000</v>
      </c>
      <c r="F401" s="263">
        <f>SUM(F395)</f>
        <v>124999</v>
      </c>
      <c r="G401" s="264">
        <f>SUM(F401/E401)</f>
        <v>0.5</v>
      </c>
      <c r="H401" s="342"/>
      <c r="I401" s="281"/>
    </row>
    <row r="402" spans="3:4" s="51" customFormat="1" ht="14.25" customHeight="1">
      <c r="C402" s="343"/>
      <c r="D402" s="43"/>
    </row>
    <row r="403" spans="3:4" s="51" customFormat="1" ht="14.25" customHeight="1">
      <c r="C403" s="343"/>
      <c r="D403" s="43"/>
    </row>
    <row r="404" spans="3:4" s="51" customFormat="1" ht="14.25" customHeight="1">
      <c r="C404" s="343"/>
      <c r="D404" s="43"/>
    </row>
    <row r="405" spans="1:9" s="282" customFormat="1" ht="14.25" customHeight="1">
      <c r="A405" s="24" t="s">
        <v>191</v>
      </c>
      <c r="B405" s="24"/>
      <c r="C405" s="24"/>
      <c r="D405" s="24"/>
      <c r="E405" s="24"/>
      <c r="F405" s="24"/>
      <c r="G405" s="24"/>
      <c r="H405" s="280"/>
      <c r="I405" s="281"/>
    </row>
    <row r="406" spans="1:9" s="282" customFormat="1" ht="14.25" customHeight="1" thickBot="1">
      <c r="A406" s="400"/>
      <c r="B406" s="400"/>
      <c r="C406" s="400"/>
      <c r="D406" s="400"/>
      <c r="E406" s="400"/>
      <c r="F406" s="400"/>
      <c r="G406" s="400"/>
      <c r="H406" s="280"/>
      <c r="I406" s="281"/>
    </row>
    <row r="407" spans="1:9" s="323" customFormat="1" ht="14.25" customHeight="1">
      <c r="A407" s="397" t="s">
        <v>8</v>
      </c>
      <c r="B407" s="387" t="s">
        <v>40</v>
      </c>
      <c r="C407" s="387" t="s">
        <v>41</v>
      </c>
      <c r="D407" s="387" t="s">
        <v>42</v>
      </c>
      <c r="E407" s="385" t="s">
        <v>10</v>
      </c>
      <c r="F407" s="387" t="s">
        <v>11</v>
      </c>
      <c r="G407" s="399" t="s">
        <v>43</v>
      </c>
      <c r="H407" s="321"/>
      <c r="I407" s="322"/>
    </row>
    <row r="408" spans="1:9" s="325" customFormat="1" ht="14.25" customHeight="1">
      <c r="A408" s="398"/>
      <c r="B408" s="388"/>
      <c r="C408" s="388"/>
      <c r="D408" s="388"/>
      <c r="E408" s="386"/>
      <c r="F408" s="388"/>
      <c r="G408" s="23"/>
      <c r="H408" s="324"/>
      <c r="I408" s="324"/>
    </row>
    <row r="409" spans="1:9" s="282" customFormat="1" ht="14.25" customHeight="1" thickBot="1">
      <c r="A409" s="17">
        <v>1</v>
      </c>
      <c r="B409" s="111">
        <v>2</v>
      </c>
      <c r="C409" s="112">
        <v>3</v>
      </c>
      <c r="D409" s="111">
        <v>4</v>
      </c>
      <c r="E409" s="18">
        <v>5</v>
      </c>
      <c r="F409" s="19">
        <v>6</v>
      </c>
      <c r="G409" s="113">
        <v>7</v>
      </c>
      <c r="H409" s="326"/>
      <c r="I409" s="281"/>
    </row>
    <row r="410" spans="1:9" s="282" customFormat="1" ht="14.25" customHeight="1">
      <c r="A410" s="327"/>
      <c r="B410" s="328"/>
      <c r="C410" s="344"/>
      <c r="D410" s="345"/>
      <c r="E410" s="314"/>
      <c r="F410" s="328"/>
      <c r="G410" s="329"/>
      <c r="H410" s="281"/>
      <c r="I410" s="281"/>
    </row>
    <row r="411" spans="1:9" s="282" customFormat="1" ht="14.25" customHeight="1">
      <c r="A411" s="56">
        <v>750</v>
      </c>
      <c r="B411" s="294"/>
      <c r="C411" s="330"/>
      <c r="D411" s="346" t="s">
        <v>21</v>
      </c>
      <c r="E411" s="347">
        <f>SUM(E413)</f>
        <v>250000</v>
      </c>
      <c r="F411" s="33">
        <f>SUM(F413)</f>
        <v>104024</v>
      </c>
      <c r="G411" s="348">
        <f>SUM(F411/E411)</f>
        <v>0.4161</v>
      </c>
      <c r="H411" s="281"/>
      <c r="I411" s="281"/>
    </row>
    <row r="412" spans="1:9" s="282" customFormat="1" ht="14.25" customHeight="1">
      <c r="A412" s="56"/>
      <c r="B412" s="296"/>
      <c r="C412" s="349"/>
      <c r="D412" s="308"/>
      <c r="E412" s="296"/>
      <c r="F412" s="60"/>
      <c r="G412" s="309"/>
      <c r="H412" s="281"/>
      <c r="I412" s="281"/>
    </row>
    <row r="413" spans="1:9" s="282" customFormat="1" ht="14.25" customHeight="1">
      <c r="A413" s="56"/>
      <c r="B413" s="141">
        <v>75011</v>
      </c>
      <c r="C413" s="330"/>
      <c r="D413" s="346" t="s">
        <v>70</v>
      </c>
      <c r="E413" s="347">
        <f>SUM(E415)</f>
        <v>250000</v>
      </c>
      <c r="F413" s="33">
        <f>SUM(F415)</f>
        <v>104024</v>
      </c>
      <c r="G413" s="348">
        <f>SUM(F413/E413)</f>
        <v>0.4161</v>
      </c>
      <c r="H413" s="281"/>
      <c r="I413" s="281"/>
    </row>
    <row r="414" spans="1:9" s="282" customFormat="1" ht="14.25" customHeight="1">
      <c r="A414" s="56"/>
      <c r="B414" s="141"/>
      <c r="C414" s="349"/>
      <c r="D414" s="350"/>
      <c r="E414" s="351"/>
      <c r="F414" s="60"/>
      <c r="G414" s="208"/>
      <c r="H414" s="281"/>
      <c r="I414" s="281"/>
    </row>
    <row r="415" spans="1:9" s="282" customFormat="1" ht="13.5" thickBot="1">
      <c r="A415" s="170"/>
      <c r="B415" s="171"/>
      <c r="C415" s="352" t="s">
        <v>74</v>
      </c>
      <c r="D415" s="353" t="s">
        <v>75</v>
      </c>
      <c r="E415" s="354">
        <v>250000</v>
      </c>
      <c r="F415" s="159">
        <v>104024</v>
      </c>
      <c r="G415" s="355">
        <f>SUM(F415/E415)</f>
        <v>0.4161</v>
      </c>
      <c r="H415" s="281"/>
      <c r="I415" s="281"/>
    </row>
    <row r="416" spans="1:9" s="282" customFormat="1" ht="14.25" customHeight="1" thickTop="1">
      <c r="A416" s="356"/>
      <c r="B416" s="328"/>
      <c r="C416" s="357"/>
      <c r="D416" s="75"/>
      <c r="E416" s="328"/>
      <c r="F416" s="328"/>
      <c r="G416" s="358"/>
      <c r="H416" s="281"/>
      <c r="I416" s="281"/>
    </row>
    <row r="417" spans="1:9" s="282" customFormat="1" ht="14.25" customHeight="1">
      <c r="A417" s="56">
        <v>852</v>
      </c>
      <c r="B417" s="294"/>
      <c r="C417" s="330"/>
      <c r="D417" s="359" t="s">
        <v>32</v>
      </c>
      <c r="E417" s="347">
        <f>SUM(E419+E423)</f>
        <v>7000</v>
      </c>
      <c r="F417" s="360">
        <f>SUM(F419+F423)</f>
        <v>19409.66</v>
      </c>
      <c r="G417" s="348"/>
      <c r="H417" s="281"/>
      <c r="I417" s="281"/>
    </row>
    <row r="418" spans="1:9" s="282" customFormat="1" ht="14.25" customHeight="1">
      <c r="A418" s="56"/>
      <c r="B418" s="296"/>
      <c r="C418" s="361"/>
      <c r="D418" s="362" t="s">
        <v>192</v>
      </c>
      <c r="E418" s="296"/>
      <c r="F418" s="60"/>
      <c r="G418" s="309"/>
      <c r="H418" s="281"/>
      <c r="I418" s="281"/>
    </row>
    <row r="419" spans="1:9" s="282" customFormat="1" ht="14.25" customHeight="1">
      <c r="A419" s="56"/>
      <c r="B419" s="141">
        <v>85212</v>
      </c>
      <c r="C419" s="330"/>
      <c r="D419" s="363" t="s">
        <v>193</v>
      </c>
      <c r="E419" s="347">
        <f>SUM(E421)</f>
        <v>0</v>
      </c>
      <c r="F419" s="33">
        <f>SUM(F421)</f>
        <v>18344.69</v>
      </c>
      <c r="G419" s="348"/>
      <c r="H419" s="281"/>
      <c r="I419" s="281"/>
    </row>
    <row r="420" spans="1:9" s="282" customFormat="1" ht="14.25" customHeight="1">
      <c r="A420" s="56"/>
      <c r="B420" s="141"/>
      <c r="C420" s="361"/>
      <c r="D420" s="350"/>
      <c r="E420" s="364"/>
      <c r="F420" s="187"/>
      <c r="G420" s="365"/>
      <c r="H420" s="281"/>
      <c r="I420" s="281"/>
    </row>
    <row r="421" spans="1:9" s="282" customFormat="1" ht="12.75">
      <c r="A421" s="56"/>
      <c r="B421" s="165"/>
      <c r="C421" s="366" t="s">
        <v>51</v>
      </c>
      <c r="D421" s="367" t="s">
        <v>52</v>
      </c>
      <c r="E421" s="347">
        <v>0</v>
      </c>
      <c r="F421" s="33">
        <v>18344.69</v>
      </c>
      <c r="G421" s="348"/>
      <c r="H421" s="281"/>
      <c r="I421" s="281"/>
    </row>
    <row r="422" spans="1:9" s="282" customFormat="1" ht="14.25" customHeight="1">
      <c r="A422" s="56"/>
      <c r="B422" s="296"/>
      <c r="C422" s="361"/>
      <c r="D422" s="362"/>
      <c r="E422" s="296"/>
      <c r="F422" s="60"/>
      <c r="G422" s="309"/>
      <c r="H422" s="281"/>
      <c r="I422" s="281"/>
    </row>
    <row r="423" spans="1:9" s="282" customFormat="1" ht="14.25" customHeight="1">
      <c r="A423" s="56"/>
      <c r="B423" s="141">
        <v>85228</v>
      </c>
      <c r="C423" s="330"/>
      <c r="D423" s="346" t="s">
        <v>159</v>
      </c>
      <c r="E423" s="347">
        <f>SUM(E425)</f>
        <v>7000</v>
      </c>
      <c r="F423" s="33">
        <f>SUM(F425)</f>
        <v>1064.97</v>
      </c>
      <c r="G423" s="348">
        <f>SUM(F423/E423)</f>
        <v>0.1521</v>
      </c>
      <c r="H423" s="281"/>
      <c r="I423" s="281"/>
    </row>
    <row r="424" spans="1:9" s="282" customFormat="1" ht="14.25" customHeight="1">
      <c r="A424" s="56"/>
      <c r="B424" s="141"/>
      <c r="C424" s="361"/>
      <c r="D424" s="73"/>
      <c r="E424" s="351"/>
      <c r="F424" s="60"/>
      <c r="G424" s="208"/>
      <c r="H424" s="281"/>
      <c r="I424" s="281"/>
    </row>
    <row r="425" spans="1:9" s="282" customFormat="1" ht="13.5" thickBot="1">
      <c r="A425" s="56"/>
      <c r="B425" s="141"/>
      <c r="C425" s="368" t="s">
        <v>160</v>
      </c>
      <c r="D425" s="369" t="s">
        <v>161</v>
      </c>
      <c r="E425" s="351">
        <v>7000</v>
      </c>
      <c r="F425" s="60">
        <v>1064.97</v>
      </c>
      <c r="G425" s="370">
        <f>SUM(F425/E425)</f>
        <v>0.1521</v>
      </c>
      <c r="H425" s="281"/>
      <c r="I425" s="281"/>
    </row>
    <row r="426" spans="1:9" s="282" customFormat="1" ht="14.25" customHeight="1">
      <c r="A426" s="335"/>
      <c r="B426" s="314"/>
      <c r="C426" s="313"/>
      <c r="D426" s="371"/>
      <c r="E426" s="314"/>
      <c r="F426" s="316"/>
      <c r="G426" s="338"/>
      <c r="H426" s="281"/>
      <c r="I426" s="281"/>
    </row>
    <row r="427" spans="1:9" s="282" customFormat="1" ht="14.25" customHeight="1" thickBot="1">
      <c r="A427" s="339"/>
      <c r="B427" s="340"/>
      <c r="C427" s="372"/>
      <c r="D427" s="373" t="s">
        <v>38</v>
      </c>
      <c r="E427" s="374">
        <f>SUM(E411+E417)</f>
        <v>257000</v>
      </c>
      <c r="F427" s="99">
        <f>SUM(F411+F417)</f>
        <v>123433.66</v>
      </c>
      <c r="G427" s="264">
        <f>SUM(F427/E427)</f>
        <v>0.4803</v>
      </c>
      <c r="H427" s="342"/>
      <c r="I427" s="281"/>
    </row>
  </sheetData>
  <mergeCells count="50">
    <mergeCell ref="A405:G405"/>
    <mergeCell ref="A406:G406"/>
    <mergeCell ref="A407:A408"/>
    <mergeCell ref="B407:B408"/>
    <mergeCell ref="C407:C408"/>
    <mergeCell ref="D407:D408"/>
    <mergeCell ref="E407:E408"/>
    <mergeCell ref="F407:F408"/>
    <mergeCell ref="G407:G408"/>
    <mergeCell ref="C66:C67"/>
    <mergeCell ref="A389:G389"/>
    <mergeCell ref="A390:G390"/>
    <mergeCell ref="A391:A392"/>
    <mergeCell ref="B391:B392"/>
    <mergeCell ref="C391:C392"/>
    <mergeCell ref="D391:D392"/>
    <mergeCell ref="E391:E392"/>
    <mergeCell ref="F391:F392"/>
    <mergeCell ref="G391:G392"/>
    <mergeCell ref="A313:G313"/>
    <mergeCell ref="A315:A316"/>
    <mergeCell ref="B315:B316"/>
    <mergeCell ref="C315:C316"/>
    <mergeCell ref="D315:D316"/>
    <mergeCell ref="E315:E316"/>
    <mergeCell ref="F315:F316"/>
    <mergeCell ref="G315:G316"/>
    <mergeCell ref="D66:D67"/>
    <mergeCell ref="E66:E67"/>
    <mergeCell ref="F66:F67"/>
    <mergeCell ref="C18:D18"/>
    <mergeCell ref="C20:D20"/>
    <mergeCell ref="C22:D22"/>
    <mergeCell ref="A64:G64"/>
    <mergeCell ref="A66:A67"/>
    <mergeCell ref="B66:B67"/>
    <mergeCell ref="G66:G67"/>
    <mergeCell ref="A1:G1"/>
    <mergeCell ref="A2:G2"/>
    <mergeCell ref="A3:G3"/>
    <mergeCell ref="A7:G7"/>
    <mergeCell ref="A10:G10"/>
    <mergeCell ref="A12:G12"/>
    <mergeCell ref="A14:G14"/>
    <mergeCell ref="A65:G65"/>
    <mergeCell ref="B16:B17"/>
    <mergeCell ref="C16:D17"/>
    <mergeCell ref="E16:E17"/>
    <mergeCell ref="F16:F17"/>
    <mergeCell ref="G16:G17"/>
  </mergeCells>
  <printOptions horizontalCentered="1"/>
  <pageMargins left="0.7874015748031497" right="0.3937007874015748" top="0.5905511811023623" bottom="0.3937007874015748" header="0.5118110236220472" footer="0.5118110236220472"/>
  <pageSetup fitToHeight="0" fitToWidth="5" horizontalDpi="300" verticalDpi="300" orientation="portrait" paperSize="9" scale="68" r:id="rId1"/>
  <rowBreaks count="7" manualBreakCount="7">
    <brk id="62" max="6" man="1"/>
    <brk id="120" max="6" man="1"/>
    <brk id="175" max="6" man="1"/>
    <brk id="215" max="6" man="1"/>
    <brk id="272" max="6" man="1"/>
    <brk id="311" max="6" man="1"/>
    <brk id="3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E57"/>
  <sheetViews>
    <sheetView showGridLines="0" tabSelected="1" view="pageBreakPreview" zoomScaleSheetLayoutView="100" workbookViewId="0" topLeftCell="A1">
      <selection activeCell="H3" sqref="H3"/>
    </sheetView>
  </sheetViews>
  <sheetFormatPr defaultColWidth="9.00390625" defaultRowHeight="12"/>
  <cols>
    <col min="1" max="1" width="63.75390625" style="2" customWidth="1"/>
    <col min="2" max="4" width="18.00390625" style="2" customWidth="1"/>
    <col min="5" max="5" width="11.125" style="2" bestFit="1" customWidth="1"/>
    <col min="6" max="16384" width="9.125" style="2" customWidth="1"/>
  </cols>
  <sheetData>
    <row r="1" spans="1:5" ht="14.25" customHeight="1">
      <c r="A1" s="7" t="s">
        <v>194</v>
      </c>
      <c r="B1" s="401"/>
      <c r="C1" s="402"/>
      <c r="E1" s="403"/>
    </row>
    <row r="2" spans="1:4" ht="15" thickBot="1">
      <c r="A2" s="404"/>
      <c r="B2" s="405"/>
      <c r="C2" s="405"/>
      <c r="D2" s="405" t="s">
        <v>7</v>
      </c>
    </row>
    <row r="3" spans="1:4" ht="15.75" customHeight="1">
      <c r="A3" s="406" t="s">
        <v>195</v>
      </c>
      <c r="B3" s="407" t="s">
        <v>10</v>
      </c>
      <c r="C3" s="408" t="s">
        <v>11</v>
      </c>
      <c r="D3" s="409" t="s">
        <v>196</v>
      </c>
    </row>
    <row r="4" spans="1:4" ht="12.75" customHeight="1" thickBot="1">
      <c r="A4" s="410"/>
      <c r="B4" s="411"/>
      <c r="C4" s="412"/>
      <c r="D4" s="413"/>
    </row>
    <row r="5" spans="1:4" ht="12">
      <c r="A5" s="414">
        <v>1</v>
      </c>
      <c r="B5" s="415">
        <v>2</v>
      </c>
      <c r="C5" s="416">
        <v>3</v>
      </c>
      <c r="D5" s="417">
        <v>4</v>
      </c>
    </row>
    <row r="6" spans="1:4" ht="9.75" customHeight="1">
      <c r="A6" s="418"/>
      <c r="B6" s="419"/>
      <c r="C6" s="420"/>
      <c r="D6" s="421"/>
    </row>
    <row r="7" spans="1:4" ht="15">
      <c r="A7" s="422" t="s">
        <v>197</v>
      </c>
      <c r="B7" s="423">
        <f>SUM(B9,B31,B37,B40,B57,)</f>
        <v>95409618.68</v>
      </c>
      <c r="C7" s="424">
        <f>SUM(C9,C31,C37,C40,C57,)</f>
        <v>54024783.8</v>
      </c>
      <c r="D7" s="425">
        <f>SUM(C7/B7)</f>
        <v>0.5662</v>
      </c>
    </row>
    <row r="8" spans="1:4" ht="12.75" customHeight="1">
      <c r="A8" s="426"/>
      <c r="B8" s="427"/>
      <c r="C8" s="428"/>
      <c r="D8" s="429"/>
    </row>
    <row r="9" spans="1:5" ht="12.75">
      <c r="A9" s="430" t="s">
        <v>198</v>
      </c>
      <c r="B9" s="431">
        <f>SUM(B10:B18,B22:B30)</f>
        <v>56313452</v>
      </c>
      <c r="C9" s="432">
        <f>SUM(C10:C18,C22:C30)</f>
        <v>30297728.45</v>
      </c>
      <c r="D9" s="433">
        <f aca="true" t="shared" si="0" ref="D9:D18">SUM(C9/B9)</f>
        <v>0.538</v>
      </c>
      <c r="E9" s="434">
        <v>100</v>
      </c>
    </row>
    <row r="10" spans="1:5" ht="12.75">
      <c r="A10" s="435" t="s">
        <v>199</v>
      </c>
      <c r="B10" s="436">
        <f>32200000+1800000</f>
        <v>34000000</v>
      </c>
      <c r="C10" s="437">
        <f>16952401.02+1285052.59</f>
        <v>18237453.61</v>
      </c>
      <c r="D10" s="438">
        <f t="shared" si="0"/>
        <v>0.5364</v>
      </c>
      <c r="E10" s="439">
        <f>SUM(D10/26909)</f>
        <v>0</v>
      </c>
    </row>
    <row r="11" spans="1:5" ht="12.75">
      <c r="A11" s="435" t="s">
        <v>200</v>
      </c>
      <c r="B11" s="436">
        <f>175600+184400</f>
        <v>360000</v>
      </c>
      <c r="C11" s="437">
        <f>94169.8+90377.76</f>
        <v>184547.56</v>
      </c>
      <c r="D11" s="438">
        <f t="shared" si="0"/>
        <v>0.5126</v>
      </c>
      <c r="E11" s="439">
        <f aca="true" t="shared" si="1" ref="E11:E29">SUM(D11/26909)</f>
        <v>0</v>
      </c>
    </row>
    <row r="12" spans="1:5" ht="12.75">
      <c r="A12" s="435" t="s">
        <v>201</v>
      </c>
      <c r="B12" s="436">
        <v>65000</v>
      </c>
      <c r="C12" s="437">
        <v>39202.44</v>
      </c>
      <c r="D12" s="438">
        <f t="shared" si="0"/>
        <v>0.6031</v>
      </c>
      <c r="E12" s="439">
        <f t="shared" si="1"/>
        <v>0</v>
      </c>
    </row>
    <row r="13" spans="1:5" ht="12.75">
      <c r="A13" s="435" t="s">
        <v>202</v>
      </c>
      <c r="B13" s="436">
        <v>200</v>
      </c>
      <c r="C13" s="437">
        <v>168.4</v>
      </c>
      <c r="D13" s="438">
        <f t="shared" si="0"/>
        <v>0.842</v>
      </c>
      <c r="E13" s="439">
        <f>SUM(D13/26909)</f>
        <v>0</v>
      </c>
    </row>
    <row r="14" spans="1:5" ht="12.75">
      <c r="A14" s="435" t="s">
        <v>203</v>
      </c>
      <c r="B14" s="436">
        <v>80000</v>
      </c>
      <c r="C14" s="437">
        <v>48108</v>
      </c>
      <c r="D14" s="438">
        <f t="shared" si="0"/>
        <v>0.6014</v>
      </c>
      <c r="E14" s="439">
        <f t="shared" si="1"/>
        <v>0</v>
      </c>
    </row>
    <row r="15" spans="1:5" ht="12.75">
      <c r="A15" s="435" t="s">
        <v>204</v>
      </c>
      <c r="B15" s="436">
        <v>95000</v>
      </c>
      <c r="C15" s="437">
        <v>88808.9</v>
      </c>
      <c r="D15" s="438">
        <f t="shared" si="0"/>
        <v>0.9348</v>
      </c>
      <c r="E15" s="439">
        <f t="shared" si="1"/>
        <v>0</v>
      </c>
    </row>
    <row r="16" spans="1:5" ht="12.75">
      <c r="A16" s="435" t="s">
        <v>205</v>
      </c>
      <c r="B16" s="436">
        <v>200000</v>
      </c>
      <c r="C16" s="437">
        <v>68480.99</v>
      </c>
      <c r="D16" s="438">
        <f t="shared" si="0"/>
        <v>0.3424</v>
      </c>
      <c r="E16" s="439">
        <f t="shared" si="1"/>
        <v>0</v>
      </c>
    </row>
    <row r="17" spans="1:5" ht="12.75">
      <c r="A17" s="435" t="s">
        <v>206</v>
      </c>
      <c r="B17" s="436">
        <f>30000+640000</f>
        <v>670000</v>
      </c>
      <c r="C17" s="437">
        <f>15366.2+713101.91</f>
        <v>728468.11</v>
      </c>
      <c r="D17" s="438">
        <f t="shared" si="0"/>
        <v>1.0873</v>
      </c>
      <c r="E17" s="439">
        <f t="shared" si="1"/>
        <v>0</v>
      </c>
    </row>
    <row r="18" spans="1:5" ht="12.75">
      <c r="A18" s="435" t="s">
        <v>207</v>
      </c>
      <c r="B18" s="440">
        <f>SUM(B20:B21)</f>
        <v>19350000</v>
      </c>
      <c r="C18" s="441">
        <f>SUM(C20:C21)</f>
        <v>9988263.51</v>
      </c>
      <c r="D18" s="442">
        <f t="shared" si="0"/>
        <v>0.5162</v>
      </c>
      <c r="E18" s="439">
        <f t="shared" si="1"/>
        <v>0</v>
      </c>
    </row>
    <row r="19" spans="1:5" ht="12.75">
      <c r="A19" s="435" t="s">
        <v>208</v>
      </c>
      <c r="B19" s="436"/>
      <c r="C19" s="437"/>
      <c r="D19" s="71"/>
      <c r="E19" s="439"/>
    </row>
    <row r="20" spans="1:5" ht="12.75">
      <c r="A20" s="435" t="s">
        <v>209</v>
      </c>
      <c r="B20" s="436">
        <v>19000000</v>
      </c>
      <c r="C20" s="437">
        <v>9604181</v>
      </c>
      <c r="D20" s="438">
        <f>SUM(C20/B20)</f>
        <v>0.5055</v>
      </c>
      <c r="E20" s="439"/>
    </row>
    <row r="21" spans="1:5" ht="12.75">
      <c r="A21" s="435" t="s">
        <v>210</v>
      </c>
      <c r="B21" s="436">
        <v>350000</v>
      </c>
      <c r="C21" s="437">
        <v>384082.51</v>
      </c>
      <c r="D21" s="438">
        <f>SUM(C21/B21)</f>
        <v>1.0974</v>
      </c>
      <c r="E21" s="439"/>
    </row>
    <row r="22" spans="1:5" ht="12.75">
      <c r="A22" s="435" t="s">
        <v>211</v>
      </c>
      <c r="B22" s="436">
        <f>30000+135000</f>
        <v>165000</v>
      </c>
      <c r="C22" s="437">
        <f>16573.3+85010.23</f>
        <v>101583.53</v>
      </c>
      <c r="D22" s="438">
        <f>SUM(C22/B22)</f>
        <v>0.6157</v>
      </c>
      <c r="E22" s="439">
        <f t="shared" si="1"/>
        <v>0</v>
      </c>
    </row>
    <row r="23" spans="1:5" ht="12.75">
      <c r="A23" s="435" t="s">
        <v>212</v>
      </c>
      <c r="B23" s="436">
        <v>160400</v>
      </c>
      <c r="C23" s="437">
        <v>86876</v>
      </c>
      <c r="D23" s="438">
        <f>SUM(C23/B23)</f>
        <v>0.5416</v>
      </c>
      <c r="E23" s="439">
        <f t="shared" si="1"/>
        <v>0</v>
      </c>
    </row>
    <row r="24" spans="1:5" ht="12.75">
      <c r="A24" s="435" t="s">
        <v>213</v>
      </c>
      <c r="B24" s="443"/>
      <c r="C24" s="444"/>
      <c r="D24" s="71"/>
      <c r="E24" s="439"/>
    </row>
    <row r="25" spans="1:5" ht="12.75">
      <c r="A25" s="435" t="s">
        <v>214</v>
      </c>
      <c r="B25" s="436">
        <v>585000</v>
      </c>
      <c r="C25" s="437">
        <v>434343.29</v>
      </c>
      <c r="D25" s="438">
        <f aca="true" t="shared" si="2" ref="D25:D51">SUM(C25/B25)</f>
        <v>0.7425</v>
      </c>
      <c r="E25" s="439">
        <f t="shared" si="1"/>
        <v>0</v>
      </c>
    </row>
    <row r="26" spans="1:5" ht="12.75">
      <c r="A26" s="435" t="s">
        <v>215</v>
      </c>
      <c r="B26" s="436">
        <v>600</v>
      </c>
      <c r="C26" s="437">
        <v>867.38</v>
      </c>
      <c r="D26" s="438">
        <f t="shared" si="2"/>
        <v>1.4456</v>
      </c>
      <c r="E26" s="439">
        <f t="shared" si="1"/>
        <v>0.0001</v>
      </c>
    </row>
    <row r="27" spans="1:5" ht="12.75">
      <c r="A27" s="435" t="s">
        <v>216</v>
      </c>
      <c r="B27" s="436">
        <v>350000</v>
      </c>
      <c r="C27" s="437">
        <v>180390.27</v>
      </c>
      <c r="D27" s="438">
        <f t="shared" si="2"/>
        <v>0.5154</v>
      </c>
      <c r="E27" s="439">
        <f t="shared" si="1"/>
        <v>0</v>
      </c>
    </row>
    <row r="28" spans="1:5" ht="12.75">
      <c r="A28" s="435" t="s">
        <v>217</v>
      </c>
      <c r="B28" s="436">
        <v>952</v>
      </c>
      <c r="C28" s="437">
        <v>370</v>
      </c>
      <c r="D28" s="438">
        <f t="shared" si="2"/>
        <v>0.3887</v>
      </c>
      <c r="E28" s="439">
        <f t="shared" si="1"/>
        <v>0</v>
      </c>
    </row>
    <row r="29" spans="1:5" ht="12.75">
      <c r="A29" s="435" t="s">
        <v>218</v>
      </c>
      <c r="B29" s="436">
        <v>140000</v>
      </c>
      <c r="C29" s="437">
        <v>64578.89</v>
      </c>
      <c r="D29" s="438">
        <f t="shared" si="2"/>
        <v>0.4613</v>
      </c>
      <c r="E29" s="439">
        <f t="shared" si="1"/>
        <v>0</v>
      </c>
    </row>
    <row r="30" spans="1:5" ht="12.75">
      <c r="A30" s="445" t="s">
        <v>219</v>
      </c>
      <c r="B30" s="440">
        <v>91300</v>
      </c>
      <c r="C30" s="437">
        <v>45217.57</v>
      </c>
      <c r="D30" s="438">
        <f t="shared" si="2"/>
        <v>0.4953</v>
      </c>
      <c r="E30" s="439">
        <f>SUM(E10:E29)</f>
        <v>0.0001</v>
      </c>
    </row>
    <row r="31" spans="1:4" ht="12.75">
      <c r="A31" s="446" t="s">
        <v>220</v>
      </c>
      <c r="B31" s="447">
        <f>SUM(B32,B33,B35,B36,)</f>
        <v>3002169</v>
      </c>
      <c r="C31" s="432">
        <f>SUM(C32,C33,C35,C36,)</f>
        <v>3002454.52</v>
      </c>
      <c r="D31" s="448">
        <f t="shared" si="2"/>
        <v>1.0001</v>
      </c>
    </row>
    <row r="32" spans="1:4" ht="12.75">
      <c r="A32" s="435" t="s">
        <v>221</v>
      </c>
      <c r="B32" s="436">
        <v>664400</v>
      </c>
      <c r="C32" s="437">
        <v>684064.42</v>
      </c>
      <c r="D32" s="438">
        <f t="shared" si="2"/>
        <v>1.0296</v>
      </c>
    </row>
    <row r="33" spans="1:4" ht="12.75">
      <c r="A33" s="435" t="s">
        <v>222</v>
      </c>
      <c r="B33" s="436">
        <v>995819</v>
      </c>
      <c r="C33" s="437">
        <v>513804.36</v>
      </c>
      <c r="D33" s="438">
        <f t="shared" si="2"/>
        <v>0.516</v>
      </c>
    </row>
    <row r="34" spans="1:4" ht="12.75">
      <c r="A34" s="435" t="s">
        <v>223</v>
      </c>
      <c r="B34" s="436">
        <v>621800</v>
      </c>
      <c r="C34" s="437">
        <v>259495.41</v>
      </c>
      <c r="D34" s="438">
        <f t="shared" si="2"/>
        <v>0.4173</v>
      </c>
    </row>
    <row r="35" spans="1:4" ht="12.75">
      <c r="A35" s="435" t="s">
        <v>224</v>
      </c>
      <c r="B35" s="436">
        <v>1134000</v>
      </c>
      <c r="C35" s="437">
        <v>1637401.53</v>
      </c>
      <c r="D35" s="438">
        <f t="shared" si="2"/>
        <v>1.4439</v>
      </c>
    </row>
    <row r="36" spans="1:4" ht="12.75">
      <c r="A36" s="445" t="s">
        <v>225</v>
      </c>
      <c r="B36" s="440">
        <v>207950</v>
      </c>
      <c r="C36" s="437">
        <v>167184.21</v>
      </c>
      <c r="D36" s="438">
        <f t="shared" si="2"/>
        <v>0.804</v>
      </c>
    </row>
    <row r="37" spans="1:4" ht="12.75">
      <c r="A37" s="446" t="s">
        <v>226</v>
      </c>
      <c r="B37" s="447">
        <f>SUM(B38:B39)</f>
        <v>15072961</v>
      </c>
      <c r="C37" s="432">
        <f>SUM(C38:C39)</f>
        <v>9197264</v>
      </c>
      <c r="D37" s="448">
        <f t="shared" si="2"/>
        <v>0.6102</v>
      </c>
    </row>
    <row r="38" spans="1:4" ht="12.75">
      <c r="A38" s="449" t="s">
        <v>227</v>
      </c>
      <c r="B38" s="450">
        <v>14393425</v>
      </c>
      <c r="C38" s="437">
        <v>8857496</v>
      </c>
      <c r="D38" s="438">
        <f t="shared" si="2"/>
        <v>0.6154</v>
      </c>
    </row>
    <row r="39" spans="1:4" ht="12.75">
      <c r="A39" s="445" t="s">
        <v>228</v>
      </c>
      <c r="B39" s="440">
        <v>679536</v>
      </c>
      <c r="C39" s="437">
        <v>339768</v>
      </c>
      <c r="D39" s="438">
        <f t="shared" si="2"/>
        <v>0.5</v>
      </c>
    </row>
    <row r="40" spans="1:4" ht="12.75">
      <c r="A40" s="446" t="s">
        <v>229</v>
      </c>
      <c r="B40" s="447">
        <f>SUM(B41,B51,B55,)</f>
        <v>20471796.68</v>
      </c>
      <c r="C40" s="451">
        <f>SUM(C41,C51,C55,)</f>
        <v>11058562.07</v>
      </c>
      <c r="D40" s="448">
        <f t="shared" si="2"/>
        <v>0.5402</v>
      </c>
    </row>
    <row r="41" spans="1:4" ht="12.75">
      <c r="A41" s="435" t="s">
        <v>230</v>
      </c>
      <c r="B41" s="436">
        <f>SUM(B42+B45)</f>
        <v>8806793</v>
      </c>
      <c r="C41" s="436">
        <f>SUM(C42+C45)</f>
        <v>5122242.39</v>
      </c>
      <c r="D41" s="438">
        <f t="shared" si="2"/>
        <v>0.5816</v>
      </c>
    </row>
    <row r="42" spans="1:4" ht="12.75">
      <c r="A42" s="435" t="s">
        <v>231</v>
      </c>
      <c r="B42" s="436">
        <f>SUM(B43:B44)</f>
        <v>4189176</v>
      </c>
      <c r="C42" s="436">
        <f>SUM(C43:C44)</f>
        <v>1139713</v>
      </c>
      <c r="D42" s="438">
        <f t="shared" si="2"/>
        <v>0.2721</v>
      </c>
    </row>
    <row r="43" spans="1:4" ht="12.75">
      <c r="A43" s="435" t="s">
        <v>232</v>
      </c>
      <c r="B43" s="436">
        <v>1750730</v>
      </c>
      <c r="C43" s="452">
        <v>1139713</v>
      </c>
      <c r="D43" s="438">
        <f t="shared" si="2"/>
        <v>0.651</v>
      </c>
    </row>
    <row r="44" spans="1:4" ht="12.75">
      <c r="A44" s="435" t="s">
        <v>233</v>
      </c>
      <c r="B44" s="436">
        <v>2438446</v>
      </c>
      <c r="C44" s="437">
        <v>0</v>
      </c>
      <c r="D44" s="438">
        <f t="shared" si="2"/>
        <v>0</v>
      </c>
    </row>
    <row r="45" spans="1:4" ht="12.75">
      <c r="A45" s="435" t="s">
        <v>234</v>
      </c>
      <c r="B45" s="436">
        <f>SUM(B46:B50)</f>
        <v>4617617</v>
      </c>
      <c r="C45" s="436">
        <f>SUM(C46:C50)</f>
        <v>3982529.39</v>
      </c>
      <c r="D45" s="438">
        <f t="shared" si="2"/>
        <v>0.8625</v>
      </c>
    </row>
    <row r="46" spans="1:4" ht="12.75">
      <c r="A46" s="435" t="s">
        <v>235</v>
      </c>
      <c r="B46" s="436">
        <v>2805752</v>
      </c>
      <c r="C46" s="437">
        <v>2805751.93</v>
      </c>
      <c r="D46" s="438">
        <f t="shared" si="2"/>
        <v>1</v>
      </c>
    </row>
    <row r="47" spans="1:4" ht="12.75">
      <c r="A47" s="435" t="s">
        <v>236</v>
      </c>
      <c r="B47" s="436">
        <v>1703717</v>
      </c>
      <c r="C47" s="437">
        <v>1176165.46</v>
      </c>
      <c r="D47" s="438">
        <f t="shared" si="2"/>
        <v>0.6904</v>
      </c>
    </row>
    <row r="48" spans="1:4" ht="12.75">
      <c r="A48" s="435" t="s">
        <v>237</v>
      </c>
      <c r="B48" s="436">
        <v>88748</v>
      </c>
      <c r="C48" s="437">
        <v>0</v>
      </c>
      <c r="D48" s="438">
        <f t="shared" si="2"/>
        <v>0</v>
      </c>
    </row>
    <row r="49" spans="1:4" ht="12.75">
      <c r="A49" s="435" t="s">
        <v>238</v>
      </c>
      <c r="B49" s="436">
        <v>10000</v>
      </c>
      <c r="C49" s="437">
        <v>0</v>
      </c>
      <c r="D49" s="438">
        <f t="shared" si="2"/>
        <v>0</v>
      </c>
    </row>
    <row r="50" spans="1:4" ht="12.75">
      <c r="A50" s="435" t="s">
        <v>239</v>
      </c>
      <c r="B50" s="436">
        <v>9400</v>
      </c>
      <c r="C50" s="437">
        <v>612</v>
      </c>
      <c r="D50" s="438">
        <f t="shared" si="2"/>
        <v>0.0651</v>
      </c>
    </row>
    <row r="51" spans="1:4" ht="12.75">
      <c r="A51" s="435" t="s">
        <v>240</v>
      </c>
      <c r="B51" s="436">
        <f>SUM(B53)</f>
        <v>11415003.68</v>
      </c>
      <c r="C51" s="436">
        <f>SUM(C53)</f>
        <v>5811320.68</v>
      </c>
      <c r="D51" s="438">
        <f t="shared" si="2"/>
        <v>0.5091</v>
      </c>
    </row>
    <row r="52" spans="1:4" ht="12.75">
      <c r="A52" s="435" t="s">
        <v>241</v>
      </c>
      <c r="B52" s="436"/>
      <c r="C52" s="437"/>
      <c r="D52" s="71"/>
    </row>
    <row r="53" spans="1:4" ht="12.75">
      <c r="A53" s="435" t="s">
        <v>242</v>
      </c>
      <c r="B53" s="436">
        <v>11415003.68</v>
      </c>
      <c r="C53" s="437">
        <v>5811320.68</v>
      </c>
      <c r="D53" s="438">
        <f>SUM(C53/B53)</f>
        <v>0.5091</v>
      </c>
    </row>
    <row r="54" spans="1:4" ht="12.75">
      <c r="A54" s="435" t="s">
        <v>243</v>
      </c>
      <c r="B54" s="443"/>
      <c r="C54" s="444"/>
      <c r="D54" s="71"/>
    </row>
    <row r="55" spans="1:4" ht="12.75">
      <c r="A55" s="435" t="s">
        <v>244</v>
      </c>
      <c r="B55" s="436">
        <f>SUM(B56)</f>
        <v>250000</v>
      </c>
      <c r="C55" s="436">
        <f>SUM(C56)</f>
        <v>124999</v>
      </c>
      <c r="D55" s="438">
        <f>SUM(C55/B55)</f>
        <v>0.5</v>
      </c>
    </row>
    <row r="56" spans="1:4" ht="12.75">
      <c r="A56" s="445" t="s">
        <v>245</v>
      </c>
      <c r="B56" s="440">
        <v>250000</v>
      </c>
      <c r="C56" s="437">
        <v>124999</v>
      </c>
      <c r="D56" s="438">
        <f>SUM(C56/B56)</f>
        <v>0.5</v>
      </c>
    </row>
    <row r="57" spans="1:4" ht="13.5" thickBot="1">
      <c r="A57" s="453" t="s">
        <v>246</v>
      </c>
      <c r="B57" s="454">
        <v>549240</v>
      </c>
      <c r="C57" s="455">
        <v>468774.76</v>
      </c>
      <c r="D57" s="456">
        <f>SUM(C57/B57)</f>
        <v>0.8535</v>
      </c>
    </row>
  </sheetData>
  <mergeCells count="1">
    <mergeCell ref="D3:D4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w Policach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dcterms:created xsi:type="dcterms:W3CDTF">2007-09-05T07:05:54Z</dcterms:created>
  <dcterms:modified xsi:type="dcterms:W3CDTF">2007-09-05T07:11:20Z</dcterms:modified>
  <cp:category/>
  <cp:version/>
  <cp:contentType/>
  <cp:contentStatus/>
</cp:coreProperties>
</file>