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-dochody wg źródeł" sheetId="1" r:id="rId1"/>
    <sheet name="1-dochody układzie rodzajowym" sheetId="2" r:id="rId2"/>
    <sheet name="1 - dochody " sheetId="3" r:id="rId3"/>
    <sheet name="2 - wydatki" sheetId="4" r:id="rId4"/>
    <sheet name="3 - jedn.pomoc." sheetId="5" r:id="rId5"/>
    <sheet name="4-dotacje dla zakł. budż." sheetId="6" r:id="rId6"/>
    <sheet name="5-dotacje celowe - programy" sheetId="7" r:id="rId7"/>
    <sheet name="6-dotacje poz." sheetId="8" r:id="rId8"/>
    <sheet name="Umorzenia,raty,odroczenia" sheetId="9" r:id="rId9"/>
    <sheet name="Inwestycje" sheetId="10" r:id="rId10"/>
    <sheet name="GFOŚiGW" sheetId="11" r:id="rId11"/>
    <sheet name="Biblioteka" sheetId="12" r:id="rId12"/>
    <sheet name="MOK" sheetId="13" r:id="rId13"/>
    <sheet name="Zakł. budż., instyt. kultury" sheetId="14" r:id="rId14"/>
    <sheet name="Zestawienie do inwestycji" sheetId="15" r:id="rId15"/>
    <sheet name="Zestawienie do wydatków" sheetId="16" r:id="rId16"/>
  </sheets>
  <definedNames>
    <definedName name="_xlnm.Print_Area" localSheetId="2">'1 - dochody '!$A$1:$G$286</definedName>
    <definedName name="_xlnm.Print_Area" localSheetId="1">'1-dochody układzie rodzajowym'!$A$1:$D$61</definedName>
    <definedName name="_xlnm.Print_Area" localSheetId="0">'1-dochody wg źródeł'!$A$1:$F$113</definedName>
    <definedName name="_xlnm.Print_Area" localSheetId="3">'2 - wydatki'!$A$1:$L$279</definedName>
    <definedName name="_xlnm.Print_Area" localSheetId="4">'3 - jedn.pomoc.'!$A$1:$E$42</definedName>
    <definedName name="_xlnm.Print_Area" localSheetId="5">'4-dotacje dla zakł. budż.'!$A$1:$G$130</definedName>
    <definedName name="_xlnm.Print_Area" localSheetId="6">'5-dotacje celowe - programy'!$A$1:$G$142</definedName>
    <definedName name="_xlnm.Print_Area" localSheetId="7">'6-dotacje poz.'!$A$1:$G$41</definedName>
    <definedName name="_xlnm.Print_Area" localSheetId="11">'Biblioteka'!$A$1:$E$72</definedName>
    <definedName name="_xlnm.Print_Area" localSheetId="10">'GFOŚiGW'!$A$1:$F$82</definedName>
    <definedName name="_xlnm.Print_Area" localSheetId="9">'Inwestycje'!$A$1:$L$83</definedName>
    <definedName name="_xlnm.Print_Area" localSheetId="8">'Umorzenia,raty,odroczenia'!$A$1:$K$43</definedName>
    <definedName name="_xlnm.Print_Area" localSheetId="13">'Zakł. budż., instyt. kultury'!$A$1:$C$183</definedName>
    <definedName name="_xlnm.Print_Area" localSheetId="15">'Zestawienie do wydatków'!$A$1:$F$80</definedName>
  </definedNames>
  <calcPr calcMode="manual" fullCalcOnLoad="1" fullPrecision="0"/>
</workbook>
</file>

<file path=xl/sharedStrings.xml><?xml version="1.0" encoding="utf-8"?>
<sst xmlns="http://schemas.openxmlformats.org/spreadsheetml/2006/main" count="1892" uniqueCount="990">
  <si>
    <t>Dział 921 rozdział 92109</t>
  </si>
  <si>
    <t>Dotacja do budżetu - Stacja uzdatniania wody przy ul. Grzybowej w Policach</t>
  </si>
  <si>
    <t>6110</t>
  </si>
  <si>
    <t>4270</t>
  </si>
  <si>
    <t>4300</t>
  </si>
  <si>
    <t>za I półrocze 2006 roku</t>
  </si>
  <si>
    <t>1.2. Zestawienie wykonania wydatków budżetu Gminy Police w I półroczu 2006 roku.</t>
  </si>
  <si>
    <t>1.3. Wydatki jednostek pomocniczych w I półroczu 2006 roku.</t>
  </si>
  <si>
    <t>01008</t>
  </si>
  <si>
    <t>Melioracje wodne</t>
  </si>
  <si>
    <t>Wybory do rad gmin, rad powiatów i sejmików województw, wybory wójtów, burmistrzów i prezydentów miast oraz referenda gminne, powiatowe i wojewódzkie</t>
  </si>
  <si>
    <t>Promocja jednostek samorządu terytorialnego</t>
  </si>
  <si>
    <t>Komendy powiatowe Policji</t>
  </si>
  <si>
    <t>Zwalczanie narkomanii</t>
  </si>
  <si>
    <t>Świadczenia rodzinne, zaliczka alimentacyjna oraz składki na ubezpieczenia emerytalne i rentowe z ubezpieczenia społecznego</t>
  </si>
  <si>
    <t>ZESTAWIENIE INWESTYCJI W I PÓŁROCZU 2006 R.</t>
  </si>
  <si>
    <t>ZESTAWIENIE DO WYDATKÓW WYKONANYCH W I PÓŁROCZU 2006 ROKU</t>
  </si>
  <si>
    <t>Opróżnianie, utrzymanie i bieżąca konserwacja pojemników do selektywnej zbiórki odpadów komunalnych</t>
  </si>
  <si>
    <t>Utrzymanie zieleni w miastach i gminach w tym: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</si>
  <si>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</si>
  <si>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</si>
  <si>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</si>
  <si>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</si>
  <si>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</si>
  <si>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Utrzymanie ścieżki rekreacyjno – dydaktycznej</t>
  </si>
  <si>
    <t>Porządkowanie zieleni na byłych cmentarzach</t>
  </si>
  <si>
    <t>4210</t>
  </si>
  <si>
    <t>2450</t>
  </si>
  <si>
    <t>Ochrona powietrza atmosferycznego i klimatu</t>
  </si>
  <si>
    <t>Opieka nad zwierzętami</t>
  </si>
  <si>
    <t>Zapewnienie opieki bezdomnym zwierzętom, które zachowują się agresywnie w stosunku do ludzi i innych zwierząt lub wymagają opieki</t>
  </si>
  <si>
    <t>Edukacja ekologiczna</t>
  </si>
  <si>
    <t>Usługi związane z edukacją ekologiczną</t>
  </si>
  <si>
    <t>Zakupy nagród i materiałów na przedsięwzięcia edukacyjne</t>
  </si>
  <si>
    <t>Akcja sprzątanie z okazji "Dni Ziemi"</t>
  </si>
  <si>
    <t>Melioracje</t>
  </si>
  <si>
    <t>Konserwacja urządzeń melioracyjnych</t>
  </si>
  <si>
    <t>Różne rozliczenia finansowe</t>
  </si>
  <si>
    <t>2960</t>
  </si>
  <si>
    <t>L.p.</t>
  </si>
  <si>
    <t>Roz-dział</t>
  </si>
  <si>
    <t>Para-graf</t>
  </si>
  <si>
    <t>Nazwa zadania inwestycyjnego</t>
  </si>
  <si>
    <t>Okres realizacji</t>
  </si>
  <si>
    <t>Podmiot wykonujący</t>
  </si>
  <si>
    <t>Wykonanie                                [ zł ]</t>
  </si>
  <si>
    <t>Wykonanie                                   [ % ]</t>
  </si>
  <si>
    <t>BUDŻET</t>
  </si>
  <si>
    <t>GFOŚiGW</t>
  </si>
  <si>
    <t>DZIAŁ 400 - WYTWARZANIE I ZAOPATRYWANIE W  ENERGIĘ ELEKTRYCZNĄ , GAZ I WODĘ</t>
  </si>
  <si>
    <t>Stacja uzdatniania wody przy ul.Grzybowej w Policach</t>
  </si>
  <si>
    <t>Wydz.TI</t>
  </si>
  <si>
    <t>DZIAŁ 600 - TRANSPORT I ŁĄCZNOŚĆ</t>
  </si>
  <si>
    <t>Wydz.GKM</t>
  </si>
  <si>
    <t>DZIAŁ 630 - TURYSTYKA</t>
  </si>
  <si>
    <t>Wydz.GG</t>
  </si>
  <si>
    <t>DZIAŁ 700 - GOSPODARKA MIESZKANIOWA</t>
  </si>
  <si>
    <t>ZGKiM</t>
  </si>
  <si>
    <t>DZIAŁ 710 - DZIAŁALNOŚĆ USŁUGOWA</t>
  </si>
  <si>
    <t>Wydz.DG</t>
  </si>
  <si>
    <t>Wykup gruntu</t>
  </si>
  <si>
    <t>DZIAŁ 750 - ADMINISTRACJA PUBLICZNA</t>
  </si>
  <si>
    <t>Wydz.OR</t>
  </si>
  <si>
    <t>DZIAŁ 801 - OŚWIATA I WYCHOWANIE</t>
  </si>
  <si>
    <t>Wydz. TI</t>
  </si>
  <si>
    <t>OPS</t>
  </si>
  <si>
    <t>DZIAŁ 900 - GOSPODARKA KOMUNALNA I OCHRONA ŚRODOWISKA</t>
  </si>
  <si>
    <t xml:space="preserve">Transgraniczna ochrona zasobów wód podziemnych                                                        - Kanalizacja gminy Police                               </t>
  </si>
  <si>
    <t>6058         6059</t>
  </si>
  <si>
    <t>1A</t>
  </si>
  <si>
    <t>4A</t>
  </si>
  <si>
    <t>6058                6059</t>
  </si>
  <si>
    <t>Rozbudowa kompleksu turystycznego w Trzebieży</t>
  </si>
  <si>
    <t xml:space="preserve">Rozwój infrastruktury Polickiego Parku Przemysłowego na terenach restrukturyzowanych Z.Ch.Police S.A. - INFRAPARK Police SA </t>
  </si>
  <si>
    <t>SP 8</t>
  </si>
  <si>
    <t>SP Tanowo</t>
  </si>
  <si>
    <t>Gimnazjum 2</t>
  </si>
  <si>
    <t>Gimnazjum 3</t>
  </si>
  <si>
    <t>Wydz.OŚ</t>
  </si>
  <si>
    <t>Oświetlenie ul. Piaskowej w Trzebieży</t>
  </si>
  <si>
    <t>Dodatkowe punkty oświetleniowe przy Domu Dziecka w Tanowie</t>
  </si>
  <si>
    <t xml:space="preserve">Oświetlenie skrzyżowania ul.Tanowskiej z ul.Rurową </t>
  </si>
  <si>
    <t>Wykonanie instalacji c.o. w biurze RO nr 3 przy ul.Piastów 2 w Policach (Jasienicy)</t>
  </si>
  <si>
    <t>Wykonanie instalacji gazu w budynku klubu RO nr 3 przy ul.Piastów 46a w Policach (Jasienicy)</t>
  </si>
  <si>
    <t>Zmiana ogrzewania z gazu płynnego na gaz ziemny w budynku świetlicy Sołectwa w Dębostrowie</t>
  </si>
  <si>
    <t>pozostała kwota 60.641,54 zł stanowi składki emerytalne i rentowe od świadczeń rodzinnych</t>
  </si>
  <si>
    <t>* UWAGA! W dziale 852 rozdział 85212 kol.8 kwota 92.215,04 zł dotyczy wyłącznie wynagrodzeń i pochodnych pracowniczych, nie obejmuje składek od świadczeń rodzinnych (tj. 60.641,54 zł).</t>
  </si>
  <si>
    <t xml:space="preserve">Plan i wykonanie wydatków obejmuje nagrody otrzymane przez sołectwa za udział w konkursie na "Najestetyczniejsze Sołectwo Gminy Police". Łączna kwota przyznanych nagród wyniosła 13.000 zł, z czego: </t>
  </si>
  <si>
    <t xml:space="preserve"> - kwotę 7.150 zł za zajęcie I miejsca otrzymało Sołectwo Przęsocin,</t>
  </si>
  <si>
    <t xml:space="preserve"> - kwotę 3.900 zł za zajęcie II miejsca otrzymało Sołectwo Trzeszczyn,</t>
  </si>
  <si>
    <t xml:space="preserve"> - kwotę 1.950 zł za zajęcie III miejsca otrzymało Sołectwo Niekłończyca.</t>
  </si>
  <si>
    <t>Pilchowo</t>
  </si>
  <si>
    <t>Dębostrów</t>
  </si>
  <si>
    <t>Siedlice</t>
  </si>
  <si>
    <t>Trzebież</t>
  </si>
  <si>
    <t>Wieńkowo</t>
  </si>
  <si>
    <t>Plan i wykonanie wydatków Sołectwa Uniemyśl obejmuje wydatki bieżące (plan: 20.000 zł, wykonanie: 4.613,42 zł) i inwestycyjne (plan: 4.500 zł, wykonanie: 0 zł).</t>
  </si>
  <si>
    <t>W zaznaczonych jednostkach pomocniczych uchwałą nr XLIV/339/06 Rady Miejskiej w Policach z dnia 25 kwietnia 2006 r. w sprawie zmian budżetu Gminy Police na rok 2006, zwiększono plan wydatków w następujący sposób: o 16.500 zł - wydatki bieżące Sołectwa Tanowo oraz o 4.500 zł - wydatki inwestycyjne Sołectwa Uniemyśl.</t>
  </si>
  <si>
    <t>Stare Miasto                    (Nr 2)</t>
  </si>
  <si>
    <t>Jasienica                         (Nr 3)</t>
  </si>
  <si>
    <t>Dąbrówki                         (Nr 4)</t>
  </si>
  <si>
    <r>
      <t>Gryfitów</t>
    </r>
    <r>
      <rPr>
        <vertAlign val="superscript"/>
        <sz val="9"/>
        <rFont val="Arial CE"/>
        <family val="2"/>
      </rPr>
      <t xml:space="preserve"> </t>
    </r>
    <r>
      <rPr>
        <sz val="9"/>
        <rFont val="Arial CE"/>
        <family val="2"/>
      </rPr>
      <t xml:space="preserve">                          (Nr 5)</t>
    </r>
  </si>
  <si>
    <r>
      <t>Niekłończyca</t>
    </r>
    <r>
      <rPr>
        <vertAlign val="superscript"/>
        <sz val="9"/>
        <rFont val="Arial CE"/>
        <family val="2"/>
      </rPr>
      <t>2)</t>
    </r>
  </si>
  <si>
    <r>
      <t>Przęsocin</t>
    </r>
    <r>
      <rPr>
        <vertAlign val="superscript"/>
        <sz val="9"/>
        <rFont val="Arial CE"/>
        <family val="2"/>
      </rPr>
      <t>2)</t>
    </r>
  </si>
  <si>
    <r>
      <t>Tanowo</t>
    </r>
    <r>
      <rPr>
        <vertAlign val="superscript"/>
        <sz val="9"/>
        <rFont val="Arial CE"/>
        <family val="2"/>
      </rPr>
      <t>3)</t>
    </r>
  </si>
  <si>
    <r>
      <t>Trzeszczyn</t>
    </r>
    <r>
      <rPr>
        <vertAlign val="superscript"/>
        <sz val="9"/>
        <rFont val="Arial CE"/>
        <family val="2"/>
      </rPr>
      <t>2)</t>
    </r>
  </si>
  <si>
    <r>
      <t>Uniemyśl</t>
    </r>
    <r>
      <rPr>
        <vertAlign val="superscript"/>
        <sz val="9"/>
        <rFont val="Arial CE"/>
        <family val="2"/>
      </rPr>
      <t>1 i 3)</t>
    </r>
  </si>
  <si>
    <r>
      <t>1)</t>
    </r>
    <r>
      <rPr>
        <sz val="9"/>
        <rFont val="Arial CE"/>
        <family val="2"/>
      </rPr>
      <t xml:space="preserve"> </t>
    </r>
  </si>
  <si>
    <r>
      <t>2)</t>
    </r>
    <r>
      <rPr>
        <sz val="9"/>
        <rFont val="Arial CE"/>
        <family val="2"/>
      </rPr>
      <t xml:space="preserve"> </t>
    </r>
  </si>
  <si>
    <t>Pierwotny plan wydatków jednostek pomocniczych w dziale 921 rozdział 92109 wynosił 535.500 zł.                          W ciągu I półrocza 2006 roku dokonano zmian, w efekcie których plan ten wzrósł o 34.000 zł.</t>
  </si>
  <si>
    <t>Mścięcino                        (Nr 1)</t>
  </si>
  <si>
    <t>Księcia Bogusława X      (Nr 6)</t>
  </si>
  <si>
    <t>Anny Jagiellonki              (Nr 7)</t>
  </si>
  <si>
    <t>Modernizacja Gminnego Targowiska w Policach przy ul.PCK</t>
  </si>
  <si>
    <t>DZIAŁ 921 - KULTURA I OCHRONA DZIEDZICTWA NARODOWEGO</t>
  </si>
  <si>
    <t xml:space="preserve">DZIAŁ 926 - KULTURA FIZYCZNA I SPORT </t>
  </si>
  <si>
    <t>środków z opłat i kar za korzystanie ze środowiska</t>
  </si>
  <si>
    <t>Wybory Prezydenta Rzeczypospolitej Polskiej</t>
  </si>
  <si>
    <t>Rady gmin (miast i miast na prawach powiatu)</t>
  </si>
  <si>
    <t>Urzędy gmin (miast i miast na prawach powiatu)</t>
  </si>
  <si>
    <t>ubezpieczenia emerytalne i rentowe</t>
  </si>
  <si>
    <t>Ochrona zabytków i opieka nad zabytkami</t>
  </si>
  <si>
    <t xml:space="preserve">Świadczenia rodzinne, zaliczka alimentacyjna  </t>
  </si>
  <si>
    <t xml:space="preserve">oraz składki na ubezpieczenia emerytalne </t>
  </si>
  <si>
    <t>Subwencje ogólne z budżetu państwa</t>
  </si>
  <si>
    <t xml:space="preserve"> </t>
  </si>
  <si>
    <t>Wyszczególnienie</t>
  </si>
  <si>
    <t>Plan</t>
  </si>
  <si>
    <t xml:space="preserve">                Dochody ogółem:</t>
  </si>
  <si>
    <t xml:space="preserve">   1. Dochody podatkowe:</t>
  </si>
  <si>
    <t xml:space="preserve">   w Szczecinie</t>
  </si>
  <si>
    <t xml:space="preserve">     a) podatek od nieruchomości</t>
  </si>
  <si>
    <t xml:space="preserve">     b) podatek od środków transportowych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</si>
  <si>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</si>
  <si>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</si>
  <si>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</si>
  <si>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</si>
  <si>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</si>
  <si>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c) na zadania realizowane przez gminę</t>
  </si>
  <si>
    <t xml:space="preserve">         na podstawie porozumień, z tego:</t>
  </si>
  <si>
    <t xml:space="preserve">         - dotacja z Powiatu Polickiego</t>
  </si>
  <si>
    <t xml:space="preserve">     h) podatek od czynności cywilnoprawnych</t>
  </si>
  <si>
    <t xml:space="preserve">     i) udziały w podatkach stanowiących</t>
  </si>
  <si>
    <t xml:space="preserve">         dochód budżetu państwa: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</si>
  <si>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</si>
  <si>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</si>
  <si>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</si>
  <si>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ł) opłata skarbowa</t>
  </si>
  <si>
    <t xml:space="preserve">  2. Dochody z majątku gminy:</t>
  </si>
  <si>
    <t xml:space="preserve">     a) wieczyste użytkowanie, zarząd, użytkowanie</t>
  </si>
  <si>
    <t>2700</t>
  </si>
  <si>
    <t>Zasiłki i pomoc w naturze oraz składki na ubezpieczenia emerytalne i rentowe</t>
  </si>
  <si>
    <t>Środki na dofinansowanie własnych zadań bieżących gmin (związków gmin), powiatów (związków powiatów), samorządów województw, pozyskane z innych źródeł</t>
  </si>
  <si>
    <t xml:space="preserve">     b) dzierżawa gruntu i mienia, w tym:</t>
  </si>
  <si>
    <t xml:space="preserve">         dzierżawa na targowisku</t>
  </si>
  <si>
    <t xml:space="preserve">     c) sprzedaż mienia</t>
  </si>
  <si>
    <t xml:space="preserve">     d) pozostałe</t>
  </si>
  <si>
    <t xml:space="preserve">  3. Subwencje:</t>
  </si>
  <si>
    <t xml:space="preserve">  5. Pozostałe dochody</t>
  </si>
  <si>
    <t>Dział</t>
  </si>
  <si>
    <t xml:space="preserve">              Treść</t>
  </si>
  <si>
    <t>TRANSPORT I ŁĄCZNOŚĆ</t>
  </si>
  <si>
    <t>TURYSTYKA</t>
  </si>
  <si>
    <t>GOSPODARKA MIESZKANIOWA</t>
  </si>
  <si>
    <t>ADMINISTRACJA PUBLICZNA</t>
  </si>
  <si>
    <t>URZĘDY NACZELNYCH ORGANÓW WŁADZY</t>
  </si>
  <si>
    <t>BEZPIECZEŃSTWO PUBLICZNE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</si>
  <si>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</si>
  <si>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</si>
  <si>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</si>
  <si>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    - z funduszy strukturalnych ZPORR</t>
  </si>
  <si>
    <t xml:space="preserve">         - z funduszy celowych</t>
  </si>
  <si>
    <t xml:space="preserve">         - z funduszu prewencyjnego PZU</t>
  </si>
  <si>
    <t xml:space="preserve">         - z funduszu PHARE CBC</t>
  </si>
  <si>
    <t xml:space="preserve">         - z Polsko-Niemieckiej Współpracy Młodzieży</t>
  </si>
  <si>
    <t xml:space="preserve">     a) na zadania własne, z tego:</t>
  </si>
  <si>
    <t xml:space="preserve">        zlecone gminie oraz inne zlecone ustawami, z tego:</t>
  </si>
  <si>
    <t xml:space="preserve">     b) na zadania zlecone z zakresu administracji rządowej</t>
  </si>
  <si>
    <t xml:space="preserve">         - dotacje z budżetu państwa</t>
  </si>
  <si>
    <t>I OCHRONA PRZECIWPOŻAROWA</t>
  </si>
  <si>
    <t>DOCHODY OD OSÓB PRAWNYCH, OD OSÓB</t>
  </si>
  <si>
    <t>RÓŻNE ROZLICZENIA</t>
  </si>
  <si>
    <t>OŚWIATA I WYCHOWANIE</t>
  </si>
  <si>
    <t>OCHRONA ZDROWIA</t>
  </si>
  <si>
    <t>EDUKACYJNA OPIEKA WYCHOWAWCZA</t>
  </si>
  <si>
    <t>RAZEM</t>
  </si>
  <si>
    <t>Rozdział</t>
  </si>
  <si>
    <t>Treść</t>
  </si>
  <si>
    <t>1.2.1. Zestawienie zbiorcze według działów klasyfikacji budżetowej.</t>
  </si>
  <si>
    <t>z tego:</t>
  </si>
  <si>
    <t>Stopień realizacji
4:3</t>
  </si>
  <si>
    <t>wydatki bieżące</t>
  </si>
  <si>
    <t>wydatki majątkowe</t>
  </si>
  <si>
    <t>6.1. Realizacja inwestycji w I półroczu 2006 roku - część tabelaryczna.</t>
  </si>
  <si>
    <t>7.1. CZĘŚĆ TABELARYCZNA</t>
  </si>
  <si>
    <t>dotacje</t>
  </si>
  <si>
    <t>wynagrodzenia
i pochodne od wynagrodzeń</t>
  </si>
  <si>
    <t>wydatki na obsługę długu</t>
  </si>
  <si>
    <t>wydatki z tytułu poręczeń i gwarancji</t>
  </si>
  <si>
    <t>11</t>
  </si>
  <si>
    <t>010</t>
  </si>
  <si>
    <t>ROLNICTWO I ŁOWIECTWO</t>
  </si>
  <si>
    <t>400</t>
  </si>
  <si>
    <t>WYTWARZANIE I ZAOPATRYWANIE W ENERGIĘ</t>
  </si>
  <si>
    <t>ELEKTRYCZNĄ, GAZ I WODĘ</t>
  </si>
  <si>
    <t>DZIAŁALNOŚĆ USŁUGOWA</t>
  </si>
  <si>
    <t xml:space="preserve">URZĘDY NACZELNYCH ORGANÓW WŁADZY </t>
  </si>
  <si>
    <t xml:space="preserve">DOCHODY OD OSÓB PRAWNYCH, </t>
  </si>
  <si>
    <t>OD OSÓB FIZYCZNYCH I OD INNYCH JEDNOSTEK</t>
  </si>
  <si>
    <t>OBSŁUGA DŁUGU PUBLICZNEGO</t>
  </si>
  <si>
    <t>POZOSTAŁE ZADANIA W ZAKRESIE</t>
  </si>
  <si>
    <t>POLITYKI SPOŁECZNEJ</t>
  </si>
  <si>
    <t>GOSPODARKA KOMUNALNA</t>
  </si>
  <si>
    <t xml:space="preserve"> I OCHRONA ŚRODOWISKA</t>
  </si>
  <si>
    <t>KULTURA I OCHRONA DZIEDZICTWA</t>
  </si>
  <si>
    <t>NARODOWEGO</t>
  </si>
  <si>
    <t>OGÓŁEM</t>
  </si>
  <si>
    <t>1.2.2. Zestawienie wydatków związanych z realizacją zadań własnych według działów i rozdziałów klasyfikacji budżetowej.</t>
  </si>
  <si>
    <t>Stopień realizacji
5:4</t>
  </si>
  <si>
    <t>wynagrodzenia 
i pochodne od wynagrodzeń</t>
  </si>
  <si>
    <t>01002</t>
  </si>
  <si>
    <t>Wojewódzkie ośrodki doradztwa rolniczego</t>
  </si>
  <si>
    <t>01030</t>
  </si>
  <si>
    <t>Izby rolnicze</t>
  </si>
  <si>
    <t>Dostarczanie paliw gazowych</t>
  </si>
  <si>
    <t>Lokalny transport zbiorowy</t>
  </si>
  <si>
    <t>Zakłady gospodarki mieszkaniowej</t>
  </si>
  <si>
    <t>Plany zagospodarowania przestrzennego</t>
  </si>
  <si>
    <t>Opracowania geodezyjne i kartograficzne</t>
  </si>
  <si>
    <t>Straż Graniczna</t>
  </si>
  <si>
    <t>Zadania ratownictwa górskiego i wodnego</t>
  </si>
  <si>
    <t xml:space="preserve">Pobór podatków, opłat i niepodatkowych </t>
  </si>
  <si>
    <t>należności budżetowych</t>
  </si>
  <si>
    <t>Obsługa papierów wartościowych, kredytów</t>
  </si>
  <si>
    <t>i pożyczek jednostek samorządu terytorialnego</t>
  </si>
  <si>
    <t>Rezerwy ogólne i celowe</t>
  </si>
  <si>
    <t>Przedszkola specjalne</t>
  </si>
  <si>
    <t>Dowożenie uczniów do szkół</t>
  </si>
  <si>
    <t>Komisje egzaminacyjne</t>
  </si>
  <si>
    <t>Dokształcanie i doskonalenie nauczycieli</t>
  </si>
  <si>
    <t>Programy polityki zdrowotnej</t>
  </si>
  <si>
    <t>Przeciwdziałanie alkoholizmowi</t>
  </si>
  <si>
    <t xml:space="preserve">Zasiłki i pomoc w naturze oraz składki na </t>
  </si>
  <si>
    <t>Dodatki mieszkaniowe</t>
  </si>
  <si>
    <t>Usługi opiekuńcze i specjalistyczne</t>
  </si>
  <si>
    <t>usługi opiekuńcze</t>
  </si>
  <si>
    <t>Kolonie i obozy oraz inne formy wypoczynku dzieci</t>
  </si>
  <si>
    <t>i młodzieży szkolnej, a także szkolenia młodzieży</t>
  </si>
  <si>
    <t>Ochotnicze Hufce Pracy</t>
  </si>
  <si>
    <t>GOSPODARKA KOMUNALNA I OCHRONA</t>
  </si>
  <si>
    <t>ŚRODOWISKA</t>
  </si>
  <si>
    <t>Oczyszczanie miast i wsi</t>
  </si>
  <si>
    <t>Oświetlenie ulic, placów i dróg</t>
  </si>
  <si>
    <t>Wpływy i wydatki związane z gromadzeniem</t>
  </si>
  <si>
    <t>środków z opłat produktowych</t>
  </si>
  <si>
    <t>Obiekty sportowe</t>
  </si>
  <si>
    <t>Zadania w zakresie kultury fizycznej i sportu</t>
  </si>
  <si>
    <t>1.2.3. Zestawienie wydatków związanych z realizacją zadań zleconych z zakresu administracji rządowej i innych zadań zleconych gminie 
          ustawami według działów i rozdziałów klasyfikacji budżetowej.</t>
  </si>
  <si>
    <t xml:space="preserve">PAŃSTWOWEJ, KONTROLI I OCHRONY </t>
  </si>
  <si>
    <t>Składki na ubezpieczenia zdrowotne opłacane za osoby</t>
  </si>
  <si>
    <t>pobierające niektóre świadczenia z pomocy społecznej</t>
  </si>
  <si>
    <t>oraz niektóre świadczenia rodzinne</t>
  </si>
  <si>
    <t>Usługi opiekuńcze i specjalistyczne usługi</t>
  </si>
  <si>
    <t>opiekuńcze</t>
  </si>
  <si>
    <t>1.2.4. Zestawienie wydatków związanych z realizacją zadań z zakresu właściwości powiatu przejętych w drodze porozumienia 
          według działów i rozdziałów klasyfikacji budżetowej</t>
  </si>
  <si>
    <t>1.2.5. Zestawienie wydatków związanych z realizacją zadań z zakresu właściwości województwa przejętych w drodze porozumienia 
          według działów i rozdziałów klasyfikacji budżetowej</t>
  </si>
  <si>
    <t>Drogi publiczne wojewódzkie</t>
  </si>
  <si>
    <t>Oddziały przedszkolne w szkołach podstawowych</t>
  </si>
  <si>
    <t>Gospodarka środkami finansowymi zakładów budżetowych, środków specjalnych oraz gminnych instytucji kultury przedstawia się następująco:</t>
  </si>
  <si>
    <t>1. Zakład Gospodarki Komunalnej i Mieszkaniowej w Policach</t>
  </si>
  <si>
    <t xml:space="preserve"> - stan środków na początek okresu sprawozdawczego</t>
  </si>
  <si>
    <t>Przychody, z tego:</t>
  </si>
  <si>
    <t xml:space="preserve"> - wpływy z usług</t>
  </si>
  <si>
    <t xml:space="preserve"> - dotacja na działalność bieżącą</t>
  </si>
  <si>
    <t xml:space="preserve"> - dotacja na inwestycje</t>
  </si>
  <si>
    <t xml:space="preserve"> - pozostałe przychody</t>
  </si>
  <si>
    <t xml:space="preserve"> - inne zwiększenia</t>
  </si>
  <si>
    <t>Suma bilansowa</t>
  </si>
  <si>
    <t>Wydatki, z tego:</t>
  </si>
  <si>
    <t xml:space="preserve"> - płace i narzuty</t>
  </si>
  <si>
    <t xml:space="preserve"> - energia</t>
  </si>
  <si>
    <t xml:space="preserve"> - usługi i remonty</t>
  </si>
  <si>
    <t>PLAN</t>
  </si>
  <si>
    <t>WYKONANIE</t>
  </si>
  <si>
    <t>DZIAŁ</t>
  </si>
  <si>
    <t>ROZDZIAŁ</t>
  </si>
  <si>
    <t>3)</t>
  </si>
  <si>
    <t xml:space="preserve"> - materiały</t>
  </si>
  <si>
    <t xml:space="preserve"> - inwestycje</t>
  </si>
  <si>
    <t xml:space="preserve"> - pozostałe koszty</t>
  </si>
  <si>
    <t xml:space="preserve"> - inne zmniejszenia</t>
  </si>
  <si>
    <t xml:space="preserve"> - wpłata do budżetu nadwyżki środków obrotowych</t>
  </si>
  <si>
    <t xml:space="preserve"> - stan środków na koniec okresu sprawozdawczego</t>
  </si>
  <si>
    <t>2. Zakład Wodociągów i Kanalizacji w Policach</t>
  </si>
  <si>
    <t xml:space="preserve"> - podatek dochodowy</t>
  </si>
  <si>
    <t>3. Zakład Odzysku i Składowania Odpadów Komunalnych w Leśnie Górnym</t>
  </si>
  <si>
    <t>4. Szkoły podstawowe</t>
  </si>
  <si>
    <t xml:space="preserve"> - wyżywienie</t>
  </si>
  <si>
    <t>5. Gimnazja</t>
  </si>
  <si>
    <t>6. Przedszkola publiczne</t>
  </si>
  <si>
    <t>7. Żłobek Miejski w Policach</t>
  </si>
  <si>
    <t>Ogółem</t>
  </si>
  <si>
    <t xml:space="preserve"> - stan środków pieniężnych na koniec okresu sprawozdawczego</t>
  </si>
  <si>
    <t>Dodatkowym źródłem finansowania wydatków jest rachunek dochodów własnych. W okresie sprawozdawczym funkcjonował rachunek dochodów własnych w Ośrodku Sportu i Rekreacji w Policach w zakresie kultury fizycznej i sportu. Tabela poniżej przedstawiaja dochody i wydatki tego rachunku.</t>
  </si>
  <si>
    <t xml:space="preserve"> - materiały i wyposażenie</t>
  </si>
  <si>
    <t>Dostarczanie wody</t>
  </si>
  <si>
    <t>Drogi publiczne gminne</t>
  </si>
  <si>
    <t>Zadania w zakresie upowszechniania turystyki</t>
  </si>
  <si>
    <t>Gospodarka gruntami i nieruchomościami</t>
  </si>
  <si>
    <t>KULTURA I OCHRONA DZIEDZICTWA NARODOWEGO</t>
  </si>
  <si>
    <t>i rentowe z ubezpieczenia społecznego</t>
  </si>
  <si>
    <t>2440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</si>
  <si>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</si>
  <si>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</si>
  <si>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</si>
  <si>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</si>
  <si>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</si>
  <si>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</si>
  <si>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Szkoły podstawowe</t>
  </si>
  <si>
    <t>Gimnazja</t>
  </si>
  <si>
    <t>Lecznictwo ambulatoryjne</t>
  </si>
  <si>
    <t>Gospodarka odpadami</t>
  </si>
  <si>
    <t>Paragraf</t>
  </si>
  <si>
    <t>Urzędy naczelnych organów władzy państwowej,</t>
  </si>
  <si>
    <t>kontroli i ochrony prawa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</si>
  <si>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</si>
  <si>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</si>
  <si>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</si>
  <si>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</si>
  <si>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</si>
  <si>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</si>
  <si>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</si>
  <si>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Z DOKONANYCH UMORZEŃ NALEŻNOŚCI ORAZ PRZYZNANYCH ULG 
ZA I PÓŁROCZE 2006 ROKU,
DO KTÓRYCH NIE STOSUJE SIĘ PRZEPISÓW USTAWY - ORDYNACJA PODATKOWA</t>
  </si>
  <si>
    <t>13.06.06</t>
  </si>
  <si>
    <r>
      <t xml:space="preserve">8.2. Informacja o przebiegu wykonania planu finansowego 
</t>
    </r>
    <r>
      <rPr>
        <b/>
        <sz val="14"/>
        <color indexed="62"/>
        <rFont val="Arial CE"/>
        <family val="0"/>
      </rPr>
      <t xml:space="preserve">       </t>
    </r>
    <r>
      <rPr>
        <b/>
        <u val="single"/>
        <sz val="14"/>
        <color indexed="62"/>
        <rFont val="Arial CE"/>
        <family val="0"/>
      </rPr>
      <t>Miejskiego Ośrodka Kultury w Policach</t>
    </r>
  </si>
  <si>
    <r>
      <t xml:space="preserve">8.1. Informacja o przebiegu wykonania planu finansowego 
</t>
    </r>
    <r>
      <rPr>
        <b/>
        <sz val="14"/>
        <color indexed="62"/>
        <rFont val="Arial CE"/>
        <family val="0"/>
      </rPr>
      <t xml:space="preserve">       </t>
    </r>
    <r>
      <rPr>
        <b/>
        <u val="single"/>
        <sz val="14"/>
        <color indexed="62"/>
        <rFont val="Arial CE"/>
        <family val="0"/>
      </rPr>
      <t>Biblioteki im. Marii Skłodowskiej-Curie w Policach</t>
    </r>
  </si>
  <si>
    <r>
      <t xml:space="preserve">8.1.1. Część tabelaryczna.
</t>
    </r>
    <r>
      <rPr>
        <sz val="14"/>
        <color indexed="62"/>
        <rFont val="Arial CE"/>
        <family val="0"/>
      </rPr>
      <t xml:space="preserve">
</t>
    </r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</si>
  <si>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</si>
  <si>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</si>
  <si>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Dotacje celowe otrzymane z budżetu państwa na realizację zadań</t>
  </si>
  <si>
    <t xml:space="preserve"> - pokrycie amortyzacji </t>
  </si>
  <si>
    <t xml:space="preserve"> - odpisy amortyzacyjne </t>
  </si>
  <si>
    <t xml:space="preserve"> - środki własne zarezerwowane na inwestycje</t>
  </si>
  <si>
    <t xml:space="preserve"> - wpłata do budżetu nadwyżki środków obrotowych </t>
  </si>
  <si>
    <t>8. Rachunek dochodów własnych</t>
  </si>
  <si>
    <t>Środki na dofinansowanie własnych inwestycji gmin (związków gmin), powiatów (związków powiatów), samorządów  województw, pozyskane z innych źródeł</t>
  </si>
  <si>
    <t>Środki na dofinansowanie własnych inwestycji gmin (związków gmin), powiatów (związków powiatów), samorządów województw, pozyskane z innych źródeł</t>
  </si>
  <si>
    <t>0979</t>
  </si>
  <si>
    <t>2708</t>
  </si>
  <si>
    <t>Grzywny, mandaty oraz inne kary pieniężne od osób fizycznych</t>
  </si>
  <si>
    <t>Wpływy z opłat za wydawanie zezwoleń na sprzedaż alkoholu</t>
  </si>
  <si>
    <t xml:space="preserve">EDUKACYJNA OPIEKA WYCHOWAWCZA </t>
  </si>
  <si>
    <t>Dotacje otrzymane z funduszy celowych na realizację zadań bieżących jednostek sektora finansów publicznych</t>
  </si>
  <si>
    <t xml:space="preserve">KULTURA I OCHRONA DZIEDZICTWA NARODOWEGO </t>
  </si>
  <si>
    <t>o przebiegu wykonania budżetu Gminy Police</t>
  </si>
  <si>
    <t>1.1.3. Zestawienie według działów i rozdziałów klasyfikacji budżetowej</t>
  </si>
  <si>
    <t>Realizacja                         4:3</t>
  </si>
  <si>
    <t>WYTWARZANIE I ZAOPATRYWANIE W</t>
  </si>
  <si>
    <t>ENERGIĘ ELEKTRYCZNĄ, GAZ I WODĘ</t>
  </si>
  <si>
    <t xml:space="preserve">GOSPODARKA KOMUNALNA </t>
  </si>
  <si>
    <t>I OCHRONA ŚRODOWISKA</t>
  </si>
  <si>
    <t>Realizacja                         5:4</t>
  </si>
  <si>
    <t>Wpływy z podatku rolnego, podatku leśnego, podatku od czynności</t>
  </si>
  <si>
    <t>cywilnoprawnych, podatków i opłat lokalnych od osób prawnych</t>
  </si>
  <si>
    <t>Wpływy z podatku rolnego, podatku leśnego</t>
  </si>
  <si>
    <t xml:space="preserve">podatku rolnego, podatku leśnego, podatku od spadków i darowizn </t>
  </si>
  <si>
    <t>podatku od czynności cywilnoprawnych oraz podatków i opłat lokalnych</t>
  </si>
  <si>
    <t>od osób fizycznych</t>
  </si>
  <si>
    <t xml:space="preserve">Udziały gminy w podatkach stanowiących </t>
  </si>
  <si>
    <t xml:space="preserve">Różne rozliczenia finansowe </t>
  </si>
  <si>
    <t xml:space="preserve">Świadczenia rodzinne, zaliczka alimentacyjna oraz składki </t>
  </si>
  <si>
    <t>na ubezpieczenia emerytalne i rentowe z ubezpieczenia społecznego</t>
  </si>
  <si>
    <t>KULTURA O OCHRONA DZIEDZICTWA NARODOWEGO</t>
  </si>
  <si>
    <t>1.1.3.3. Dochody związane z realizacją zadań zleconych z zakresu administracji
              rządowej i innych zadań zleconych ustawami.</t>
  </si>
  <si>
    <t>Realizacja                         6:5</t>
  </si>
  <si>
    <t>RB-50</t>
  </si>
  <si>
    <t>Składki na ubezpieczenia zdrowotne opłacane</t>
  </si>
  <si>
    <t xml:space="preserve">za osoby pobierające niektóre świadczenia z pomocy społecznej </t>
  </si>
  <si>
    <t>Zasiłki i pomoc w naturze oraz składki na ubezpieczenia emerytalne                                       i rentowe</t>
  </si>
  <si>
    <t xml:space="preserve">1.1.3.4. Dochody związane z realizacją zadań z zakresu działania innych jednostek </t>
  </si>
  <si>
    <t xml:space="preserve">              samorządu terytorialnego             </t>
  </si>
  <si>
    <t xml:space="preserve">Wykonanie </t>
  </si>
  <si>
    <t>Realizacja 6:5</t>
  </si>
  <si>
    <t xml:space="preserve">                      </t>
  </si>
  <si>
    <t xml:space="preserve">Dotacje celowe otrzymane z powiatu na zadania bieżące </t>
  </si>
  <si>
    <t>realizowane na podstawie porozumień (umów) między jednostkami</t>
  </si>
  <si>
    <t>samorządu terytorialnego</t>
  </si>
  <si>
    <t>Uwaga na kwartał dopisujemy RB-27ZZ</t>
  </si>
  <si>
    <t>RB-27ZZ</t>
  </si>
  <si>
    <t xml:space="preserve">         - dotacje, z tego:</t>
  </si>
  <si>
    <t xml:space="preserve">         - z budżetu państwa </t>
  </si>
  <si>
    <t xml:space="preserve">         - środki, z tego:</t>
  </si>
  <si>
    <t xml:space="preserve">         - z funduszy strukturalnych INTERREG III</t>
  </si>
  <si>
    <t xml:space="preserve">Szkoły podstawowe </t>
  </si>
  <si>
    <t>plan</t>
  </si>
  <si>
    <t>wykonanie</t>
  </si>
  <si>
    <t>pomoc materialna dla uczniów</t>
  </si>
  <si>
    <t xml:space="preserve"> +54.259</t>
  </si>
  <si>
    <t>Żłobek</t>
  </si>
  <si>
    <t>1.4.3. Pozostałe dotacje celowe na zadania publiczne w I półroczu 2006 roku.</t>
  </si>
  <si>
    <t xml:space="preserve"> - Przedszkola Niepubliczne w Szczecinie "Jutrzenka"</t>
  </si>
  <si>
    <t>plan zapis ręczny</t>
  </si>
  <si>
    <t xml:space="preserve"> - Miasto Szczecin - dotacja z tytułu </t>
  </si>
  <si>
    <t xml:space="preserve">   uczęszczania dzieci z Polic </t>
  </si>
  <si>
    <t xml:space="preserve"> - Dotacja dla Gminy Miasta Szczecin na działania                                                                             </t>
  </si>
  <si>
    <t xml:space="preserve"> - Polskie Stowarzyszenie  na rzecz</t>
  </si>
  <si>
    <t xml:space="preserve">   Koło Terenowe w Policach</t>
  </si>
  <si>
    <t xml:space="preserve">          przez organizacje pozarządowe w I półroczu 2006 roku.</t>
  </si>
  <si>
    <t xml:space="preserve">Klub Kajakowy "Alchemik" Police </t>
  </si>
  <si>
    <t xml:space="preserve">Zachodniopomorskie Wodne Ochotnicze </t>
  </si>
  <si>
    <t>Pogotowie Ratunkowe</t>
  </si>
  <si>
    <t>Towarzystwo Przyjaciół Dzieci Zachodniopomorski</t>
  </si>
  <si>
    <t>Pozostałe</t>
  </si>
  <si>
    <t>Klinice Pediatrii AM w Szczecinie</t>
  </si>
  <si>
    <t xml:space="preserve">Polskie Stowarzyszenie na rzecz </t>
  </si>
  <si>
    <t>Stowarzyszenie Honorowych Dawców Krwi</t>
  </si>
  <si>
    <t xml:space="preserve">Stowarzyszenie Kobiet </t>
  </si>
  <si>
    <t>Okręg Zachodniopomorski Koło Terenowe w Policach</t>
  </si>
  <si>
    <t>Stowarzyszenie Hospicjum Królowej Apostołów</t>
  </si>
  <si>
    <t>Fundacja Zachodniopomorskie Hospicjum dla Dzieci</t>
  </si>
  <si>
    <t>Dom Samotnych Matek z Dziećmi Monar-Markot</t>
  </si>
  <si>
    <t xml:space="preserve">Pozostałe </t>
  </si>
  <si>
    <t>Zarząd Rejonowy w Policach</t>
  </si>
  <si>
    <t xml:space="preserve"> Oddział Regionalny </t>
  </si>
  <si>
    <t xml:space="preserve">ZHR Okręg Północno-Zachodni </t>
  </si>
  <si>
    <t xml:space="preserve">Parafia p.w. Świętego Piotra i Pawła </t>
  </si>
  <si>
    <t>ul. Kościelna 4 w Policach</t>
  </si>
  <si>
    <t>Policka Inicjatywa Społeczna "Impuls"</t>
  </si>
  <si>
    <t>Polickie Towarzystwo Strzeleckie i Miłośników</t>
  </si>
  <si>
    <t>Broni Dawnej "Grajcar"</t>
  </si>
  <si>
    <t xml:space="preserve">Klub Piłkarski Police </t>
  </si>
  <si>
    <t>UKL "Ósemka" w Policach</t>
  </si>
  <si>
    <t>UKS "Activ" w Policach</t>
  </si>
  <si>
    <t xml:space="preserve">UKS "Błyskawica" w Policach </t>
  </si>
  <si>
    <t>UKS Champion w Policach</t>
  </si>
  <si>
    <t>Polickie Towarzystwo Strzeleckie "Grajcar"</t>
  </si>
  <si>
    <t>Czy mam je ujmować brak umów</t>
  </si>
  <si>
    <t xml:space="preserve"> 3.3. SPRAWOZDANIE</t>
  </si>
  <si>
    <t>30.06.06</t>
  </si>
  <si>
    <t>31.05.09</t>
  </si>
  <si>
    <t>31.12.08</t>
  </si>
  <si>
    <t>31.09.08</t>
  </si>
  <si>
    <t>31.08.08</t>
  </si>
  <si>
    <t>30.04.08</t>
  </si>
  <si>
    <t>31.12.07</t>
  </si>
  <si>
    <t>31.10.07</t>
  </si>
  <si>
    <t>31.08.07</t>
  </si>
  <si>
    <t>31.05.07</t>
  </si>
  <si>
    <t>30.04.07</t>
  </si>
  <si>
    <t>31.07.07</t>
  </si>
  <si>
    <t>31.03.07</t>
  </si>
  <si>
    <t>28.08.07</t>
  </si>
  <si>
    <t>31.10.06</t>
  </si>
  <si>
    <t>31.12.06</t>
  </si>
  <si>
    <t>30.09.06</t>
  </si>
  <si>
    <t>15.12.06</t>
  </si>
  <si>
    <t>16.10.06</t>
  </si>
  <si>
    <t>30.11.06</t>
  </si>
  <si>
    <t>12.09.06</t>
  </si>
  <si>
    <t>16.08.06</t>
  </si>
  <si>
    <t>20.06.06</t>
  </si>
  <si>
    <t>bieżących z zakresu administracji rządowej oraz innych zadań</t>
  </si>
  <si>
    <t>zleconych gminie (związkom gmin) ustawami</t>
  </si>
  <si>
    <t>URZĘDY NACZELNYCH ORGANÓW WŁADZY PAŃSTWOWEJ</t>
  </si>
  <si>
    <t>KONTROLI I OCHRONY PRAWA ORAZ SĄDOWNICTWA</t>
  </si>
  <si>
    <t>Drogi publiczne powiatowe</t>
  </si>
  <si>
    <t>w tym:</t>
  </si>
  <si>
    <t>PAŃSTWOWEJ, KONTROLI I OCHRONY</t>
  </si>
  <si>
    <t>PRAWA ORAZ SĄDOWNICTWA</t>
  </si>
  <si>
    <t>KULTURA FIZYCZNA I SPORT</t>
  </si>
  <si>
    <t>Przedszkola</t>
  </si>
  <si>
    <t>Gospodarka ściekowa i ochrona wód</t>
  </si>
  <si>
    <t>1.1. Zestawienie wykonania dochodów budżetu Gminy Police.</t>
  </si>
  <si>
    <t>1.1.1. Zestawienie według działów klasyfikacji i ważniejszych źródeł.</t>
  </si>
  <si>
    <t>Realizacja
5:4</t>
  </si>
  <si>
    <t>1.1.2. Zestawienie dochodów w układzie rodzajowym.</t>
  </si>
  <si>
    <t>Realizacja</t>
  </si>
  <si>
    <t xml:space="preserve"> 3:2</t>
  </si>
  <si>
    <t>Policka Inicjatywa Społeczna " IMPULS"</t>
  </si>
  <si>
    <t>1.1.3.1. Ogółem według działów.</t>
  </si>
  <si>
    <t>1.1.3.2. Dochody związane z realizacją zadań własnych.</t>
  </si>
  <si>
    <t>6:5</t>
  </si>
  <si>
    <t>1.1.3.5. Dochody podlegające przekazaniu do budżetu państwa.</t>
  </si>
  <si>
    <t xml:space="preserve"> 4:3</t>
  </si>
  <si>
    <t>1.4.1. Dotacje dla zakładów budżetowych.</t>
  </si>
  <si>
    <t>Zakład Gospodarki Komunalnej</t>
  </si>
  <si>
    <t>i Mieszkaniowej, z tego na:</t>
  </si>
  <si>
    <t>a) eksploatację i remonty budynków</t>
  </si>
  <si>
    <t xml:space="preserve">    komunalnych</t>
  </si>
  <si>
    <t>b) wydatki inwestycyjne</t>
  </si>
  <si>
    <t>c) utrzymanie cmentarzy</t>
  </si>
  <si>
    <t>Szkoła Podstawowa nr 1, z tego na:</t>
  </si>
  <si>
    <t>działalność podstawową</t>
  </si>
  <si>
    <t>dokształcanie i doskonalenie nauczycieli</t>
  </si>
  <si>
    <t>Szkoła Podstawowa nr 2, z tego na:</t>
  </si>
  <si>
    <t>klasy "0"</t>
  </si>
  <si>
    <t>Szkoła Podstawowa nr 3, z tego na:</t>
  </si>
  <si>
    <t>Szkoła Podstawowa nr 6, z tego na:</t>
  </si>
  <si>
    <t>Szkoła Podstawowa nr 8, z tego na:</t>
  </si>
  <si>
    <t>Szkoła Podstawowa w Tanowie, z tego na:</t>
  </si>
  <si>
    <t>Szkoła Podstawowa w Trzebieży, z tego na:</t>
  </si>
  <si>
    <t>Przedszkole Publiczne nr 1, z tego na:</t>
  </si>
  <si>
    <t>Przedszkole Publiczne nr 5, z tego na:</t>
  </si>
  <si>
    <t>Przedszkole Publiczne nr 6, z tego na:</t>
  </si>
  <si>
    <t>Przedszkole Publiczne nr 8, z tego na:</t>
  </si>
  <si>
    <t>Przedszkole Publiczne nr 9, z tego na:</t>
  </si>
  <si>
    <t>Przedszkole Publiczne nr 10, z tego na:</t>
  </si>
  <si>
    <t>Przedszkole Publiczne nr 11, z tego na:</t>
  </si>
  <si>
    <t>Przedszkole Publiczne w Tanowie, z tego na:</t>
  </si>
  <si>
    <t>Przedszkole Publiczne w Trzebieży, z tego na:</t>
  </si>
  <si>
    <t>Gimnazjum nr 1, z tego na:</t>
  </si>
  <si>
    <t>Gimnazjum nr 2, z tego na:</t>
  </si>
  <si>
    <t>Gimnazjum nr 3, z tego na:</t>
  </si>
  <si>
    <t>Gimnazjum nr 4, z tego na:</t>
  </si>
  <si>
    <t>Gimnazjum w Trzebieży, z tego na:</t>
  </si>
  <si>
    <t>wydatki inwestycyjne</t>
  </si>
  <si>
    <t>działalność podstawowa</t>
  </si>
  <si>
    <t>1.4.2. Dotacje celowe na zadania publiczne wykonywane</t>
  </si>
  <si>
    <t>Realizacja
6:5</t>
  </si>
  <si>
    <t>Polickie Stowarzyszenie Abstynentów</t>
  </si>
  <si>
    <t>"Ostoja" w Policach</t>
  </si>
  <si>
    <t xml:space="preserve">Fundacja Pomocy Chorym </t>
  </si>
  <si>
    <t>na Zanik Mięśni w Szczecinie</t>
  </si>
  <si>
    <t xml:space="preserve">TPD Pomorskie Koło Pomocy Dzieciom </t>
  </si>
  <si>
    <t>Chorym na Fenyloketonurię przy</t>
  </si>
  <si>
    <t>z siedzibą w Policach</t>
  </si>
  <si>
    <t xml:space="preserve">Polski Związek Głuchych Oddział </t>
  </si>
  <si>
    <t>Zachodniopomorski w Szczecinie</t>
  </si>
  <si>
    <t>Polski Związek Głuchych Specjalistyczny</t>
  </si>
  <si>
    <t>Ośrodek Diagnozy i Rehabilitacji Dzieci</t>
  </si>
  <si>
    <t>i Młodzieży z Wadą Słuchu w Szczecinie</t>
  </si>
  <si>
    <t>Dział: 921.</t>
  </si>
  <si>
    <t>Rozdział: 92109</t>
  </si>
  <si>
    <t>Osób z Upośledzeniem Umysłowym</t>
  </si>
  <si>
    <t>Koło Terenowe w Policach</t>
  </si>
  <si>
    <t>im. Henrego Dunant w Policach</t>
  </si>
  <si>
    <t>Polskie Stowarzyszenie Diabetyków</t>
  </si>
  <si>
    <t>Koło Nr 15 w Policach</t>
  </si>
  <si>
    <t>Krajowe Towarzystwo Autyzmu</t>
  </si>
  <si>
    <t>Oddział w Szczecinie</t>
  </si>
  <si>
    <t>po Mastektomii "Polickie Amazonki"</t>
  </si>
  <si>
    <t>Polski Związek Niewidomych</t>
  </si>
  <si>
    <t>Stowarzyszenie Promujące Kulturę</t>
  </si>
  <si>
    <t>i Turystykę Powiatu Polickiego</t>
  </si>
  <si>
    <t>"ANIMATOR" w Policach</t>
  </si>
  <si>
    <t>Polickie Stowarzyszenie Piłki Siatkowej</t>
  </si>
  <si>
    <t>Oddział Zachodniopomorski w Szczecinie</t>
  </si>
  <si>
    <t>Polskie Towarzystwo Turystyczno-Krajoznawcze</t>
  </si>
  <si>
    <t>Regionalny Oddział Szczeciński im. Stefana Kaczmarka</t>
  </si>
  <si>
    <t xml:space="preserve"> - w zakresie promocji ochrony zdrowia, rehabilitacji społecznej i leczniczej oraz profilaktyki zdrowotnej</t>
  </si>
  <si>
    <t>Dojazd do budynku z ul. Woj. Polskiego (szeregowiec) - 
Woj. Polskiego 80-80H</t>
  </si>
  <si>
    <t>Wykonanie modernizacji chodników i parkingu przy ul.Okulickiego 
w Policach</t>
  </si>
  <si>
    <t>Partycypacja w budowie sieci wodociągowej w Przęsocinie 
(dz. nr 429, 430,433/4)</t>
  </si>
  <si>
    <t>Partycypacja w budowie sieci wodociągowej w Dębostrowie 
(dz. nr 332/2, 332/3, 332/4)</t>
  </si>
  <si>
    <t>Partycypacja w budowie sieci wodociągowej w Niekłończycy 
(dz. nr 119, 121)</t>
  </si>
  <si>
    <t>Partycypacja w budowie sieci kanalizacyjnej w Dębostrowie 
(dz. nr 332/2, 332/3, 332/4)</t>
  </si>
  <si>
    <t>Odprowadzenie nadwyżki z tytułu art. 404 ustawy z dnia 27 kwietnia 2001 r. Prawo ochrony środowiska (Dz.U. z 2001 r. Nr 62, poz. 627 z późn. zm.) do WFOŚiGW 
woj. zachodniopomorskiego</t>
  </si>
  <si>
    <t xml:space="preserve">         - z WFOŚiGW</t>
  </si>
  <si>
    <t>zb98 wchodzi bez podziału na szkoły do ok</t>
  </si>
  <si>
    <t>1.4. Zestawienie udzielonych dotacji w I półroczu 2006 roku.</t>
  </si>
  <si>
    <t xml:space="preserve">Towarzystwo Przyjaciół Dzieci Zachodniopomorski </t>
  </si>
  <si>
    <t xml:space="preserve">Parafia p.w. Podwyższenia Świętego Krzyża </t>
  </si>
  <si>
    <t>Zadania w zakresie kultury i ochrony dziedzictwa narodowego w tym:</t>
  </si>
  <si>
    <r>
      <t xml:space="preserve"> - inne (jakie) </t>
    </r>
    <r>
      <rPr>
        <sz val="8"/>
        <rFont val="Arial CE"/>
        <family val="2"/>
      </rPr>
      <t>transportowe, kulturalne, bankowe</t>
    </r>
  </si>
  <si>
    <r>
      <t xml:space="preserve"> - pozostałe (jakie)</t>
    </r>
    <r>
      <rPr>
        <sz val="8"/>
        <rFont val="Arial CE"/>
        <family val="2"/>
      </rPr>
      <t xml:space="preserve"> gospodarcze do działalności statutowej</t>
    </r>
  </si>
  <si>
    <r>
      <t xml:space="preserve"> - inne (jakie) </t>
    </r>
    <r>
      <rPr>
        <sz val="8"/>
        <rFont val="Arial CE"/>
        <family val="2"/>
      </rPr>
      <t>prowizje filmowe, doradztwo, reklama i reprezentacja</t>
    </r>
  </si>
  <si>
    <t>Pozostałe przychody (jakie)
……………………………….</t>
  </si>
  <si>
    <t>LKS "Rybak" w Trzebieży</t>
  </si>
  <si>
    <t>AKS "Promień" w Policach</t>
  </si>
  <si>
    <t>Nauczycielski Klub Szachowy</t>
  </si>
  <si>
    <t>"Śmiały" w Policach</t>
  </si>
  <si>
    <t>TKKF "Tytan" w Policach</t>
  </si>
  <si>
    <t>UKS "Chemiczek" w Policach</t>
  </si>
  <si>
    <t>UKS "Trójka" w Policach</t>
  </si>
  <si>
    <t>IUKP "Wodnik" w Policach</t>
  </si>
  <si>
    <t>UKŻ "Bras" w Policach</t>
  </si>
  <si>
    <t>UKS "Fala" w Trzebieży</t>
  </si>
  <si>
    <t xml:space="preserve"> - Miejski Ośrodek Kultury w Policach, z tego na:</t>
  </si>
  <si>
    <t xml:space="preserve">    - działalność bieżącą</t>
  </si>
  <si>
    <t xml:space="preserve">   w Policach, z tego na:</t>
  </si>
  <si>
    <t xml:space="preserve">Dział </t>
  </si>
  <si>
    <t>Dotacje</t>
  </si>
  <si>
    <t>Wynagrodzenia i pochodne</t>
  </si>
  <si>
    <t>Obsługa długu</t>
  </si>
  <si>
    <t>zadania własne</t>
  </si>
  <si>
    <t>630</t>
  </si>
  <si>
    <t>63003</t>
  </si>
  <si>
    <t>zadania zlecone</t>
  </si>
  <si>
    <t>750</t>
  </si>
  <si>
    <t>75011</t>
  </si>
  <si>
    <t>Poręczenia i gwarancje</t>
  </si>
  <si>
    <t>700</t>
  </si>
  <si>
    <t>751</t>
  </si>
  <si>
    <t>Domy i ośrodki kultury, świetlice i kluby</t>
  </si>
  <si>
    <t>Urzędy wojewódzkie</t>
  </si>
  <si>
    <t>Poz.</t>
  </si>
  <si>
    <t>w zł</t>
  </si>
  <si>
    <t>x</t>
  </si>
  <si>
    <t>Lp.</t>
  </si>
  <si>
    <t>Nazwa jednostki pomocniczej</t>
  </si>
  <si>
    <t>OGÓŁEM, z tego:</t>
  </si>
  <si>
    <t>OSIEDLA RAZEM</t>
  </si>
  <si>
    <t>SOŁECTWA RAZEM</t>
  </si>
  <si>
    <t>Drogoradz</t>
  </si>
  <si>
    <t>Tatynia</t>
  </si>
  <si>
    <t>jednostek samorządu terytorialnego na podstawie ustaw</t>
  </si>
  <si>
    <t>Dotacje celowe otrzymane z budżetu państwa na realizację własnych zadań bieżących gmin (związków gmin)</t>
  </si>
  <si>
    <t>Pomoc materialna dla uczniów</t>
  </si>
  <si>
    <t>Biblioteki</t>
  </si>
  <si>
    <t>Wykonanie</t>
  </si>
  <si>
    <t>2370</t>
  </si>
  <si>
    <t>6298</t>
  </si>
  <si>
    <t>6291</t>
  </si>
  <si>
    <t>6262</t>
  </si>
  <si>
    <t>6269</t>
  </si>
  <si>
    <t>Wpływy do budżetu nadwyżki środków obrotowych zakładu budżetowego</t>
  </si>
  <si>
    <t>0870</t>
  </si>
  <si>
    <t>Wpływy ze sprzedaży składników majątkowych</t>
  </si>
  <si>
    <t xml:space="preserve">    n) odsetki</t>
  </si>
  <si>
    <t xml:space="preserve">    o) pozostałe</t>
  </si>
  <si>
    <t>0450</t>
  </si>
  <si>
    <t>i innych jednostek organizacyjnych</t>
  </si>
  <si>
    <t>Instytucje kultury fizycznej</t>
  </si>
  <si>
    <t>2910</t>
  </si>
  <si>
    <t>2705</t>
  </si>
  <si>
    <t>Wpływy ze zwrotów dotacji wykorzystanych niezgodnie z przeznaczeniem lub pobranych w nadmiernej wysokości</t>
  </si>
  <si>
    <t>Wpływy z opłaty administracyjnej za czynności urzędowe</t>
  </si>
  <si>
    <t>Dział 900                    Rozdział 90011</t>
  </si>
  <si>
    <t>Paragrafy</t>
  </si>
  <si>
    <t>%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</si>
  <si>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</si>
  <si>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</si>
  <si>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</si>
  <si>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</si>
  <si>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</si>
  <si>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</si>
  <si>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7.</t>
  </si>
  <si>
    <t>8.</t>
  </si>
  <si>
    <t>Partycypacja i obsługa budowy przyłączy kanalizacyjnych</t>
  </si>
  <si>
    <t>9.</t>
  </si>
  <si>
    <t>10.</t>
  </si>
  <si>
    <t>11.</t>
  </si>
  <si>
    <t>12.</t>
  </si>
  <si>
    <t>13.</t>
  </si>
  <si>
    <t>14.</t>
  </si>
  <si>
    <t>Programy i opracowania dotyczące środowiska</t>
  </si>
  <si>
    <t>15.</t>
  </si>
  <si>
    <t>16.</t>
  </si>
  <si>
    <t>Bieżąca konserwacja i utrzymanie zieleni</t>
  </si>
  <si>
    <t>3</t>
  </si>
  <si>
    <t>17.</t>
  </si>
  <si>
    <t>Wycinka drzew i krzewów, pielęgnacja zieleni w pasach drogowych dróg powiatowych miejskich</t>
  </si>
  <si>
    <t>18.</t>
  </si>
  <si>
    <t>Wycinka drzew i krzewów, pielęgnacja zieleni w pasach drogowych dróg gminnych (publicznych)</t>
  </si>
  <si>
    <t>Nadzór nad pracami dotyczącymi wycinki drzew i krzewów, pielęgnacji zieleni w pasach drogowych dróg powiatowych miejskich i gminnych na terenie gminy Police</t>
  </si>
  <si>
    <t>4170</t>
  </si>
  <si>
    <t>19.</t>
  </si>
  <si>
    <t>Nadzór nad pracami dotyczącymi utrzymania i konserwacji zieleni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</si>
  <si>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</si>
  <si>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</si>
  <si>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</si>
  <si>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</si>
  <si>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</si>
  <si>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</si>
  <si>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</si>
  <si>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</si>
  <si>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</si>
  <si>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</si>
  <si>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</si>
  <si>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</si>
  <si>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</si>
  <si>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</si>
  <si>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</si>
  <si>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</si>
  <si>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</si>
  <si>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</si>
  <si>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</si>
  <si>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</si>
  <si>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</si>
  <si>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Ochrona bezdomnych zwierząt oraz edukacja w zakresie ochrony zwierząt - dotacja na realizację zadania</t>
  </si>
  <si>
    <t>41.</t>
  </si>
  <si>
    <t>42.</t>
  </si>
  <si>
    <t>43.</t>
  </si>
  <si>
    <t>Zakup pomocy naukowych, dydaktycznych i książek</t>
  </si>
  <si>
    <t>4240</t>
  </si>
  <si>
    <t>Warsztaty ekologiczne dla dzieci i młodzieży - dotacja na realizację zadania</t>
  </si>
  <si>
    <t>Środki finansowe pozostałe z 2005 r.</t>
  </si>
  <si>
    <t>Planowane nakłady finansowe w 2006 roku</t>
  </si>
  <si>
    <t>Budowa sieci wodociągowej w Trzebieży</t>
  </si>
  <si>
    <t>Dotacja dla Województwa Zachodniopomorskiego na inwestycje drogowe</t>
  </si>
  <si>
    <t>Budowa parkingu przy ul.Piłsudskiego w Policach</t>
  </si>
  <si>
    <t>Sygnalizacja świetlna przejścia przez ul. Asfaltową przy skrzyżowaniu z ul. Cisową</t>
  </si>
  <si>
    <t>Modernizacja ul.Piłsudskiego w rejonie Pawilonu Handlowego LIDL</t>
  </si>
  <si>
    <t>4B</t>
  </si>
  <si>
    <t>Wykonanie parkingu przy Gimnazjum nr 2 w Policach</t>
  </si>
  <si>
    <t>Budowa drogi dojazdowej do kompleksu garaży przy ul. Chodkiewicza wraz z kanalizacją deszczową i oświetleniem ulicznym</t>
  </si>
  <si>
    <t>Wykonanie ok. 50 mb. Drogi - ul. Bursztynowa w kierunku działek nad Grzepnicą</t>
  </si>
  <si>
    <t>Budowa przejścia w okolicy ulic Długosza i Piłsudskiego w Policach</t>
  </si>
  <si>
    <t>8A</t>
  </si>
  <si>
    <t>8B</t>
  </si>
  <si>
    <t>Projekt ścieżek rowerowych na terenie gminy Police</t>
  </si>
  <si>
    <t>Rozbudowa tras rowerowych w Policach - ekologiczna i bezpieczna alternatywa transportowa</t>
  </si>
  <si>
    <t>Dotacja dla ZGKiM na remonty kapitalne dachów</t>
  </si>
  <si>
    <t>Dotacja dla ZGKiM - Wykonanie instalacji gazowej w budynkach mieszkaniowych administrowanych przez ZGKiM</t>
  </si>
  <si>
    <t>Przebudowa budynków na ul.Bankowej 9 i 11 w Policach</t>
  </si>
  <si>
    <t xml:space="preserve">Przebudowa budynku komunalnego przy ul. WOP 7 w Trzebieży (projekt) </t>
  </si>
  <si>
    <t>Poprawa jakości obsługi inwestorów przez "INFRAPARK POLCE SA"</t>
  </si>
  <si>
    <t>Komputeryzacja Urzędu Gminy i inne zakupy inwestycyjne</t>
  </si>
  <si>
    <t>Przebudowa boiska przy Szkole Podstawowej nr 3 w Policach</t>
  </si>
  <si>
    <t>19A</t>
  </si>
  <si>
    <t>Przebudowa kompleksu boisk przy SP 6 w Policach-Jasienicy</t>
  </si>
  <si>
    <t>19B</t>
  </si>
  <si>
    <t>Przebudowa i modernizacja infrastruktury sportowo-rekreacyjnej przy Filii Szkoły Podstawowej nr 8 w Policach przy ul. Przyjaźni 33</t>
  </si>
  <si>
    <t>19C</t>
  </si>
  <si>
    <t>Modernizacja kotłowni oraz zmiana ogrzewania olejowego na gazowe w Szkole Podstawowej nr 6</t>
  </si>
  <si>
    <t>SP 6</t>
  </si>
  <si>
    <t>19D</t>
  </si>
  <si>
    <t>Modernizacja kotłowni oraz zmiana ogrzewania olejowego na gazowe w Szkole Podstawowej w Tanowie</t>
  </si>
  <si>
    <t>19E</t>
  </si>
  <si>
    <t>Modernizacja kotłowni oraz zmiana ogrzewania olejowego na gazowe w Szkole Podstawowej w Trzebieży</t>
  </si>
  <si>
    <t>SP Trzebież</t>
  </si>
  <si>
    <t>19F</t>
  </si>
  <si>
    <t xml:space="preserve">Dotacja dla Szkoły Podstawowej nr 8 na wymianę okien drewnianych na PVC w budynku szkoły </t>
  </si>
  <si>
    <t>Dotacja dla Gimnazjum nr 2 na zadanie pn. "Wymiana drzwi w Gimnazjum nr 2 w Policach".</t>
  </si>
  <si>
    <t>20A</t>
  </si>
  <si>
    <t>Modernizacja kotłowni oraz zmiana ogrzewania olejowego na gazowe w Gimnazjum w Trzebieży</t>
  </si>
  <si>
    <t>Gimnazjum Trzebież</t>
  </si>
  <si>
    <t>Dotacja dla Gimnazjum nr 3 w Policach na zakup centralki telefonicznej</t>
  </si>
  <si>
    <t xml:space="preserve"> DZIAŁ 851 - OCHRONA ZDROWIA</t>
  </si>
  <si>
    <t>21A</t>
  </si>
  <si>
    <t>Dotacja celowa na zakupy inwestycyjne jednostek spoza sektora finansów publicznych realizujących zadania w zakresie ochrony zdrowia</t>
  </si>
  <si>
    <t xml:space="preserve"> DZIAŁ 852 - POMOC SPOŁECZNA</t>
  </si>
  <si>
    <t>Zakup serwera i sprzętu komputerowego dla Ośrodka Pomocy Społecznej</t>
  </si>
  <si>
    <t>6051                               6052</t>
  </si>
  <si>
    <t>Kanalizacja sanitarna w ul.Warszewskiej w Pilchowie</t>
  </si>
  <si>
    <t>Kanalizacja deszczowa budynku mieszkalnego przy ul.Zamenhofa 9 w Policach</t>
  </si>
  <si>
    <t>Budowa kanalizacji do posesji przy ul. Głowackiego</t>
  </si>
  <si>
    <t xml:space="preserve">ZOiSOK - Rozbudowa składowiska (etap I - połączenie dwóch kwater) </t>
  </si>
  <si>
    <t>po 2010</t>
  </si>
  <si>
    <t>Partycypacja w budowie sieci wodociągowej w Niekłończycy (dz. nr 119, 121)</t>
  </si>
  <si>
    <t xml:space="preserve">Partycypacja w budowie sieci wodociągowej w Siedlicach (Społeczny Komitet Uzbrojenia Terenów w Siedlicach)                                                                    </t>
  </si>
  <si>
    <t>Częściowy zwrot kosztów na modernizację ogrzewania w budynkach</t>
  </si>
  <si>
    <t>Dotacja dla Spółdzielni Mieszkaniowej "Odra" w Policach - Budowa infrastruktury, małej architektury i zieleni przy budynku mieszkalnym - ul.Słoneczna-Sikorskiego</t>
  </si>
  <si>
    <t>Punkt oświetleniowy - Park "Solidarności" - ul. Św. Kazimierza</t>
  </si>
  <si>
    <t>Termorenowacja budynku i wymiana stolarki okiennej w budynku Urzędu Stanu Cywilnego w Policach, pl.Chrobrego 8</t>
  </si>
  <si>
    <t>Docieplenie budynku OHP</t>
  </si>
  <si>
    <t xml:space="preserve">Rozbudowa cmentarza komunalnego w Policach - etap I                                                                    </t>
  </si>
  <si>
    <t>Urządzenie placów zabaw</t>
  </si>
  <si>
    <t>Budowa świetlicy wiejskiej (projekt)</t>
  </si>
  <si>
    <t>48A</t>
  </si>
  <si>
    <t>Zakup komputera dla Sołectwa Uniemyśl</t>
  </si>
  <si>
    <t>Sołectwo Uniemyśl</t>
  </si>
  <si>
    <t>Kompleks Rekreacyjno-Sportowy przy ul.Piaskowej w Policach</t>
  </si>
  <si>
    <t>Hala sportowo-widowiskowa w Policach</t>
  </si>
  <si>
    <t>Przebudowa boiska ze sztuczną nawierzchnią przy świetlicy Sołectwa w Pilchowie</t>
  </si>
  <si>
    <t>19H</t>
  </si>
  <si>
    <t>Dotacja dla Przedszkola Publicznego w Trzebieży na modernizację kotłowni i zmianę ogrzewania olejowego na gazowe</t>
  </si>
  <si>
    <t>PP Trzebież</t>
  </si>
  <si>
    <t>Partycypacja w budowie sieci wodociągowej w Policach - rejon ul.M.Reja,W.Kadłubka,Galla Anonima (Stowarzyszenie "Nowy Dom")</t>
  </si>
  <si>
    <t>Partycypacja w budowie sieci wodociągowej w Policach - rejon ul. M. Reja, W. Kadłubka, Galla Anonima (Stowarzyszenie "Nowy Dom")</t>
  </si>
  <si>
    <t>Partycypacja w budowie sieci wodociągowej w Przęsocinie (dz. nr 429, 430, 433/4 )</t>
  </si>
  <si>
    <t>Partycypacja w budowie sieci wodociągowej w Dębostrowie (dz. nr 332/2, 332/3,332/4)</t>
  </si>
  <si>
    <t>Dotacja do budżetu - Transgraniczna ochrona zasobów wód podziemnych - Kanalizacja gminy Police</t>
  </si>
  <si>
    <t>8.2.1. Część tabelaryczna.</t>
  </si>
  <si>
    <t>1. CZĘŚĆ TABELARYCZNA</t>
  </si>
  <si>
    <t>Dotacja dla Spółdzielni Mieszkaniowej "Odra" w Policach - Budowa infrastruktury, małej architektury i zieleni przy budynku mieszkalnym - ul. Słoneczna - Sikorskiego</t>
  </si>
  <si>
    <t>6270</t>
  </si>
  <si>
    <t>Partycypacja w budowie sieci kanalizacyjnej w Dębostrowie (dz. nr 332/2, 332/3,332/4)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</si>
  <si>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</si>
  <si>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</si>
  <si>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</si>
  <si>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 xml:space="preserve">Gminny Punkt Zbiórki Odpadów Niebezpiecznych </t>
  </si>
  <si>
    <t>Zakup środków do zbiórki odpadów niebezpiecznych</t>
  </si>
  <si>
    <t>Dotacja do budżetu - ZOiSOK - Rozbudowa składowiska (etap I - połączenie dwóch kwater)</t>
  </si>
  <si>
    <t>Odkomarzanie terenów zielonych Gminy Police</t>
  </si>
  <si>
    <t>Wymiana stolarki okiennej w zasobach administrowanych przez ZGKiM</t>
  </si>
  <si>
    <t xml:space="preserve">Dotacja do budżetu - Termorenowacja budynku i wymiana stolarki okiennej w budynku Urzędu Stanu Cywilnego w Policach, pl. Chrobrego 8 </t>
  </si>
  <si>
    <t>Dotacja do budżetu - Wymiana drzwi w Gimnazjum Nr 2 w Policach</t>
  </si>
  <si>
    <t>Dotacja do budżetu - Wykonanie instalacji c.o. w biurze RO nr 3 przy ul. Piastów 2 w Policach (Jasienicy)</t>
  </si>
  <si>
    <t>Dotacja do budżetu - Wykonanie instalacji gazu w budynku klubu RO nr 3 przy ul. Piastów 46a w Policach (Jasienicy)</t>
  </si>
  <si>
    <t>Wyłapywanie bezdomnych zwierząt na terenie Gminy Police (w tym dzikich)</t>
  </si>
  <si>
    <t>37.1</t>
  </si>
  <si>
    <t>Zakup rowerów patrolowych</t>
  </si>
  <si>
    <t>Akcja "Sprzątanie świata - Polska 2006"</t>
  </si>
  <si>
    <r>
      <t xml:space="preserve">Plan na 2006 r.
</t>
    </r>
    <r>
      <rPr>
        <i/>
        <sz val="10"/>
        <rFont val="Arial"/>
        <family val="2"/>
      </rPr>
      <t>(w zł)</t>
    </r>
  </si>
  <si>
    <r>
      <t xml:space="preserve">Kwota zrealizowana 
w I półroczu 2006 r.
</t>
    </r>
    <r>
      <rPr>
        <i/>
        <sz val="10"/>
        <rFont val="Arial"/>
        <family val="2"/>
      </rPr>
      <t>(w zł)</t>
    </r>
  </si>
  <si>
    <t>Dochody z najmu i dzierżawy składników majątkowych Skarbu Państwa, jednostek samorządu terytorialnego lub innych jednostek zaliczanych do sektora finansów publicznych oraz innych umów o podobnym charakterze</t>
  </si>
  <si>
    <t>Część równoważąca subwencji ogólnej dla gmin</t>
  </si>
  <si>
    <t>Część oświatowa subwencji ogólnej dla jednostek samorządu terytorialnego</t>
  </si>
  <si>
    <t>POZOSTAŁE</t>
  </si>
  <si>
    <t xml:space="preserve">   Osób z Upośledzeniem Umysłowym</t>
  </si>
  <si>
    <t>INSTYTUCJE KULTURY</t>
  </si>
  <si>
    <t>WYTWARZANIE I ZAOPATRYWANIE</t>
  </si>
  <si>
    <t>W ENERGIĘ ELEKTRYCZNĄ, GAZ I WODĘ</t>
  </si>
  <si>
    <t>PRZEDSZKOLA NIEPUBLICZNE</t>
  </si>
  <si>
    <t xml:space="preserve"> - Biblioteka im. M. Skłodowskiej-Curie</t>
  </si>
  <si>
    <t xml:space="preserve">   do Przedszkola Specjalnego nr 21</t>
  </si>
  <si>
    <t>2030</t>
  </si>
  <si>
    <t>POMOC SPOŁECZNA</t>
  </si>
  <si>
    <t>FIZYCZNYCH I OD INNYCH JEDNOSTEK</t>
  </si>
  <si>
    <t>ORAZ WYDATKI ZWIĄZANE Z ICH POBOREM</t>
  </si>
  <si>
    <t>NIEPOSIADAJĄCYCH OSOBOWOŚCI PRAWNEJ</t>
  </si>
  <si>
    <t>Usługi opiekuńcze i specjalistyczne usługi opiekuńcze</t>
  </si>
  <si>
    <t>Wpływy z podatku dochodowego od osób fizycznych</t>
  </si>
  <si>
    <t xml:space="preserve">         - w podatku doch. od osób fizycznych</t>
  </si>
  <si>
    <t>Ośrodki wsparcia</t>
  </si>
  <si>
    <t>Ośrodki pomocy społecznej</t>
  </si>
  <si>
    <t>Żłobki</t>
  </si>
  <si>
    <t>Nazwa podziałki klasyfikacji budżetowej</t>
  </si>
  <si>
    <t>6260</t>
  </si>
  <si>
    <t>0470</t>
  </si>
  <si>
    <t>0920</t>
  </si>
  <si>
    <t>0970</t>
  </si>
  <si>
    <t>0590</t>
  </si>
  <si>
    <t>0690</t>
  </si>
  <si>
    <t>2010</t>
  </si>
  <si>
    <t>0570</t>
  </si>
  <si>
    <t>0310</t>
  </si>
  <si>
    <t>0320</t>
  </si>
  <si>
    <t>0330</t>
  </si>
  <si>
    <t>0340</t>
  </si>
  <si>
    <t>0350</t>
  </si>
  <si>
    <t>0360</t>
  </si>
  <si>
    <t>0370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</si>
  <si>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</si>
  <si>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</si>
  <si>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</si>
  <si>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</si>
  <si>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</si>
  <si>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</si>
  <si>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</si>
  <si>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</si>
  <si>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</si>
  <si>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</si>
  <si>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</si>
  <si>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</si>
  <si>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</si>
  <si>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2320</t>
  </si>
  <si>
    <t>RAZEM:</t>
  </si>
  <si>
    <t>Dotacje otrzymane z funduszy celowych na finansowanie lub dofinansowanie kosztów realizacji inwestycji i zakupów inwestycyjnych jednostek sektora finansów publicznych</t>
  </si>
  <si>
    <t>WYTWARZANIE I ZAOPATRYWANIE W ENERGIĘ ELEKTRYCZNĄ, GAZ I WODĘ</t>
  </si>
  <si>
    <t>2</t>
  </si>
  <si>
    <t>URZĘDY NACZELNYCH ORGANÓW WŁADZY PAŃSTWOWEJ, KONTROLI I OCHRONY PRAWA ORAZ SĄDOWNICTWA</t>
  </si>
  <si>
    <t>BEZPIECZEŃSTWO PUBLICZNE I OCHRONA PRZECIWPOŻAROWA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</si>
  <si>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</si>
  <si>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</si>
  <si>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</si>
  <si>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</si>
  <si>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</si>
  <si>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</si>
  <si>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</si>
  <si>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</si>
  <si>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</si>
  <si>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</si>
  <si>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</si>
  <si>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</si>
  <si>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</si>
  <si>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</si>
  <si>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</si>
  <si>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</si>
  <si>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</si>
  <si>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Podatek od posiadania psów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</si>
  <si>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</si>
  <si>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</si>
  <si>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</si>
  <si>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</si>
  <si>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</si>
  <si>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2.</t>
  </si>
  <si>
    <t>Zadania w zakresie ochrony zdrowia,</t>
  </si>
  <si>
    <t xml:space="preserve"> - zakresie profilaktyki i rozwiązywania problemów alkoholowych</t>
  </si>
  <si>
    <t>3.</t>
  </si>
  <si>
    <t>Zadania w zakresie polityki społecznej</t>
  </si>
  <si>
    <t>Zadania w zakresie pomocy społecznej</t>
  </si>
  <si>
    <t xml:space="preserve"> - organizacja wypoczynku dzieci i młodzieży szkolnej</t>
  </si>
  <si>
    <t xml:space="preserve"> - w zakresie ochrony i konserwacji zabytków</t>
  </si>
  <si>
    <t xml:space="preserve"> - w  zakresie kultury i sztuki</t>
  </si>
  <si>
    <t xml:space="preserve">Zadania w zakresie ratownictwa górskiego                                i wodnego </t>
  </si>
  <si>
    <t xml:space="preserve">    profilaktyczne dla osób zagrożonych uzależnieniem</t>
  </si>
  <si>
    <t xml:space="preserve">    od alkoholu</t>
  </si>
  <si>
    <t>Zadania w zakresie edukacyjnej opieki wychowawczej  w tym:</t>
  </si>
  <si>
    <t>CZĘŚĆ A.</t>
  </si>
  <si>
    <t>w tym 
z dotacji</t>
  </si>
  <si>
    <t>PRZYCHODY</t>
  </si>
  <si>
    <t>w tym kasowe wykonanie</t>
  </si>
  <si>
    <t>1.1.</t>
  </si>
  <si>
    <t>Dotacja z budżetu</t>
  </si>
  <si>
    <t>1.2.</t>
  </si>
  <si>
    <t>Przychody ze sprzedaży usług własnych</t>
  </si>
  <si>
    <t>1.3.</t>
  </si>
  <si>
    <t>Darowizna</t>
  </si>
  <si>
    <t>1.4.</t>
  </si>
  <si>
    <t>Pozostałe przychody (jakie)
odszkodowanie, media</t>
  </si>
  <si>
    <t>KOSZTY</t>
  </si>
  <si>
    <t>2.1.</t>
  </si>
  <si>
    <t>w tym:
 - wynagrodzenia osobowe
   (ze stosunku pracy)</t>
  </si>
  <si>
    <t xml:space="preserve"> - składki na ubezpieczenia społeczne</t>
  </si>
  <si>
    <t xml:space="preserve"> - składki na fundusz pracy</t>
  </si>
  <si>
    <t xml:space="preserve"> - umowy (zlecenia, o dzieło, itp.)</t>
  </si>
  <si>
    <t xml:space="preserve"> - honoraria autorskie</t>
  </si>
  <si>
    <t>2.2.</t>
  </si>
  <si>
    <t>Materiały i wyposażenie</t>
  </si>
  <si>
    <t>w tym:
 - materiały biurowe</t>
  </si>
  <si>
    <t xml:space="preserve"> - środki czystości</t>
  </si>
  <si>
    <t xml:space="preserve"> - zakup zbiorów ……………………..</t>
  </si>
  <si>
    <t xml:space="preserve"> - wyposażenie</t>
  </si>
  <si>
    <t xml:space="preserve"> - pozostałe (jakie) czasopisma itp.</t>
  </si>
  <si>
    <t>2.3.</t>
  </si>
  <si>
    <t>Usługi</t>
  </si>
  <si>
    <t>w tym:
 - energia elektryczna, cieplna, gaz, woda</t>
  </si>
  <si>
    <t xml:space="preserve"> - usługi remontowe i konserwacyjne</t>
  </si>
  <si>
    <t xml:space="preserve"> - usługi wywozu nieczystości</t>
  </si>
  <si>
    <t xml:space="preserve"> - usługi telekomunikacyjne
   (telefoniczne i internetowe)</t>
  </si>
  <si>
    <t xml:space="preserve"> - usługi pocztowe</t>
  </si>
  <si>
    <t xml:space="preserve"> - usługi najmu i dzierżawy (czynsze)</t>
  </si>
  <si>
    <t xml:space="preserve"> - inne (jakie) ochroniarskie, dorabianie kluczy itp.</t>
  </si>
  <si>
    <t>2.4.</t>
  </si>
  <si>
    <t>Pozostałe koszty</t>
  </si>
  <si>
    <t>w tym:
 - odpis na ZFŚS</t>
  </si>
  <si>
    <t xml:space="preserve"> - świadczenia dla pracowników
   (odzież, herbata, mydło, itp.)</t>
  </si>
  <si>
    <t xml:space="preserve"> - opieka medyczna,</t>
  </si>
  <si>
    <t xml:space="preserve"> - szkolenie i dokształcanie</t>
  </si>
  <si>
    <t xml:space="preserve"> - delegacje służbowe</t>
  </si>
  <si>
    <t xml:space="preserve"> - ryczałty samochodowe</t>
  </si>
  <si>
    <t xml:space="preserve"> - inne (jakie) ubezpieczenie, gwarancja Sigid, bilety autobusowe</t>
  </si>
  <si>
    <t>2.5.</t>
  </si>
  <si>
    <t>Inwestycje</t>
  </si>
  <si>
    <t>STAN ŚRODKÓW PIENIĘŻNYCH NA KONIEC OKRESU ROZLICZENIOWEGO</t>
  </si>
  <si>
    <r>
      <t>*</t>
    </r>
    <r>
      <rPr>
        <sz val="8"/>
        <rFont val="Arial CE"/>
        <family val="0"/>
      </rPr>
      <t xml:space="preserve"> Niepotrzebne skreślić.</t>
    </r>
  </si>
  <si>
    <t>CZĘŚĆ B.</t>
  </si>
  <si>
    <t>Kwota</t>
  </si>
  <si>
    <r>
      <t>NALEŻNOŚCI OGÓŁEM</t>
    </r>
    <r>
      <rPr>
        <sz val="10"/>
        <rFont val="Arial CE"/>
        <family val="0"/>
      </rPr>
      <t>, w tym:</t>
    </r>
  </si>
  <si>
    <r>
      <t xml:space="preserve"> - należności wymagalne</t>
    </r>
    <r>
      <rPr>
        <sz val="10"/>
        <rFont val="Arial CE"/>
        <family val="0"/>
      </rPr>
      <t>, z tego:</t>
    </r>
  </si>
  <si>
    <t xml:space="preserve"> - z tytułu dostaw towarów i usług</t>
  </si>
  <si>
    <r>
      <t xml:space="preserve"> - </t>
    </r>
    <r>
      <rPr>
        <sz val="10"/>
        <rFont val="Arial CE"/>
        <family val="0"/>
      </rPr>
      <t>od pracowników</t>
    </r>
  </si>
  <si>
    <t xml:space="preserve"> - inne (jakie) ……………………………....</t>
  </si>
  <si>
    <r>
      <t>ZOBOWIĄZANIA OGÓŁEM</t>
    </r>
    <r>
      <rPr>
        <sz val="10"/>
        <rFont val="Arial CE"/>
        <family val="0"/>
      </rPr>
      <t>, w tym:</t>
    </r>
  </si>
  <si>
    <r>
      <t xml:space="preserve"> - zobowiązania wymagalne</t>
    </r>
    <r>
      <rPr>
        <sz val="10"/>
        <rFont val="Arial CE"/>
        <family val="0"/>
      </rPr>
      <t>, z tego:</t>
    </r>
  </si>
  <si>
    <t xml:space="preserve"> - z tytułu wynagrodzeń</t>
  </si>
  <si>
    <t xml:space="preserve"> - z tytułu składek na ubezpieczenia
   społeczne</t>
  </si>
  <si>
    <t xml:space="preserve">   w tym z tytułu:
   - składek na FUS</t>
  </si>
  <si>
    <t xml:space="preserve">   - składek na Fundusz Pracy</t>
  </si>
  <si>
    <t>Dział:  921</t>
  </si>
  <si>
    <t>Rozdział:  92116</t>
  </si>
  <si>
    <r>
      <t xml:space="preserve">Inwestycje/ </t>
    </r>
    <r>
      <rPr>
        <b/>
        <sz val="8"/>
        <rFont val="Arial CE"/>
        <family val="2"/>
      </rPr>
      <t>udział własny w projektach</t>
    </r>
  </si>
  <si>
    <t>Zaległości z podatków zniesionych</t>
  </si>
  <si>
    <t xml:space="preserve">    m) opłata administracyjna</t>
  </si>
  <si>
    <t xml:space="preserve">     l) opłata za korzystanie z zezwoleń na sprzedaż</t>
  </si>
  <si>
    <t xml:space="preserve">         napojów alkoholowych</t>
  </si>
  <si>
    <t>Informacja</t>
  </si>
  <si>
    <t>0580</t>
  </si>
  <si>
    <t>Grzywny i inne kary pieniężne od osób prawnych i innych jednostek organizacyjnych</t>
  </si>
  <si>
    <t xml:space="preserve">Świadczenia rodzinne, zaliczka alimentacyjna oraz składki na </t>
  </si>
  <si>
    <t>ubezpieczenia emerytalne i rentowe z ubezpieczenia społecznego</t>
  </si>
  <si>
    <t xml:space="preserve">Polskie Towarzystwo Turystyczno Krajoznawcze </t>
  </si>
  <si>
    <t>UKS Strzelec</t>
  </si>
  <si>
    <t xml:space="preserve">Polski Związek Emerytów, Rencistów i Inwalidów </t>
  </si>
  <si>
    <t>Oddział Regionalny</t>
  </si>
  <si>
    <t>Kwota umorzenia, odroczenia, rozłożenia na raty</t>
  </si>
  <si>
    <t>Termin odroczenia, rozłożenia na raty (ostatnia rata)</t>
  </si>
  <si>
    <t>C</t>
  </si>
  <si>
    <t>Nazwa, symbol dłużnika*</t>
  </si>
  <si>
    <t>Liczba dłużników</t>
  </si>
  <si>
    <t>Kwota należności</t>
  </si>
  <si>
    <t>Liczba rat</t>
  </si>
  <si>
    <t>Należność główna</t>
  </si>
  <si>
    <t>Odsetki i należności uboczne</t>
  </si>
  <si>
    <t>UMORZENIE</t>
  </si>
  <si>
    <t>A</t>
  </si>
  <si>
    <t>B</t>
  </si>
  <si>
    <t>ODROCZENIE</t>
  </si>
  <si>
    <t>Bez rozłożenia na raty</t>
  </si>
  <si>
    <t>Z rozłożeniem na raty</t>
  </si>
  <si>
    <t>ROZŁOŻENIE NA RATY</t>
  </si>
  <si>
    <t>________</t>
  </si>
  <si>
    <t>* Wstawić odpowiednio:</t>
  </si>
  <si>
    <t>A osoba fizyczna</t>
  </si>
  <si>
    <t>B osoba prawna</t>
  </si>
  <si>
    <t>C jednostka organizacyjna nie posiadająca osobowości prawnej</t>
  </si>
  <si>
    <t>1.</t>
  </si>
  <si>
    <t>4.</t>
  </si>
  <si>
    <t>5.</t>
  </si>
  <si>
    <t>6.</t>
  </si>
  <si>
    <t>Zestawienie przychodów i wydatków</t>
  </si>
  <si>
    <t>Gminnego Funduszu Ochrony Środowiska i Gospodarki Wodnej w Policach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</si>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</sst>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7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u val="single"/>
      <sz val="14"/>
      <color indexed="17"/>
      <name val="Arial CE"/>
      <family val="0"/>
    </font>
    <font>
      <b/>
      <u val="single"/>
      <sz val="14"/>
      <color indexed="16"/>
      <name val="Arial CE"/>
      <family val="0"/>
    </font>
    <font>
      <b/>
      <u val="single"/>
      <sz val="14"/>
      <name val="Arial CE"/>
      <family val="0"/>
    </font>
    <font>
      <u val="single"/>
      <sz val="9"/>
      <name val="Arial CE"/>
      <family val="0"/>
    </font>
    <font>
      <sz val="14"/>
      <name val="Arial CE"/>
      <family val="0"/>
    </font>
    <font>
      <b/>
      <sz val="10"/>
      <color indexed="10"/>
      <name val="Arial CE"/>
      <family val="2"/>
    </font>
    <font>
      <sz val="10"/>
      <color indexed="56"/>
      <name val="Arial CE"/>
      <family val="2"/>
    </font>
    <font>
      <sz val="10"/>
      <color indexed="10"/>
      <name val="Arial CE"/>
      <family val="2"/>
    </font>
    <font>
      <b/>
      <sz val="10"/>
      <color indexed="56"/>
      <name val="Arial CE"/>
      <family val="2"/>
    </font>
    <font>
      <sz val="12"/>
      <name val="Arial"/>
      <family val="2"/>
    </font>
    <font>
      <i/>
      <u val="single"/>
      <sz val="12"/>
      <name val="Arial CE"/>
      <family val="2"/>
    </font>
    <font>
      <sz val="11"/>
      <color indexed="10"/>
      <name val="Arial CE"/>
      <family val="2"/>
    </font>
    <font>
      <b/>
      <sz val="11"/>
      <color indexed="8"/>
      <name val="Arial CE"/>
      <family val="2"/>
    </font>
    <font>
      <sz val="9"/>
      <name val="Arial"/>
      <family val="0"/>
    </font>
    <font>
      <sz val="9"/>
      <color indexed="48"/>
      <name val="Arial CE"/>
      <family val="2"/>
    </font>
    <font>
      <sz val="9"/>
      <color indexed="57"/>
      <name val="Arial CE"/>
      <family val="2"/>
    </font>
    <font>
      <sz val="9"/>
      <color indexed="8"/>
      <name val="Arial CE"/>
      <family val="2"/>
    </font>
    <font>
      <vertAlign val="superscript"/>
      <sz val="9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 PL"/>
      <family val="0"/>
    </font>
    <font>
      <b/>
      <sz val="16"/>
      <color indexed="18"/>
      <name val="Times New Roman"/>
      <family val="1"/>
    </font>
    <font>
      <b/>
      <sz val="16"/>
      <color indexed="20"/>
      <name val="Times New Roman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9"/>
      <color indexed="10"/>
      <name val="Arial CE"/>
      <family val="0"/>
    </font>
    <font>
      <sz val="10"/>
      <color indexed="57"/>
      <name val="Arial CE"/>
      <family val="2"/>
    </font>
    <font>
      <i/>
      <u val="single"/>
      <sz val="9"/>
      <color indexed="10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i/>
      <u val="single"/>
      <sz val="9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i/>
      <sz val="9"/>
      <color indexed="8"/>
      <name val="Arial CE"/>
      <family val="0"/>
    </font>
    <font>
      <sz val="18"/>
      <color indexed="61"/>
      <name val="Times New Roman"/>
      <family val="1"/>
    </font>
    <font>
      <sz val="10"/>
      <color indexed="8"/>
      <name val="Arial CE"/>
      <family val="0"/>
    </font>
    <font>
      <vertAlign val="superscript"/>
      <sz val="8"/>
      <name val="Arial CE"/>
      <family val="0"/>
    </font>
    <font>
      <i/>
      <u val="single"/>
      <sz val="10"/>
      <name val="Arial CE"/>
      <family val="0"/>
    </font>
    <font>
      <b/>
      <u val="single"/>
      <sz val="14"/>
      <color indexed="62"/>
      <name val="Arial CE"/>
      <family val="0"/>
    </font>
    <font>
      <b/>
      <sz val="14"/>
      <color indexed="62"/>
      <name val="Arial CE"/>
      <family val="0"/>
    </font>
    <font>
      <sz val="14"/>
      <color indexed="6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9" fontId="0" fillId="0" borderId="9" xfId="25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9" xfId="25" applyNumberFormat="1" applyFont="1" applyBorder="1" applyAlignment="1">
      <alignment horizontal="center"/>
    </xf>
    <xf numFmtId="10" fontId="4" fillId="0" borderId="9" xfId="25" applyNumberFormat="1" applyFont="1" applyBorder="1" applyAlignment="1">
      <alignment/>
    </xf>
    <xf numFmtId="10" fontId="4" fillId="0" borderId="13" xfId="25" applyNumberFormat="1" applyFont="1" applyBorder="1" applyAlignment="1">
      <alignment/>
    </xf>
    <xf numFmtId="10" fontId="4" fillId="0" borderId="14" xfId="25" applyNumberFormat="1" applyFont="1" applyBorder="1" applyAlignment="1">
      <alignment/>
    </xf>
    <xf numFmtId="0" fontId="17" fillId="3" borderId="15" xfId="0" applyFont="1" applyFill="1" applyBorder="1" applyAlignment="1">
      <alignment horizontal="justify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171" fontId="18" fillId="0" borderId="0" xfId="0" applyNumberFormat="1" applyFont="1" applyBorder="1" applyAlignment="1">
      <alignment horizontal="right" vertical="center" wrapText="1"/>
    </xf>
    <xf numFmtId="0" fontId="17" fillId="3" borderId="2" xfId="0" applyFont="1" applyFill="1" applyBorder="1" applyAlignment="1">
      <alignment horizontal="justify" vertical="center" wrapText="1"/>
    </xf>
    <xf numFmtId="171" fontId="17" fillId="3" borderId="0" xfId="0" applyNumberFormat="1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171" fontId="18" fillId="0" borderId="18" xfId="0" applyNumberFormat="1" applyFont="1" applyBorder="1" applyAlignment="1">
      <alignment horizontal="right" vertical="center" wrapText="1"/>
    </xf>
    <xf numFmtId="0" fontId="0" fillId="0" borderId="2" xfId="0" applyFont="1" applyFill="1" applyBorder="1" applyAlignment="1">
      <alignment/>
    </xf>
    <xf numFmtId="167" fontId="21" fillId="0" borderId="19" xfId="15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15" applyNumberFormat="1" applyFont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43" fontId="0" fillId="0" borderId="0" xfId="15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3" fontId="10" fillId="0" borderId="19" xfId="15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3" fontId="0" fillId="0" borderId="19" xfId="15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9" fontId="9" fillId="0" borderId="14" xfId="25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24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1" xfId="0" applyNumberFormat="1" applyFont="1" applyBorder="1" applyAlignment="1">
      <alignment/>
    </xf>
    <xf numFmtId="9" fontId="0" fillId="0" borderId="9" xfId="25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9" fontId="0" fillId="0" borderId="10" xfId="25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9" fontId="0" fillId="0" borderId="12" xfId="25" applyFont="1" applyBorder="1" applyAlignment="1">
      <alignment/>
    </xf>
    <xf numFmtId="0" fontId="0" fillId="0" borderId="32" xfId="0" applyFont="1" applyBorder="1" applyAlignment="1">
      <alignment/>
    </xf>
    <xf numFmtId="0" fontId="9" fillId="0" borderId="5" xfId="0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0" fontId="0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10" xfId="0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3" fontId="0" fillId="0" borderId="36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1" fontId="9" fillId="0" borderId="28" xfId="25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8" xfId="2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4" fillId="0" borderId="2" xfId="0" applyFont="1" applyBorder="1" applyAlignment="1">
      <alignment/>
    </xf>
    <xf numFmtId="9" fontId="0" fillId="0" borderId="0" xfId="25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167" fontId="10" fillId="0" borderId="19" xfId="15" applyNumberFormat="1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3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2" xfId="20" applyFont="1" applyBorder="1">
      <alignment/>
      <protection/>
    </xf>
    <xf numFmtId="0" fontId="0" fillId="2" borderId="0" xfId="20" applyFill="1">
      <alignment/>
      <protection/>
    </xf>
    <xf numFmtId="0" fontId="0" fillId="2" borderId="0" xfId="20" applyFont="1" applyFill="1">
      <alignment/>
      <protection/>
    </xf>
    <xf numFmtId="0" fontId="12" fillId="0" borderId="0" xfId="20" applyFont="1" applyBorder="1" applyAlignment="1">
      <alignment horizontal="right"/>
      <protection/>
    </xf>
    <xf numFmtId="0" fontId="10" fillId="2" borderId="12" xfId="20" applyFont="1" applyFill="1" applyBorder="1" applyAlignment="1">
      <alignment horizontal="center"/>
      <protection/>
    </xf>
    <xf numFmtId="49" fontId="10" fillId="0" borderId="10" xfId="20" applyNumberFormat="1" applyFont="1" applyBorder="1" applyAlignment="1">
      <alignment horizontal="center"/>
      <protection/>
    </xf>
    <xf numFmtId="0" fontId="9" fillId="2" borderId="41" xfId="20" applyFont="1" applyFill="1" applyBorder="1" applyAlignment="1">
      <alignment horizontal="center"/>
      <protection/>
    </xf>
    <xf numFmtId="0" fontId="9" fillId="2" borderId="24" xfId="20" applyFont="1" applyFill="1" applyBorder="1" applyAlignment="1">
      <alignment horizontal="center"/>
      <protection/>
    </xf>
    <xf numFmtId="0" fontId="9" fillId="2" borderId="7" xfId="20" applyFont="1" applyFill="1" applyBorder="1" applyAlignment="1">
      <alignment horizontal="centerContinuous"/>
      <protection/>
    </xf>
    <xf numFmtId="0" fontId="9" fillId="2" borderId="13" xfId="20" applyFont="1" applyFill="1" applyBorder="1" applyAlignment="1">
      <alignment horizontal="center"/>
      <protection/>
    </xf>
    <xf numFmtId="0" fontId="0" fillId="2" borderId="42" xfId="20" applyFont="1" applyFill="1" applyBorder="1" applyAlignment="1">
      <alignment horizontal="center"/>
      <protection/>
    </xf>
    <xf numFmtId="0" fontId="0" fillId="2" borderId="22" xfId="20" applyFont="1" applyFill="1" applyBorder="1" applyAlignment="1">
      <alignment horizontal="center"/>
      <protection/>
    </xf>
    <xf numFmtId="0" fontId="0" fillId="2" borderId="15" xfId="20" applyFont="1" applyFill="1" applyBorder="1">
      <alignment/>
      <protection/>
    </xf>
    <xf numFmtId="0" fontId="0" fillId="2" borderId="22" xfId="20" applyFont="1" applyFill="1" applyBorder="1">
      <alignment/>
      <protection/>
    </xf>
    <xf numFmtId="0" fontId="0" fillId="2" borderId="14" xfId="20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0" fillId="2" borderId="7" xfId="20" applyFont="1" applyFill="1" applyBorder="1">
      <alignment/>
      <protection/>
    </xf>
    <xf numFmtId="0" fontId="0" fillId="2" borderId="35" xfId="20" applyFont="1" applyFill="1" applyBorder="1">
      <alignment/>
      <protection/>
    </xf>
    <xf numFmtId="0" fontId="6" fillId="2" borderId="29" xfId="20" applyFont="1" applyFill="1" applyBorder="1" applyAlignment="1">
      <alignment horizontal="center"/>
      <protection/>
    </xf>
    <xf numFmtId="0" fontId="6" fillId="2" borderId="31" xfId="20" applyFont="1" applyFill="1" applyBorder="1" applyAlignment="1">
      <alignment horizontal="center"/>
      <protection/>
    </xf>
    <xf numFmtId="0" fontId="6" fillId="2" borderId="30" xfId="20" applyFont="1" applyFill="1" applyBorder="1" applyAlignment="1">
      <alignment horizontal="center"/>
      <protection/>
    </xf>
    <xf numFmtId="0" fontId="6" fillId="2" borderId="31" xfId="20" applyFont="1" applyFill="1" applyBorder="1">
      <alignment/>
      <protection/>
    </xf>
    <xf numFmtId="0" fontId="8" fillId="2" borderId="6" xfId="20" applyFont="1" applyFill="1" applyBorder="1">
      <alignment/>
      <protection/>
    </xf>
    <xf numFmtId="0" fontId="8" fillId="2" borderId="33" xfId="20" applyFont="1" applyFill="1" applyBorder="1">
      <alignment/>
      <protection/>
    </xf>
    <xf numFmtId="0" fontId="8" fillId="2" borderId="8" xfId="20" applyFont="1" applyFill="1" applyBorder="1" applyAlignment="1">
      <alignment/>
      <protection/>
    </xf>
    <xf numFmtId="0" fontId="11" fillId="0" borderId="0" xfId="19" applyFont="1" applyAlignment="1">
      <alignment horizontal="left"/>
      <protection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6" fillId="0" borderId="0" xfId="19" applyFont="1">
      <alignment/>
      <protection/>
    </xf>
    <xf numFmtId="0" fontId="0" fillId="0" borderId="6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2" xfId="19" applyFont="1" applyBorder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5" xfId="19" applyFont="1" applyBorder="1">
      <alignment/>
      <protection/>
    </xf>
    <xf numFmtId="0" fontId="0" fillId="0" borderId="21" xfId="19" applyFont="1" applyBorder="1">
      <alignment/>
      <protection/>
    </xf>
    <xf numFmtId="0" fontId="15" fillId="0" borderId="2" xfId="19" applyFont="1" applyBorder="1">
      <alignment/>
      <protection/>
    </xf>
    <xf numFmtId="3" fontId="15" fillId="0" borderId="21" xfId="19" applyNumberFormat="1" applyFont="1" applyBorder="1">
      <alignment/>
      <protection/>
    </xf>
    <xf numFmtId="0" fontId="0" fillId="0" borderId="8" xfId="19" applyFont="1" applyBorder="1">
      <alignment/>
      <protection/>
    </xf>
    <xf numFmtId="0" fontId="0" fillId="0" borderId="4" xfId="25" applyNumberFormat="1" applyFont="1" applyBorder="1" applyAlignment="1">
      <alignment horizontal="center"/>
    </xf>
    <xf numFmtId="0" fontId="12" fillId="0" borderId="0" xfId="19" applyFont="1" applyAlignment="1">
      <alignment horizontal="right" vertical="center"/>
      <protection/>
    </xf>
    <xf numFmtId="0" fontId="9" fillId="0" borderId="1" xfId="19" applyFont="1" applyBorder="1" applyAlignment="1">
      <alignment horizontal="center"/>
      <protection/>
    </xf>
    <xf numFmtId="0" fontId="9" fillId="0" borderId="3" xfId="19" applyFont="1" applyBorder="1" applyAlignment="1">
      <alignment horizontal="center"/>
      <protection/>
    </xf>
    <xf numFmtId="0" fontId="9" fillId="0" borderId="11" xfId="19" applyFont="1" applyBorder="1" applyAlignment="1">
      <alignment horizontal="center"/>
      <protection/>
    </xf>
    <xf numFmtId="0" fontId="9" fillId="0" borderId="20" xfId="19" applyFont="1" applyBorder="1" applyAlignment="1">
      <alignment horizontal="center"/>
      <protection/>
    </xf>
    <xf numFmtId="0" fontId="0" fillId="0" borderId="21" xfId="19" applyBorder="1">
      <alignment/>
      <protection/>
    </xf>
    <xf numFmtId="0" fontId="0" fillId="0" borderId="43" xfId="19" applyBorder="1">
      <alignment/>
      <protection/>
    </xf>
    <xf numFmtId="0" fontId="10" fillId="0" borderId="2" xfId="19" applyFont="1" applyBorder="1">
      <alignment/>
      <protection/>
    </xf>
    <xf numFmtId="0" fontId="0" fillId="0" borderId="2" xfId="19" applyFont="1" applyFill="1" applyBorder="1">
      <alignment/>
      <protection/>
    </xf>
    <xf numFmtId="0" fontId="0" fillId="0" borderId="5" xfId="19" applyFont="1" applyFill="1" applyBorder="1" applyAlignment="1">
      <alignment horizontal="center"/>
      <protection/>
    </xf>
    <xf numFmtId="0" fontId="0" fillId="0" borderId="2" xfId="19" applyFont="1" applyFill="1" applyBorder="1" applyAlignment="1">
      <alignment horizontal="center"/>
      <protection/>
    </xf>
    <xf numFmtId="0" fontId="0" fillId="0" borderId="0" xfId="19" applyFont="1" applyFill="1">
      <alignment/>
      <protection/>
    </xf>
    <xf numFmtId="3" fontId="15" fillId="0" borderId="2" xfId="19" applyNumberFormat="1" applyFont="1" applyBorder="1" applyAlignment="1">
      <alignment horizontal="right" vertical="center"/>
      <protection/>
    </xf>
    <xf numFmtId="0" fontId="15" fillId="0" borderId="0" xfId="19" applyFont="1">
      <alignment/>
      <protection/>
    </xf>
    <xf numFmtId="0" fontId="15" fillId="0" borderId="5" xfId="19" applyFont="1" applyBorder="1" applyAlignment="1">
      <alignment horizontal="center"/>
      <protection/>
    </xf>
    <xf numFmtId="0" fontId="8" fillId="0" borderId="6" xfId="19" applyFont="1" applyBorder="1">
      <alignment/>
      <protection/>
    </xf>
    <xf numFmtId="0" fontId="8" fillId="0" borderId="8" xfId="19" applyFont="1" applyBorder="1">
      <alignment/>
      <protection/>
    </xf>
    <xf numFmtId="0" fontId="8" fillId="0" borderId="8" xfId="19" applyFont="1" applyBorder="1" applyAlignment="1">
      <alignment horizontal="center"/>
      <protection/>
    </xf>
    <xf numFmtId="3" fontId="8" fillId="0" borderId="8" xfId="19" applyNumberFormat="1" applyFont="1" applyBorder="1" applyAlignment="1">
      <alignment horizontal="right" vertical="center"/>
      <protection/>
    </xf>
    <xf numFmtId="3" fontId="0" fillId="0" borderId="0" xfId="19" applyNumberFormat="1" applyFont="1">
      <alignment/>
      <protection/>
    </xf>
    <xf numFmtId="3" fontId="40" fillId="0" borderId="0" xfId="19" applyNumberFormat="1" applyFont="1">
      <alignment/>
      <protection/>
    </xf>
    <xf numFmtId="3" fontId="41" fillId="0" borderId="0" xfId="19" applyNumberFormat="1" applyFont="1">
      <alignment/>
      <protection/>
    </xf>
    <xf numFmtId="3" fontId="15" fillId="0" borderId="0" xfId="19" applyNumberFormat="1" applyFont="1">
      <alignment/>
      <protection/>
    </xf>
    <xf numFmtId="0" fontId="40" fillId="0" borderId="0" xfId="19" applyFont="1">
      <alignment/>
      <protection/>
    </xf>
    <xf numFmtId="3" fontId="42" fillId="0" borderId="21" xfId="19" applyNumberFormat="1" applyFont="1" applyBorder="1">
      <alignment/>
      <protection/>
    </xf>
    <xf numFmtId="0" fontId="42" fillId="0" borderId="2" xfId="19" applyFont="1" applyBorder="1">
      <alignment/>
      <protection/>
    </xf>
    <xf numFmtId="0" fontId="42" fillId="0" borderId="2" xfId="19" applyFont="1" applyBorder="1" applyAlignment="1">
      <alignment horizontal="center"/>
      <protection/>
    </xf>
    <xf numFmtId="3" fontId="42" fillId="0" borderId="2" xfId="19" applyNumberFormat="1" applyFont="1" applyBorder="1" applyAlignment="1">
      <alignment horizontal="right"/>
      <protection/>
    </xf>
    <xf numFmtId="43" fontId="4" fillId="0" borderId="19" xfId="15" applyNumberFormat="1" applyFont="1" applyFill="1" applyBorder="1" applyAlignment="1">
      <alignment horizontal="center" vertical="center" wrapText="1"/>
    </xf>
    <xf numFmtId="10" fontId="10" fillId="0" borderId="13" xfId="25" applyNumberFormat="1" applyFont="1" applyBorder="1" applyAlignment="1">
      <alignment/>
    </xf>
    <xf numFmtId="10" fontId="0" fillId="0" borderId="9" xfId="25" applyNumberFormat="1" applyFont="1" applyBorder="1" applyAlignment="1">
      <alignment/>
    </xf>
    <xf numFmtId="10" fontId="0" fillId="0" borderId="13" xfId="25" applyNumberFormat="1" applyFont="1" applyBorder="1" applyAlignment="1">
      <alignment/>
    </xf>
    <xf numFmtId="10" fontId="0" fillId="0" borderId="14" xfId="25" applyNumberFormat="1" applyFont="1" applyBorder="1" applyAlignment="1">
      <alignment/>
    </xf>
    <xf numFmtId="10" fontId="0" fillId="0" borderId="10" xfId="25" applyNumberFormat="1" applyFont="1" applyBorder="1" applyAlignment="1">
      <alignment/>
    </xf>
    <xf numFmtId="10" fontId="0" fillId="0" borderId="9" xfId="25" applyNumberFormat="1" applyFont="1" applyBorder="1" applyAlignment="1">
      <alignment/>
    </xf>
    <xf numFmtId="10" fontId="0" fillId="0" borderId="13" xfId="25" applyNumberFormat="1" applyFont="1" applyBorder="1" applyAlignment="1">
      <alignment/>
    </xf>
    <xf numFmtId="0" fontId="0" fillId="0" borderId="2" xfId="19" applyFont="1" applyBorder="1" applyAlignment="1">
      <alignment horizontal="left" wrapText="1"/>
      <protection/>
    </xf>
    <xf numFmtId="0" fontId="0" fillId="0" borderId="21" xfId="19" applyFont="1" applyBorder="1" applyAlignment="1">
      <alignment wrapText="1"/>
      <protection/>
    </xf>
    <xf numFmtId="43" fontId="0" fillId="0" borderId="24" xfId="15" applyFont="1" applyBorder="1" applyAlignment="1">
      <alignment horizontal="right" wrapText="1"/>
    </xf>
    <xf numFmtId="43" fontId="0" fillId="0" borderId="7" xfId="15" applyFont="1" applyBorder="1" applyAlignment="1">
      <alignment horizontal="right" wrapText="1"/>
    </xf>
    <xf numFmtId="43" fontId="0" fillId="0" borderId="21" xfId="15" applyFont="1" applyBorder="1" applyAlignment="1">
      <alignment horizontal="right" wrapText="1"/>
    </xf>
    <xf numFmtId="43" fontId="0" fillId="0" borderId="2" xfId="15" applyFont="1" applyBorder="1" applyAlignment="1">
      <alignment horizontal="right" wrapText="1"/>
    </xf>
    <xf numFmtId="43" fontId="0" fillId="0" borderId="22" xfId="15" applyFont="1" applyBorder="1" applyAlignment="1">
      <alignment horizontal="right" wrapText="1"/>
    </xf>
    <xf numFmtId="43" fontId="0" fillId="0" borderId="15" xfId="15" applyFont="1" applyBorder="1" applyAlignment="1">
      <alignment horizontal="right" wrapText="1"/>
    </xf>
    <xf numFmtId="43" fontId="0" fillId="0" borderId="33" xfId="15" applyFont="1" applyBorder="1" applyAlignment="1">
      <alignment horizontal="right" wrapText="1"/>
    </xf>
    <xf numFmtId="43" fontId="0" fillId="0" borderId="8" xfId="15" applyFont="1" applyBorder="1" applyAlignment="1">
      <alignment horizontal="right" wrapText="1"/>
    </xf>
    <xf numFmtId="43" fontId="9" fillId="0" borderId="21" xfId="15" applyFont="1" applyBorder="1" applyAlignment="1">
      <alignment horizontal="right" wrapText="1"/>
    </xf>
    <xf numFmtId="43" fontId="9" fillId="0" borderId="2" xfId="15" applyFont="1" applyBorder="1" applyAlignment="1">
      <alignment horizontal="right" wrapText="1"/>
    </xf>
    <xf numFmtId="43" fontId="1" fillId="0" borderId="21" xfId="15" applyFont="1" applyBorder="1" applyAlignment="1">
      <alignment horizontal="right" wrapText="1"/>
    </xf>
    <xf numFmtId="43" fontId="0" fillId="0" borderId="2" xfId="15" applyFont="1" applyFill="1" applyBorder="1" applyAlignment="1">
      <alignment horizontal="right" wrapText="1"/>
    </xf>
    <xf numFmtId="43" fontId="0" fillId="0" borderId="35" xfId="15" applyFont="1" applyBorder="1" applyAlignment="1">
      <alignment horizontal="right" wrapText="1"/>
    </xf>
    <xf numFmtId="43" fontId="0" fillId="0" borderId="36" xfId="15" applyFont="1" applyBorder="1" applyAlignment="1">
      <alignment horizontal="right" wrapText="1"/>
    </xf>
    <xf numFmtId="43" fontId="0" fillId="0" borderId="0" xfId="15" applyFont="1" applyBorder="1" applyAlignment="1">
      <alignment horizontal="right" wrapText="1"/>
    </xf>
    <xf numFmtId="43" fontId="0" fillId="0" borderId="44" xfId="15" applyFont="1" applyBorder="1" applyAlignment="1">
      <alignment horizontal="right" wrapText="1"/>
    </xf>
    <xf numFmtId="43" fontId="0" fillId="0" borderId="30" xfId="15" applyFont="1" applyBorder="1" applyAlignment="1">
      <alignment horizontal="right" wrapText="1"/>
    </xf>
    <xf numFmtId="43" fontId="1" fillId="0" borderId="2" xfId="15" applyFont="1" applyBorder="1" applyAlignment="1">
      <alignment horizontal="right" wrapText="1"/>
    </xf>
    <xf numFmtId="10" fontId="0" fillId="0" borderId="14" xfId="25" applyNumberFormat="1" applyFont="1" applyBorder="1" applyAlignment="1">
      <alignment/>
    </xf>
    <xf numFmtId="10" fontId="0" fillId="0" borderId="10" xfId="25" applyNumberFormat="1" applyFont="1" applyBorder="1" applyAlignment="1">
      <alignment/>
    </xf>
    <xf numFmtId="10" fontId="9" fillId="0" borderId="9" xfId="25" applyNumberFormat="1" applyFont="1" applyBorder="1" applyAlignment="1">
      <alignment/>
    </xf>
    <xf numFmtId="10" fontId="1" fillId="0" borderId="9" xfId="25" applyNumberFormat="1" applyFont="1" applyBorder="1" applyAlignment="1">
      <alignment/>
    </xf>
    <xf numFmtId="10" fontId="0" fillId="0" borderId="9" xfId="25" applyNumberFormat="1" applyFont="1" applyFill="1" applyBorder="1" applyAlignment="1">
      <alignment/>
    </xf>
    <xf numFmtId="10" fontId="0" fillId="0" borderId="45" xfId="25" applyNumberFormat="1" applyFont="1" applyBorder="1" applyAlignment="1">
      <alignment/>
    </xf>
    <xf numFmtId="10" fontId="9" fillId="0" borderId="9" xfId="25" applyNumberFormat="1" applyFont="1" applyBorder="1" applyAlignment="1">
      <alignment horizontal="center"/>
    </xf>
    <xf numFmtId="10" fontId="0" fillId="0" borderId="12" xfId="25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vertical="top"/>
    </xf>
    <xf numFmtId="167" fontId="0" fillId="0" borderId="7" xfId="15" applyNumberFormat="1" applyFont="1" applyBorder="1" applyAlignment="1">
      <alignment horizontal="right" wrapText="1"/>
    </xf>
    <xf numFmtId="167" fontId="0" fillId="0" borderId="19" xfId="15" applyNumberFormat="1" applyBorder="1" applyAlignment="1">
      <alignment horizontal="center" vertical="center" wrapText="1"/>
    </xf>
    <xf numFmtId="43" fontId="10" fillId="0" borderId="19" xfId="15" applyFont="1" applyBorder="1" applyAlignment="1">
      <alignment/>
    </xf>
    <xf numFmtId="43" fontId="0" fillId="0" borderId="19" xfId="15" applyBorder="1" applyAlignment="1">
      <alignment/>
    </xf>
    <xf numFmtId="43" fontId="0" fillId="0" borderId="19" xfId="15" applyBorder="1" applyAlignment="1">
      <alignment horizontal="left"/>
    </xf>
    <xf numFmtId="43" fontId="0" fillId="0" borderId="19" xfId="15" applyFont="1" applyBorder="1" applyAlignment="1">
      <alignment/>
    </xf>
    <xf numFmtId="43" fontId="0" fillId="0" borderId="19" xfId="15" applyFont="1" applyBorder="1" applyAlignment="1">
      <alignment/>
    </xf>
    <xf numFmtId="43" fontId="0" fillId="0" borderId="19" xfId="15" applyFont="1" applyBorder="1" applyAlignment="1">
      <alignment horizontal="center" vertical="top"/>
    </xf>
    <xf numFmtId="43" fontId="10" fillId="0" borderId="19" xfId="15" applyFont="1" applyBorder="1" applyAlignment="1">
      <alignment horizontal="right"/>
    </xf>
    <xf numFmtId="4" fontId="10" fillId="0" borderId="7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 horizontal="right" vertical="top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4" fillId="0" borderId="0" xfId="18">
      <alignment/>
      <protection/>
    </xf>
    <xf numFmtId="0" fontId="4" fillId="2" borderId="42" xfId="18" applyFont="1" applyFill="1" applyBorder="1" applyAlignment="1">
      <alignment horizontal="center" vertical="center" wrapText="1"/>
      <protection/>
    </xf>
    <xf numFmtId="0" fontId="4" fillId="4" borderId="22" xfId="18" applyFont="1" applyFill="1" applyBorder="1" applyAlignment="1">
      <alignment horizontal="center" vertical="center" wrapText="1"/>
      <protection/>
    </xf>
    <xf numFmtId="0" fontId="4" fillId="2" borderId="22" xfId="18" applyFont="1" applyFill="1" applyBorder="1" applyAlignment="1">
      <alignment horizontal="center" vertical="center" wrapText="1"/>
      <protection/>
    </xf>
    <xf numFmtId="0" fontId="4" fillId="4" borderId="22" xfId="18" applyFont="1" applyFill="1" applyBorder="1" applyAlignment="1">
      <alignment horizontal="center" vertical="center" wrapText="1"/>
      <protection/>
    </xf>
    <xf numFmtId="0" fontId="9" fillId="4" borderId="48" xfId="18" applyFont="1" applyFill="1" applyBorder="1" applyAlignment="1">
      <alignment horizontal="center" vertical="center" wrapText="1"/>
      <protection/>
    </xf>
    <xf numFmtId="0" fontId="9" fillId="4" borderId="27" xfId="18" applyFont="1" applyFill="1" applyBorder="1" applyAlignment="1">
      <alignment horizontal="center" vertical="center" wrapText="1"/>
      <protection/>
    </xf>
    <xf numFmtId="0" fontId="9" fillId="4" borderId="27" xfId="18" applyFont="1" applyFill="1" applyBorder="1" applyAlignment="1">
      <alignment horizontal="center" vertical="center" wrapText="1"/>
      <protection/>
    </xf>
    <xf numFmtId="0" fontId="9" fillId="4" borderId="26" xfId="18" applyFont="1" applyFill="1" applyBorder="1" applyAlignment="1">
      <alignment horizontal="center" vertical="center" wrapText="1"/>
      <protection/>
    </xf>
    <xf numFmtId="0" fontId="9" fillId="4" borderId="28" xfId="18" applyFont="1" applyFill="1" applyBorder="1" applyAlignment="1">
      <alignment horizontal="center" vertical="center" wrapText="1"/>
      <protection/>
    </xf>
    <xf numFmtId="0" fontId="9" fillId="0" borderId="0" xfId="18" applyFont="1">
      <alignment/>
      <protection/>
    </xf>
    <xf numFmtId="3" fontId="1" fillId="4" borderId="18" xfId="18" applyNumberFormat="1" applyFont="1" applyFill="1" applyBorder="1" applyAlignment="1">
      <alignment horizontal="center" vertical="center" wrapText="1"/>
      <protection/>
    </xf>
    <xf numFmtId="4" fontId="1" fillId="4" borderId="18" xfId="18" applyNumberFormat="1" applyFont="1" applyFill="1" applyBorder="1" applyAlignment="1">
      <alignment horizontal="center" vertical="center" wrapText="1"/>
      <protection/>
    </xf>
    <xf numFmtId="4" fontId="1" fillId="4" borderId="49" xfId="18" applyNumberFormat="1" applyFont="1" applyFill="1" applyBorder="1" applyAlignment="1">
      <alignment horizontal="center" vertical="center" wrapText="1"/>
      <protection/>
    </xf>
    <xf numFmtId="0" fontId="25" fillId="0" borderId="0" xfId="18" applyFont="1">
      <alignment/>
      <protection/>
    </xf>
    <xf numFmtId="0" fontId="4" fillId="2" borderId="41" xfId="18" applyFont="1" applyFill="1" applyBorder="1" applyAlignment="1">
      <alignment horizontal="center" vertical="center" wrapText="1"/>
      <protection/>
    </xf>
    <xf numFmtId="0" fontId="4" fillId="2" borderId="24" xfId="18" applyNumberFormat="1" applyFont="1" applyFill="1" applyBorder="1" applyAlignment="1">
      <alignment horizontal="center" vertical="center" wrapText="1"/>
      <protection/>
    </xf>
    <xf numFmtId="49" fontId="4" fillId="2" borderId="24" xfId="18" applyNumberFormat="1" applyFont="1" applyFill="1" applyBorder="1" applyAlignment="1">
      <alignment horizontal="center" vertical="center" wrapText="1"/>
      <protection/>
    </xf>
    <xf numFmtId="0" fontId="4" fillId="0" borderId="24" xfId="18" applyFont="1" applyBorder="1" applyAlignment="1">
      <alignment horizontal="left" vertical="center" wrapText="1"/>
      <protection/>
    </xf>
    <xf numFmtId="0" fontId="4" fillId="0" borderId="24" xfId="18" applyFont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 vertical="center" wrapText="1"/>
      <protection/>
    </xf>
    <xf numFmtId="3" fontId="4" fillId="2" borderId="19" xfId="18" applyNumberFormat="1" applyFont="1" applyFill="1" applyBorder="1" applyAlignment="1">
      <alignment horizontal="center" vertical="center" wrapText="1"/>
      <protection/>
    </xf>
    <xf numFmtId="3" fontId="4" fillId="0" borderId="24" xfId="18" applyNumberFormat="1" applyFont="1" applyBorder="1" applyAlignment="1">
      <alignment horizontal="center" vertical="center" wrapText="1"/>
      <protection/>
    </xf>
    <xf numFmtId="3" fontId="4" fillId="2" borderId="24" xfId="18" applyNumberFormat="1" applyFont="1" applyFill="1" applyBorder="1" applyAlignment="1">
      <alignment horizontal="center" vertical="center" wrapText="1"/>
      <protection/>
    </xf>
    <xf numFmtId="4" fontId="4" fillId="2" borderId="7" xfId="18" applyNumberFormat="1" applyFont="1" applyFill="1" applyBorder="1" applyAlignment="1">
      <alignment horizontal="center" vertical="center" wrapText="1"/>
      <protection/>
    </xf>
    <xf numFmtId="4" fontId="4" fillId="2" borderId="13" xfId="18" applyNumberFormat="1" applyFont="1" applyFill="1" applyBorder="1" applyAlignment="1">
      <alignment horizontal="center" vertical="center" wrapText="1"/>
      <protection/>
    </xf>
    <xf numFmtId="0" fontId="44" fillId="0" borderId="0" xfId="18" applyFont="1">
      <alignment/>
      <protection/>
    </xf>
    <xf numFmtId="0" fontId="4" fillId="2" borderId="50" xfId="18" applyFont="1" applyFill="1" applyBorder="1" applyAlignment="1">
      <alignment horizontal="center" vertical="center" wrapText="1"/>
      <protection/>
    </xf>
    <xf numFmtId="0" fontId="4" fillId="2" borderId="51" xfId="18" applyNumberFormat="1" applyFont="1" applyFill="1" applyBorder="1" applyAlignment="1">
      <alignment horizontal="center" vertical="center" wrapText="1"/>
      <protection/>
    </xf>
    <xf numFmtId="0" fontId="4" fillId="0" borderId="51" xfId="18" applyFont="1" applyBorder="1" applyAlignment="1">
      <alignment horizontal="left" vertical="center" wrapText="1"/>
      <protection/>
    </xf>
    <xf numFmtId="0" fontId="4" fillId="0" borderId="51" xfId="18" applyFont="1" applyBorder="1" applyAlignment="1">
      <alignment horizontal="center" vertical="center" wrapText="1"/>
      <protection/>
    </xf>
    <xf numFmtId="3" fontId="4" fillId="2" borderId="51" xfId="18" applyNumberFormat="1" applyFont="1" applyFill="1" applyBorder="1" applyAlignment="1">
      <alignment horizontal="center" vertical="center" wrapText="1"/>
      <protection/>
    </xf>
    <xf numFmtId="3" fontId="4" fillId="0" borderId="51" xfId="18" applyNumberFormat="1" applyFont="1" applyBorder="1" applyAlignment="1">
      <alignment horizontal="center" vertical="center" wrapText="1"/>
      <protection/>
    </xf>
    <xf numFmtId="4" fontId="4" fillId="2" borderId="2" xfId="18" applyNumberFormat="1" applyFont="1" applyFill="1" applyBorder="1" applyAlignment="1">
      <alignment horizontal="center" vertical="center" wrapText="1"/>
      <protection/>
    </xf>
    <xf numFmtId="4" fontId="4" fillId="2" borderId="9" xfId="18" applyNumberFormat="1" applyFont="1" applyFill="1" applyBorder="1" applyAlignment="1">
      <alignment horizontal="center" vertical="center" wrapText="1"/>
      <protection/>
    </xf>
    <xf numFmtId="3" fontId="1" fillId="4" borderId="52" xfId="18" applyNumberFormat="1" applyFont="1" applyFill="1" applyBorder="1" applyAlignment="1">
      <alignment horizontal="center" vertical="center" wrapText="1"/>
      <protection/>
    </xf>
    <xf numFmtId="4" fontId="1" fillId="4" borderId="52" xfId="18" applyNumberFormat="1" applyFont="1" applyFill="1" applyBorder="1" applyAlignment="1">
      <alignment horizontal="center" vertical="center" wrapText="1"/>
      <protection/>
    </xf>
    <xf numFmtId="4" fontId="1" fillId="4" borderId="20" xfId="18" applyNumberFormat="1" applyFont="1" applyFill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4" fillId="2" borderId="53" xfId="18" applyFont="1" applyFill="1" applyBorder="1" applyAlignment="1">
      <alignment horizontal="center" vertical="center" wrapText="1"/>
      <protection/>
    </xf>
    <xf numFmtId="0" fontId="4" fillId="2" borderId="24" xfId="18" applyFont="1" applyFill="1" applyBorder="1" applyAlignment="1">
      <alignment horizontal="center" vertical="center" wrapText="1"/>
      <protection/>
    </xf>
    <xf numFmtId="0" fontId="4" fillId="2" borderId="24" xfId="18" applyFont="1" applyFill="1" applyBorder="1" applyAlignment="1">
      <alignment vertical="center" wrapText="1"/>
      <protection/>
    </xf>
    <xf numFmtId="0" fontId="4" fillId="2" borderId="24" xfId="18" applyFont="1" applyFill="1" applyBorder="1" applyAlignment="1">
      <alignment horizontal="center" vertical="center" wrapText="1"/>
      <protection/>
    </xf>
    <xf numFmtId="0" fontId="4" fillId="2" borderId="7" xfId="18" applyFont="1" applyFill="1" applyBorder="1" applyAlignment="1">
      <alignment horizontal="center" vertical="center" wrapText="1"/>
      <protection/>
    </xf>
    <xf numFmtId="3" fontId="4" fillId="0" borderId="19" xfId="18" applyNumberFormat="1" applyFont="1" applyBorder="1" applyAlignment="1">
      <alignment horizontal="center" vertical="center" wrapText="1"/>
      <protection/>
    </xf>
    <xf numFmtId="3" fontId="4" fillId="2" borderId="19" xfId="18" applyNumberFormat="1" applyFont="1" applyFill="1" applyBorder="1" applyAlignment="1">
      <alignment horizontal="center" vertical="center" wrapText="1"/>
      <protection/>
    </xf>
    <xf numFmtId="4" fontId="4" fillId="2" borderId="40" xfId="18" applyNumberFormat="1" applyFont="1" applyFill="1" applyBorder="1" applyAlignment="1">
      <alignment horizontal="center" vertical="center" wrapText="1"/>
      <protection/>
    </xf>
    <xf numFmtId="0" fontId="33" fillId="0" borderId="0" xfId="18" applyFont="1">
      <alignment/>
      <protection/>
    </xf>
    <xf numFmtId="0" fontId="4" fillId="2" borderId="24" xfId="18" applyFont="1" applyFill="1" applyBorder="1" applyAlignment="1">
      <alignment vertical="center" wrapText="1"/>
      <protection/>
    </xf>
    <xf numFmtId="3" fontId="4" fillId="0" borderId="19" xfId="18" applyNumberFormat="1" applyFont="1" applyBorder="1" applyAlignment="1">
      <alignment horizontal="center" vertical="center" wrapText="1"/>
      <protection/>
    </xf>
    <xf numFmtId="4" fontId="4" fillId="2" borderId="7" xfId="18" applyNumberFormat="1" applyFont="1" applyFill="1" applyBorder="1" applyAlignment="1">
      <alignment horizontal="center" vertical="center" wrapText="1"/>
      <protection/>
    </xf>
    <xf numFmtId="49" fontId="4" fillId="2" borderId="24" xfId="18" applyNumberFormat="1" applyFont="1" applyFill="1" applyBorder="1" applyAlignment="1">
      <alignment horizontal="center" vertical="center" wrapText="1"/>
      <protection/>
    </xf>
    <xf numFmtId="3" fontId="4" fillId="2" borderId="21" xfId="18" applyNumberFormat="1" applyFont="1" applyFill="1" applyBorder="1" applyAlignment="1">
      <alignment horizontal="center" vertical="center" wrapText="1"/>
      <protection/>
    </xf>
    <xf numFmtId="0" fontId="4" fillId="0" borderId="21" xfId="18" applyFont="1" applyBorder="1" applyAlignment="1">
      <alignment vertical="center" wrapText="1"/>
      <protection/>
    </xf>
    <xf numFmtId="0" fontId="4" fillId="0" borderId="21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3" fontId="4" fillId="0" borderId="21" xfId="18" applyNumberFormat="1" applyFont="1" applyBorder="1" applyAlignment="1">
      <alignment horizontal="center" vertical="center" wrapText="1"/>
      <protection/>
    </xf>
    <xf numFmtId="3" fontId="4" fillId="0" borderId="21" xfId="18" applyNumberFormat="1" applyFont="1" applyBorder="1" applyAlignment="1">
      <alignment horizontal="center" vertical="center" wrapText="1"/>
      <protection/>
    </xf>
    <xf numFmtId="4" fontId="4" fillId="2" borderId="2" xfId="18" applyNumberFormat="1" applyFont="1" applyFill="1" applyBorder="1" applyAlignment="1">
      <alignment horizontal="center" vertical="center" wrapText="1"/>
      <protection/>
    </xf>
    <xf numFmtId="0" fontId="4" fillId="2" borderId="51" xfId="18" applyFont="1" applyFill="1" applyBorder="1" applyAlignment="1">
      <alignment horizontal="center" vertical="center" wrapText="1"/>
      <protection/>
    </xf>
    <xf numFmtId="0" fontId="4" fillId="0" borderId="51" xfId="18" applyFont="1" applyBorder="1" applyAlignment="1">
      <alignment vertical="center" wrapText="1"/>
      <protection/>
    </xf>
    <xf numFmtId="0" fontId="4" fillId="0" borderId="54" xfId="18" applyFont="1" applyBorder="1" applyAlignment="1">
      <alignment horizontal="center" vertical="center" wrapText="1"/>
      <protection/>
    </xf>
    <xf numFmtId="4" fontId="4" fillId="2" borderId="54" xfId="18" applyNumberFormat="1" applyFont="1" applyFill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4" fillId="2" borderId="19" xfId="18" applyFont="1" applyFill="1" applyBorder="1" applyAlignment="1">
      <alignment horizontal="center" vertical="center" wrapText="1"/>
      <protection/>
    </xf>
    <xf numFmtId="0" fontId="4" fillId="0" borderId="19" xfId="18" applyFont="1" applyBorder="1" applyAlignment="1">
      <alignment vertical="center" wrapText="1"/>
      <protection/>
    </xf>
    <xf numFmtId="0" fontId="4" fillId="0" borderId="19" xfId="18" applyFont="1" applyBorder="1" applyAlignment="1">
      <alignment horizontal="center" vertical="center" wrapText="1"/>
      <protection/>
    </xf>
    <xf numFmtId="0" fontId="4" fillId="0" borderId="19" xfId="18" applyFont="1" applyBorder="1" applyAlignment="1">
      <alignment horizontal="center" vertical="center" wrapText="1"/>
      <protection/>
    </xf>
    <xf numFmtId="0" fontId="31" fillId="0" borderId="0" xfId="18" applyFont="1">
      <alignment/>
      <protection/>
    </xf>
    <xf numFmtId="0" fontId="4" fillId="2" borderId="19" xfId="18" applyFont="1" applyFill="1" applyBorder="1" applyAlignment="1">
      <alignment vertical="center" wrapText="1"/>
      <protection/>
    </xf>
    <xf numFmtId="0" fontId="4" fillId="2" borderId="19" xfId="18" applyFont="1" applyFill="1" applyBorder="1" applyAlignment="1">
      <alignment horizontal="center" vertical="center" wrapText="1"/>
      <protection/>
    </xf>
    <xf numFmtId="0" fontId="4" fillId="2" borderId="40" xfId="18" applyFont="1" applyFill="1" applyBorder="1" applyAlignment="1">
      <alignment horizontal="center" vertical="center" wrapText="1"/>
      <protection/>
    </xf>
    <xf numFmtId="0" fontId="32" fillId="0" borderId="0" xfId="18" applyFont="1">
      <alignment/>
      <protection/>
    </xf>
    <xf numFmtId="0" fontId="4" fillId="4" borderId="53" xfId="18" applyFont="1" applyFill="1" applyBorder="1" applyAlignment="1">
      <alignment horizontal="center" vertical="center" wrapText="1"/>
      <protection/>
    </xf>
    <xf numFmtId="3" fontId="4" fillId="4" borderId="19" xfId="18" applyNumberFormat="1" applyFont="1" applyFill="1" applyBorder="1" applyAlignment="1">
      <alignment horizontal="center" vertical="center" wrapText="1"/>
      <protection/>
    </xf>
    <xf numFmtId="3" fontId="4" fillId="4" borderId="19" xfId="18" applyNumberFormat="1" applyFont="1" applyFill="1" applyBorder="1" applyAlignment="1">
      <alignment horizontal="center" vertical="center" wrapText="1"/>
      <protection/>
    </xf>
    <xf numFmtId="0" fontId="4" fillId="4" borderId="42" xfId="18" applyFont="1" applyFill="1" applyBorder="1" applyAlignment="1">
      <alignment horizontal="center" vertical="center" wrapText="1"/>
      <protection/>
    </xf>
    <xf numFmtId="0" fontId="4" fillId="0" borderId="22" xfId="18" applyFont="1" applyBorder="1" applyAlignment="1">
      <alignment horizontal="center" vertical="center" wrapText="1"/>
      <protection/>
    </xf>
    <xf numFmtId="0" fontId="4" fillId="0" borderId="22" xfId="18" applyFont="1" applyBorder="1" applyAlignment="1">
      <alignment vertical="center" wrapText="1"/>
      <protection/>
    </xf>
    <xf numFmtId="0" fontId="4" fillId="0" borderId="22" xfId="18" applyFont="1" applyBorder="1" applyAlignment="1">
      <alignment horizontal="center" vertical="center" wrapText="1"/>
      <protection/>
    </xf>
    <xf numFmtId="0" fontId="4" fillId="0" borderId="15" xfId="18" applyFont="1" applyBorder="1" applyAlignment="1">
      <alignment horizontal="center" vertical="center" wrapText="1"/>
      <protection/>
    </xf>
    <xf numFmtId="3" fontId="4" fillId="4" borderId="22" xfId="18" applyNumberFormat="1" applyFont="1" applyFill="1" applyBorder="1" applyAlignment="1">
      <alignment horizontal="center" vertical="center" wrapText="1"/>
      <protection/>
    </xf>
    <xf numFmtId="3" fontId="4" fillId="4" borderId="22" xfId="18" applyNumberFormat="1" applyFont="1" applyFill="1" applyBorder="1" applyAlignment="1">
      <alignment horizontal="center" vertical="center" wrapText="1"/>
      <protection/>
    </xf>
    <xf numFmtId="3" fontId="4" fillId="2" borderId="22" xfId="18" applyNumberFormat="1" applyFont="1" applyFill="1" applyBorder="1" applyAlignment="1">
      <alignment horizontal="center" vertical="center" wrapText="1"/>
      <protection/>
    </xf>
    <xf numFmtId="4" fontId="4" fillId="2" borderId="16" xfId="18" applyNumberFormat="1" applyFont="1" applyFill="1" applyBorder="1" applyAlignment="1">
      <alignment horizontal="center" vertical="center" wrapText="1"/>
      <protection/>
    </xf>
    <xf numFmtId="0" fontId="4" fillId="2" borderId="50" xfId="18" applyFont="1" applyFill="1" applyBorder="1" applyAlignment="1">
      <alignment horizontal="center" vertical="center" wrapText="1"/>
      <protection/>
    </xf>
    <xf numFmtId="0" fontId="4" fillId="2" borderId="51" xfId="18" applyFont="1" applyFill="1" applyBorder="1" applyAlignment="1">
      <alignment horizontal="center" vertical="center" wrapText="1"/>
      <protection/>
    </xf>
    <xf numFmtId="0" fontId="4" fillId="0" borderId="51" xfId="18" applyFont="1" applyBorder="1" applyAlignment="1">
      <alignment vertical="center" wrapText="1"/>
      <protection/>
    </xf>
    <xf numFmtId="0" fontId="4" fillId="0" borderId="51" xfId="18" applyFont="1" applyBorder="1" applyAlignment="1">
      <alignment horizontal="center" vertical="center" wrapText="1"/>
      <protection/>
    </xf>
    <xf numFmtId="0" fontId="4" fillId="0" borderId="54" xfId="18" applyFont="1" applyBorder="1" applyAlignment="1">
      <alignment horizontal="center" vertical="center" wrapText="1"/>
      <protection/>
    </xf>
    <xf numFmtId="3" fontId="4" fillId="0" borderId="51" xfId="18" applyNumberFormat="1" applyFont="1" applyBorder="1" applyAlignment="1">
      <alignment horizontal="center" vertical="center" wrapText="1"/>
      <protection/>
    </xf>
    <xf numFmtId="3" fontId="4" fillId="2" borderId="51" xfId="18" applyNumberFormat="1" applyFont="1" applyFill="1" applyBorder="1" applyAlignment="1">
      <alignment horizontal="center" vertical="center" wrapText="1"/>
      <protection/>
    </xf>
    <xf numFmtId="4" fontId="4" fillId="2" borderId="55" xfId="18" applyNumberFormat="1" applyFont="1" applyFill="1" applyBorder="1" applyAlignment="1">
      <alignment horizontal="center" vertical="center" wrapText="1"/>
      <protection/>
    </xf>
    <xf numFmtId="0" fontId="44" fillId="0" borderId="0" xfId="18" applyFont="1">
      <alignment/>
      <protection/>
    </xf>
    <xf numFmtId="0" fontId="1" fillId="2" borderId="0" xfId="18" applyFont="1" applyFill="1" applyAlignment="1">
      <alignment/>
      <protection/>
    </xf>
    <xf numFmtId="0" fontId="4" fillId="2" borderId="42" xfId="18" applyFont="1" applyFill="1" applyBorder="1" applyAlignment="1">
      <alignment horizontal="center" vertical="center"/>
      <protection/>
    </xf>
    <xf numFmtId="0" fontId="4" fillId="2" borderId="22" xfId="18" applyFont="1" applyFill="1" applyBorder="1" applyAlignment="1">
      <alignment horizontal="center" vertical="center"/>
      <protection/>
    </xf>
    <xf numFmtId="3" fontId="4" fillId="0" borderId="22" xfId="18" applyNumberFormat="1" applyFont="1" applyBorder="1" applyAlignment="1">
      <alignment horizontal="center" vertical="center" wrapText="1"/>
      <protection/>
    </xf>
    <xf numFmtId="3" fontId="4" fillId="0" borderId="22" xfId="18" applyNumberFormat="1" applyFont="1" applyBorder="1" applyAlignment="1">
      <alignment horizontal="center" vertical="center" wrapText="1"/>
      <protection/>
    </xf>
    <xf numFmtId="4" fontId="4" fillId="2" borderId="15" xfId="18" applyNumberFormat="1" applyFont="1" applyFill="1" applyBorder="1" applyAlignment="1">
      <alignment horizontal="center" vertical="center" wrapText="1"/>
      <protection/>
    </xf>
    <xf numFmtId="0" fontId="4" fillId="2" borderId="0" xfId="18" applyFont="1" applyFill="1" applyAlignment="1">
      <alignment/>
      <protection/>
    </xf>
    <xf numFmtId="0" fontId="4" fillId="4" borderId="53" xfId="18" applyFont="1" applyFill="1" applyBorder="1" applyAlignment="1">
      <alignment horizontal="center" vertical="center" wrapText="1"/>
      <protection/>
    </xf>
    <xf numFmtId="49" fontId="4" fillId="2" borderId="22" xfId="18" applyNumberFormat="1" applyFont="1" applyFill="1" applyBorder="1" applyAlignment="1">
      <alignment horizontal="center" vertical="center" wrapText="1"/>
      <protection/>
    </xf>
    <xf numFmtId="4" fontId="4" fillId="4" borderId="15" xfId="18" applyNumberFormat="1" applyFont="1" applyFill="1" applyBorder="1" applyAlignment="1">
      <alignment horizontal="center" vertical="center" wrapText="1"/>
      <protection/>
    </xf>
    <xf numFmtId="0" fontId="4" fillId="4" borderId="42" xfId="18" applyFont="1" applyFill="1" applyBorder="1" applyAlignment="1">
      <alignment horizontal="center" vertical="center" wrapText="1"/>
      <protection/>
    </xf>
    <xf numFmtId="0" fontId="4" fillId="2" borderId="15" xfId="18" applyNumberFormat="1" applyFont="1" applyFill="1" applyBorder="1" applyAlignment="1">
      <alignment horizontal="center" vertical="center" wrapText="1"/>
      <protection/>
    </xf>
    <xf numFmtId="0" fontId="4" fillId="0" borderId="15" xfId="18" applyNumberFormat="1" applyFont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21" fillId="0" borderId="15" xfId="18" applyFont="1" applyBorder="1" applyAlignment="1">
      <alignment vertical="center" wrapText="1"/>
      <protection/>
    </xf>
    <xf numFmtId="0" fontId="4" fillId="4" borderId="50" xfId="18" applyFont="1" applyFill="1" applyBorder="1" applyAlignment="1">
      <alignment horizontal="center" vertical="center" wrapText="1"/>
      <protection/>
    </xf>
    <xf numFmtId="0" fontId="4" fillId="0" borderId="54" xfId="18" applyNumberFormat="1" applyFont="1" applyBorder="1" applyAlignment="1">
      <alignment horizontal="center" vertical="center" wrapText="1"/>
      <protection/>
    </xf>
    <xf numFmtId="0" fontId="21" fillId="0" borderId="54" xfId="18" applyFont="1" applyBorder="1" applyAlignment="1">
      <alignment vertical="center" wrapText="1"/>
      <protection/>
    </xf>
    <xf numFmtId="3" fontId="4" fillId="4" borderId="51" xfId="18" applyNumberFormat="1" applyFont="1" applyFill="1" applyBorder="1" applyAlignment="1">
      <alignment horizontal="center" vertical="center" wrapText="1"/>
      <protection/>
    </xf>
    <xf numFmtId="3" fontId="4" fillId="4" borderId="51" xfId="18" applyNumberFormat="1" applyFont="1" applyFill="1" applyBorder="1" applyAlignment="1">
      <alignment horizontal="center" vertical="center" wrapText="1"/>
      <protection/>
    </xf>
    <xf numFmtId="4" fontId="4" fillId="2" borderId="54" xfId="18" applyNumberFormat="1" applyFont="1" applyFill="1" applyBorder="1" applyAlignment="1">
      <alignment horizontal="center" vertical="center" wrapText="1"/>
      <protection/>
    </xf>
    <xf numFmtId="0" fontId="4" fillId="4" borderId="50" xfId="18" applyFont="1" applyFill="1" applyBorder="1" applyAlignment="1">
      <alignment horizontal="center" vertical="center" wrapText="1"/>
      <protection/>
    </xf>
    <xf numFmtId="4" fontId="4" fillId="2" borderId="55" xfId="18" applyNumberFormat="1" applyFont="1" applyFill="1" applyBorder="1" applyAlignment="1">
      <alignment horizontal="center" vertical="center" wrapText="1"/>
      <protection/>
    </xf>
    <xf numFmtId="0" fontId="4" fillId="0" borderId="19" xfId="18" applyFont="1" applyBorder="1" applyAlignment="1">
      <alignment vertical="center" wrapText="1"/>
      <protection/>
    </xf>
    <xf numFmtId="3" fontId="4" fillId="0" borderId="19" xfId="18" applyNumberFormat="1" applyFont="1" applyBorder="1" applyAlignment="1">
      <alignment horizontal="center" vertical="center"/>
      <protection/>
    </xf>
    <xf numFmtId="4" fontId="4" fillId="0" borderId="0" xfId="0" applyNumberFormat="1" applyFont="1" applyAlignment="1">
      <alignment horizontal="center" vertical="center"/>
    </xf>
    <xf numFmtId="0" fontId="4" fillId="2" borderId="22" xfId="18" applyFont="1" applyFill="1" applyBorder="1" applyAlignment="1">
      <alignment horizontal="center" vertical="center" wrapText="1"/>
      <protection/>
    </xf>
    <xf numFmtId="0" fontId="4" fillId="0" borderId="22" xfId="18" applyFont="1" applyBorder="1" applyAlignment="1">
      <alignment vertical="center" wrapText="1"/>
      <protection/>
    </xf>
    <xf numFmtId="4" fontId="4" fillId="2" borderId="40" xfId="18" applyNumberFormat="1" applyFont="1" applyFill="1" applyBorder="1" applyAlignment="1">
      <alignment horizontal="center" vertical="center" wrapText="1"/>
      <protection/>
    </xf>
    <xf numFmtId="0" fontId="4" fillId="2" borderId="21" xfId="18" applyNumberFormat="1" applyFont="1" applyFill="1" applyBorder="1" applyAlignment="1">
      <alignment horizontal="center" vertical="center" wrapText="1"/>
      <protection/>
    </xf>
    <xf numFmtId="4" fontId="4" fillId="2" borderId="56" xfId="18" applyNumberFormat="1" applyFont="1" applyFill="1" applyBorder="1" applyAlignment="1">
      <alignment horizontal="center" vertical="center" wrapText="1"/>
      <protection/>
    </xf>
    <xf numFmtId="0" fontId="4" fillId="2" borderId="19" xfId="18" applyNumberFormat="1" applyFont="1" applyFill="1" applyBorder="1" applyAlignment="1">
      <alignment horizontal="center" vertical="center" wrapText="1"/>
      <protection/>
    </xf>
    <xf numFmtId="0" fontId="4" fillId="2" borderId="24" xfId="18" applyNumberFormat="1" applyFont="1" applyFill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 vertical="center" wrapText="1"/>
      <protection/>
    </xf>
    <xf numFmtId="0" fontId="4" fillId="0" borderId="22" xfId="18" applyFont="1" applyBorder="1" applyAlignment="1">
      <alignment horizontal="left" vertical="center" wrapText="1"/>
      <protection/>
    </xf>
    <xf numFmtId="0" fontId="4" fillId="0" borderId="40" xfId="18" applyFont="1" applyBorder="1" applyAlignment="1">
      <alignment horizontal="center" vertical="center" wrapText="1"/>
      <protection/>
    </xf>
    <xf numFmtId="0" fontId="4" fillId="2" borderId="19" xfId="18" applyNumberFormat="1" applyFont="1" applyFill="1" applyBorder="1" applyAlignment="1">
      <alignment horizontal="center" vertical="center" wrapText="1"/>
      <protection/>
    </xf>
    <xf numFmtId="0" fontId="4" fillId="0" borderId="40" xfId="18" applyFont="1" applyBorder="1" applyAlignment="1">
      <alignment horizontal="center" vertical="center" wrapText="1"/>
      <protection/>
    </xf>
    <xf numFmtId="0" fontId="4" fillId="2" borderId="53" xfId="18" applyFont="1" applyFill="1" applyBorder="1" applyAlignment="1">
      <alignment horizontal="center" vertical="center"/>
      <protection/>
    </xf>
    <xf numFmtId="0" fontId="4" fillId="2" borderId="19" xfId="18" applyFont="1" applyFill="1" applyBorder="1" applyAlignment="1">
      <alignment horizontal="center" vertical="center"/>
      <protection/>
    </xf>
    <xf numFmtId="0" fontId="4" fillId="2" borderId="41" xfId="18" applyFont="1" applyFill="1" applyBorder="1" applyAlignment="1">
      <alignment horizontal="center" vertical="center"/>
      <protection/>
    </xf>
    <xf numFmtId="0" fontId="4" fillId="2" borderId="24" xfId="18" applyFont="1" applyFill="1" applyBorder="1" applyAlignment="1">
      <alignment horizontal="center" vertical="center"/>
      <protection/>
    </xf>
    <xf numFmtId="0" fontId="4" fillId="0" borderId="24" xfId="18" applyFont="1" applyBorder="1" applyAlignment="1">
      <alignment vertical="center" wrapText="1"/>
      <protection/>
    </xf>
    <xf numFmtId="3" fontId="4" fillId="0" borderId="24" xfId="18" applyNumberFormat="1" applyFont="1" applyBorder="1" applyAlignment="1">
      <alignment horizontal="center" vertical="center" wrapText="1"/>
      <protection/>
    </xf>
    <xf numFmtId="3" fontId="4" fillId="2" borderId="24" xfId="18" applyNumberFormat="1" applyFont="1" applyFill="1" applyBorder="1" applyAlignment="1">
      <alignment horizontal="center" vertical="center" wrapText="1"/>
      <protection/>
    </xf>
    <xf numFmtId="0" fontId="4" fillId="2" borderId="47" xfId="18" applyFont="1" applyFill="1" applyBorder="1" applyAlignment="1">
      <alignment horizontal="center" vertical="center" wrapText="1"/>
      <protection/>
    </xf>
    <xf numFmtId="0" fontId="4" fillId="2" borderId="33" xfId="18" applyFont="1" applyFill="1" applyBorder="1" applyAlignment="1">
      <alignment horizontal="center" vertical="center" wrapText="1"/>
      <protection/>
    </xf>
    <xf numFmtId="0" fontId="4" fillId="0" borderId="33" xfId="18" applyFont="1" applyBorder="1" applyAlignment="1">
      <alignment vertical="center" wrapText="1"/>
      <protection/>
    </xf>
    <xf numFmtId="0" fontId="4" fillId="0" borderId="33" xfId="18" applyFont="1" applyBorder="1" applyAlignment="1">
      <alignment horizontal="center" vertical="center" wrapText="1"/>
      <protection/>
    </xf>
    <xf numFmtId="3" fontId="4" fillId="0" borderId="33" xfId="18" applyNumberFormat="1" applyFont="1" applyBorder="1" applyAlignment="1">
      <alignment horizontal="center" vertical="center" wrapText="1"/>
      <protection/>
    </xf>
    <xf numFmtId="3" fontId="4" fillId="2" borderId="33" xfId="18" applyNumberFormat="1" applyFont="1" applyFill="1" applyBorder="1" applyAlignment="1">
      <alignment horizontal="center" vertical="center" wrapText="1"/>
      <protection/>
    </xf>
    <xf numFmtId="4" fontId="4" fillId="2" borderId="8" xfId="18" applyNumberFormat="1" applyFont="1" applyFill="1" applyBorder="1" applyAlignment="1">
      <alignment horizontal="center" vertical="center" wrapText="1"/>
      <protection/>
    </xf>
    <xf numFmtId="0" fontId="45" fillId="0" borderId="0" xfId="18" applyFont="1">
      <alignment/>
      <protection/>
    </xf>
    <xf numFmtId="3" fontId="4" fillId="0" borderId="24" xfId="18" applyNumberFormat="1" applyFont="1" applyFill="1" applyBorder="1" applyAlignment="1">
      <alignment horizontal="center" vertical="center" wrapText="1"/>
      <protection/>
    </xf>
    <xf numFmtId="3" fontId="1" fillId="4" borderId="19" xfId="18" applyNumberFormat="1" applyFont="1" applyFill="1" applyBorder="1" applyAlignment="1">
      <alignment horizontal="center" vertical="center" wrapText="1"/>
      <protection/>
    </xf>
    <xf numFmtId="0" fontId="4" fillId="2" borderId="19" xfId="18" applyFont="1" applyFill="1" applyBorder="1" applyAlignment="1">
      <alignment vertical="center" wrapText="1"/>
      <protection/>
    </xf>
    <xf numFmtId="3" fontId="4" fillId="0" borderId="19" xfId="18" applyNumberFormat="1" applyFont="1" applyFill="1" applyBorder="1" applyAlignment="1">
      <alignment horizontal="center" vertical="center" wrapText="1"/>
      <protection/>
    </xf>
    <xf numFmtId="0" fontId="4" fillId="2" borderId="22" xfId="18" applyFont="1" applyFill="1" applyBorder="1" applyAlignment="1">
      <alignment vertical="center" wrapText="1"/>
      <protection/>
    </xf>
    <xf numFmtId="3" fontId="4" fillId="2" borderId="22" xfId="18" applyNumberFormat="1" applyFont="1" applyFill="1" applyBorder="1" applyAlignment="1">
      <alignment horizontal="center" vertical="center" wrapText="1"/>
      <protection/>
    </xf>
    <xf numFmtId="3" fontId="1" fillId="4" borderId="22" xfId="18" applyNumberFormat="1" applyFont="1" applyFill="1" applyBorder="1" applyAlignment="1">
      <alignment horizontal="center" vertical="center" wrapText="1"/>
      <protection/>
    </xf>
    <xf numFmtId="4" fontId="4" fillId="2" borderId="15" xfId="18" applyNumberFormat="1" applyFont="1" applyFill="1" applyBorder="1" applyAlignment="1">
      <alignment horizontal="center" vertical="center" wrapText="1"/>
      <protection/>
    </xf>
    <xf numFmtId="0" fontId="45" fillId="2" borderId="0" xfId="18" applyFont="1" applyFill="1" applyAlignment="1">
      <alignment vertical="center"/>
      <protection/>
    </xf>
    <xf numFmtId="0" fontId="4" fillId="2" borderId="22" xfId="18" applyFont="1" applyFill="1" applyBorder="1" applyAlignment="1">
      <alignment vertical="center" wrapText="1"/>
      <protection/>
    </xf>
    <xf numFmtId="3" fontId="1" fillId="4" borderId="22" xfId="18" applyNumberFormat="1" applyFont="1" applyFill="1" applyBorder="1" applyAlignment="1">
      <alignment horizontal="center" vertical="center" wrapText="1"/>
      <protection/>
    </xf>
    <xf numFmtId="0" fontId="1" fillId="2" borderId="0" xfId="18" applyFont="1" applyFill="1" applyAlignment="1">
      <alignment vertical="center"/>
      <protection/>
    </xf>
    <xf numFmtId="0" fontId="4" fillId="2" borderId="51" xfId="18" applyFont="1" applyFill="1" applyBorder="1" applyAlignment="1">
      <alignment vertical="center" wrapText="1"/>
      <protection/>
    </xf>
    <xf numFmtId="3" fontId="1" fillId="4" borderId="51" xfId="18" applyNumberFormat="1" applyFont="1" applyFill="1" applyBorder="1" applyAlignment="1">
      <alignment horizontal="center" vertical="center" wrapText="1"/>
      <protection/>
    </xf>
    <xf numFmtId="4" fontId="4" fillId="2" borderId="10" xfId="18" applyNumberFormat="1" applyFont="1" applyFill="1" applyBorder="1" applyAlignment="1">
      <alignment horizontal="center" vertical="center" wrapText="1"/>
      <protection/>
    </xf>
    <xf numFmtId="0" fontId="34" fillId="2" borderId="0" xfId="18" applyFont="1" applyFill="1" applyAlignment="1">
      <alignment vertical="center"/>
      <protection/>
    </xf>
    <xf numFmtId="0" fontId="46" fillId="0" borderId="0" xfId="18" applyFont="1" applyBorder="1">
      <alignment/>
      <protection/>
    </xf>
    <xf numFmtId="0" fontId="47" fillId="0" borderId="0" xfId="18" applyFont="1" applyBorder="1">
      <alignment/>
      <protection/>
    </xf>
    <xf numFmtId="0" fontId="4" fillId="0" borderId="25" xfId="18" applyFont="1" applyBorder="1" applyAlignment="1">
      <alignment horizontal="center"/>
      <protection/>
    </xf>
    <xf numFmtId="0" fontId="7" fillId="0" borderId="57" xfId="18" applyFont="1" applyBorder="1" applyAlignment="1">
      <alignment horizontal="center"/>
      <protection/>
    </xf>
    <xf numFmtId="0" fontId="1" fillId="0" borderId="57" xfId="18" applyFont="1" applyFill="1" applyBorder="1" applyAlignment="1">
      <alignment horizontal="left" vertical="center" wrapText="1"/>
      <protection/>
    </xf>
    <xf numFmtId="0" fontId="5" fillId="0" borderId="57" xfId="18" applyFont="1" applyBorder="1" applyAlignment="1">
      <alignment horizontal="center" vertical="center"/>
      <protection/>
    </xf>
    <xf numFmtId="0" fontId="7" fillId="0" borderId="57" xfId="18" applyFont="1" applyBorder="1" applyAlignment="1">
      <alignment horizontal="center" vertical="center"/>
      <protection/>
    </xf>
    <xf numFmtId="3" fontId="7" fillId="0" borderId="57" xfId="18" applyNumberFormat="1" applyFont="1" applyBorder="1" applyAlignment="1">
      <alignment horizontal="center" vertical="center"/>
      <protection/>
    </xf>
    <xf numFmtId="4" fontId="7" fillId="0" borderId="57" xfId="18" applyNumberFormat="1" applyFont="1" applyBorder="1" applyAlignment="1">
      <alignment horizontal="center" vertical="center"/>
      <protection/>
    </xf>
    <xf numFmtId="4" fontId="7" fillId="4" borderId="58" xfId="18" applyNumberFormat="1" applyFont="1" applyFill="1" applyBorder="1" applyAlignment="1">
      <alignment horizontal="center" vertical="center" wrapText="1"/>
      <protection/>
    </xf>
    <xf numFmtId="0" fontId="7" fillId="0" borderId="0" xfId="18" applyFont="1" applyBorder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48" fillId="0" borderId="48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4" fontId="48" fillId="0" borderId="27" xfId="0" applyNumberFormat="1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" borderId="59" xfId="0" applyFont="1" applyFill="1" applyBorder="1" applyAlignment="1">
      <alignment horizontal="center" vertical="center"/>
    </xf>
    <xf numFmtId="0" fontId="48" fillId="3" borderId="60" xfId="0" applyFont="1" applyFill="1" applyBorder="1" applyAlignment="1">
      <alignment horizontal="left" vertical="center" wrapText="1"/>
    </xf>
    <xf numFmtId="0" fontId="48" fillId="3" borderId="27" xfId="0" applyFont="1" applyFill="1" applyBorder="1" applyAlignment="1">
      <alignment horizontal="center" vertical="center" wrapText="1"/>
    </xf>
    <xf numFmtId="170" fontId="48" fillId="3" borderId="26" xfId="0" applyNumberFormat="1" applyFont="1" applyFill="1" applyBorder="1" applyAlignment="1">
      <alignment vertical="center" wrapText="1"/>
    </xf>
    <xf numFmtId="4" fontId="48" fillId="3" borderId="27" xfId="0" applyNumberFormat="1" applyFont="1" applyFill="1" applyBorder="1" applyAlignment="1">
      <alignment horizontal="right" vertical="center"/>
    </xf>
    <xf numFmtId="0" fontId="49" fillId="0" borderId="46" xfId="0" applyFont="1" applyBorder="1" applyAlignment="1">
      <alignment horizontal="center" vertical="center"/>
    </xf>
    <xf numFmtId="49" fontId="49" fillId="0" borderId="21" xfId="0" applyNumberFormat="1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170" fontId="49" fillId="0" borderId="2" xfId="0" applyNumberFormat="1" applyFont="1" applyBorder="1" applyAlignment="1">
      <alignment horizontal="right" vertical="center" wrapText="1"/>
    </xf>
    <xf numFmtId="4" fontId="49" fillId="0" borderId="21" xfId="0" applyNumberFormat="1" applyFont="1" applyBorder="1" applyAlignment="1">
      <alignment horizontal="right" vertical="center"/>
    </xf>
    <xf numFmtId="0" fontId="48" fillId="3" borderId="48" xfId="0" applyFont="1" applyFill="1" applyBorder="1" applyAlignment="1">
      <alignment horizontal="center" vertical="center"/>
    </xf>
    <xf numFmtId="0" fontId="48" fillId="3" borderId="27" xfId="0" applyFont="1" applyFill="1" applyBorder="1" applyAlignment="1">
      <alignment horizontal="left" vertical="center" wrapText="1"/>
    </xf>
    <xf numFmtId="2" fontId="48" fillId="3" borderId="58" xfId="0" applyNumberFormat="1" applyFont="1" applyFill="1" applyBorder="1" applyAlignment="1">
      <alignment horizontal="right" vertical="center"/>
    </xf>
    <xf numFmtId="0" fontId="49" fillId="0" borderId="41" xfId="0" applyFont="1" applyBorder="1" applyAlignment="1">
      <alignment horizontal="center" vertical="center"/>
    </xf>
    <xf numFmtId="0" fontId="49" fillId="0" borderId="24" xfId="0" applyFont="1" applyBorder="1" applyAlignment="1">
      <alignment vertical="center" wrapText="1"/>
    </xf>
    <xf numFmtId="49" fontId="49" fillId="0" borderId="24" xfId="0" applyNumberFormat="1" applyFont="1" applyBorder="1" applyAlignment="1">
      <alignment horizontal="center" vertical="center" wrapText="1"/>
    </xf>
    <xf numFmtId="3" fontId="49" fillId="0" borderId="7" xfId="0" applyNumberFormat="1" applyFont="1" applyBorder="1" applyAlignment="1">
      <alignment vertical="center" wrapText="1"/>
    </xf>
    <xf numFmtId="4" fontId="49" fillId="0" borderId="24" xfId="0" applyNumberFormat="1" applyFont="1" applyBorder="1" applyAlignment="1">
      <alignment horizontal="right" vertical="center"/>
    </xf>
    <xf numFmtId="2" fontId="49" fillId="0" borderId="49" xfId="0" applyNumberFormat="1" applyFont="1" applyBorder="1" applyAlignment="1">
      <alignment horizontal="right" vertical="center"/>
    </xf>
    <xf numFmtId="0" fontId="49" fillId="0" borderId="53" xfId="0" applyFont="1" applyBorder="1" applyAlignment="1">
      <alignment horizontal="center" vertical="center"/>
    </xf>
    <xf numFmtId="0" fontId="49" fillId="0" borderId="19" xfId="0" applyFont="1" applyBorder="1" applyAlignment="1">
      <alignment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3" fontId="49" fillId="0" borderId="40" xfId="0" applyNumberFormat="1" applyFont="1" applyBorder="1" applyAlignment="1">
      <alignment vertical="center" wrapText="1"/>
    </xf>
    <xf numFmtId="4" fontId="49" fillId="0" borderId="19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horizontal="left" vertical="center" wrapText="1"/>
    </xf>
    <xf numFmtId="0" fontId="49" fillId="0" borderId="61" xfId="0" applyFont="1" applyBorder="1" applyAlignment="1">
      <alignment vertical="center" wrapText="1"/>
    </xf>
    <xf numFmtId="3" fontId="49" fillId="0" borderId="62" xfId="0" applyNumberFormat="1" applyFont="1" applyBorder="1" applyAlignment="1">
      <alignment vertical="center" wrapText="1"/>
    </xf>
    <xf numFmtId="2" fontId="49" fillId="0" borderId="56" xfId="0" applyNumberFormat="1" applyFont="1" applyBorder="1" applyAlignment="1">
      <alignment horizontal="right" vertical="center"/>
    </xf>
    <xf numFmtId="0" fontId="49" fillId="0" borderId="42" xfId="0" applyFont="1" applyBorder="1" applyAlignment="1">
      <alignment horizontal="center" vertical="center"/>
    </xf>
    <xf numFmtId="0" fontId="49" fillId="0" borderId="17" xfId="0" applyFont="1" applyBorder="1" applyAlignment="1">
      <alignment vertical="center" wrapText="1"/>
    </xf>
    <xf numFmtId="3" fontId="49" fillId="0" borderId="16" xfId="0" applyNumberFormat="1" applyFont="1" applyBorder="1" applyAlignment="1">
      <alignment vertical="center" wrapText="1"/>
    </xf>
    <xf numFmtId="4" fontId="49" fillId="0" borderId="22" xfId="0" applyNumberFormat="1" applyFont="1" applyBorder="1" applyAlignment="1">
      <alignment horizontal="right" vertical="center"/>
    </xf>
    <xf numFmtId="2" fontId="49" fillId="0" borderId="14" xfId="0" applyNumberFormat="1" applyFont="1" applyBorder="1" applyAlignment="1">
      <alignment horizontal="right" vertical="center"/>
    </xf>
    <xf numFmtId="0" fontId="48" fillId="3" borderId="27" xfId="0" applyFont="1" applyFill="1" applyBorder="1" applyAlignment="1">
      <alignment horizontal="left" vertical="center"/>
    </xf>
    <xf numFmtId="3" fontId="48" fillId="3" borderId="26" xfId="0" applyNumberFormat="1" applyFont="1" applyFill="1" applyBorder="1" applyAlignment="1">
      <alignment vertical="center" wrapText="1"/>
    </xf>
    <xf numFmtId="4" fontId="48" fillId="3" borderId="48" xfId="0" applyNumberFormat="1" applyFont="1" applyFill="1" applyBorder="1" applyAlignment="1">
      <alignment horizontal="right" vertical="center"/>
    </xf>
    <xf numFmtId="0" fontId="49" fillId="0" borderId="23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3" fontId="48" fillId="0" borderId="18" xfId="0" applyNumberFormat="1" applyFont="1" applyBorder="1" applyAlignment="1">
      <alignment vertical="center"/>
    </xf>
    <xf numFmtId="4" fontId="48" fillId="0" borderId="24" xfId="0" applyNumberFormat="1" applyFont="1" applyBorder="1" applyAlignment="1">
      <alignment horizontal="right" vertical="center"/>
    </xf>
    <xf numFmtId="2" fontId="48" fillId="0" borderId="49" xfId="0" applyNumberFormat="1" applyFont="1" applyBorder="1" applyAlignment="1">
      <alignment horizontal="right" vertical="center"/>
    </xf>
    <xf numFmtId="0" fontId="48" fillId="0" borderId="18" xfId="0" applyFont="1" applyBorder="1" applyAlignment="1">
      <alignment vertical="center" wrapText="1"/>
    </xf>
    <xf numFmtId="3" fontId="48" fillId="0" borderId="18" xfId="0" applyNumberFormat="1" applyFont="1" applyBorder="1" applyAlignment="1">
      <alignment vertical="center" wrapText="1"/>
    </xf>
    <xf numFmtId="4" fontId="48" fillId="0" borderId="19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3" fontId="48" fillId="0" borderId="16" xfId="0" applyNumberFormat="1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49" fontId="49" fillId="0" borderId="22" xfId="0" applyNumberFormat="1" applyFont="1" applyBorder="1" applyAlignment="1">
      <alignment horizontal="center" vertical="center" wrapText="1"/>
    </xf>
    <xf numFmtId="3" fontId="49" fillId="0" borderId="15" xfId="0" applyNumberFormat="1" applyFont="1" applyBorder="1" applyAlignment="1">
      <alignment vertical="center" wrapText="1"/>
    </xf>
    <xf numFmtId="0" fontId="49" fillId="0" borderId="6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8" fillId="0" borderId="7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49" fontId="49" fillId="0" borderId="64" xfId="0" applyNumberFormat="1" applyFont="1" applyBorder="1" applyAlignment="1">
      <alignment horizontal="center" vertical="center" wrapText="1"/>
    </xf>
    <xf numFmtId="3" fontId="50" fillId="0" borderId="2" xfId="0" applyNumberFormat="1" applyFont="1" applyBorder="1" applyAlignment="1">
      <alignment vertical="center" wrapText="1"/>
    </xf>
    <xf numFmtId="4" fontId="50" fillId="0" borderId="22" xfId="0" applyNumberFormat="1" applyFont="1" applyBorder="1" applyAlignment="1">
      <alignment horizontal="right" vertical="center"/>
    </xf>
    <xf numFmtId="49" fontId="49" fillId="0" borderId="61" xfId="0" applyNumberFormat="1" applyFont="1" applyBorder="1" applyAlignment="1">
      <alignment horizontal="center" vertical="center" wrapText="1"/>
    </xf>
    <xf numFmtId="4" fontId="50" fillId="0" borderId="21" xfId="0" applyNumberFormat="1" applyFont="1" applyBorder="1" applyAlignment="1">
      <alignment horizontal="right" vertical="center"/>
    </xf>
    <xf numFmtId="0" fontId="49" fillId="0" borderId="6" xfId="0" applyFont="1" applyBorder="1" applyAlignment="1">
      <alignment horizontal="center" vertical="center"/>
    </xf>
    <xf numFmtId="0" fontId="49" fillId="0" borderId="33" xfId="0" applyFont="1" applyBorder="1" applyAlignment="1">
      <alignment vertical="center" wrapText="1"/>
    </xf>
    <xf numFmtId="49" fontId="49" fillId="0" borderId="65" xfId="0" applyNumberFormat="1" applyFont="1" applyBorder="1" applyAlignment="1">
      <alignment horizontal="center" vertical="center" wrapText="1"/>
    </xf>
    <xf numFmtId="3" fontId="50" fillId="0" borderId="8" xfId="0" applyNumberFormat="1" applyFont="1" applyBorder="1" applyAlignment="1">
      <alignment vertical="center" wrapText="1"/>
    </xf>
    <xf numFmtId="4" fontId="50" fillId="0" borderId="33" xfId="0" applyNumberFormat="1" applyFont="1" applyBorder="1" applyAlignment="1">
      <alignment horizontal="right" vertical="center"/>
    </xf>
    <xf numFmtId="2" fontId="50" fillId="0" borderId="66" xfId="0" applyNumberFormat="1" applyFont="1" applyBorder="1" applyAlignment="1">
      <alignment horizontal="right" vertical="center"/>
    </xf>
    <xf numFmtId="0" fontId="48" fillId="0" borderId="62" xfId="0" applyFont="1" applyBorder="1" applyAlignment="1">
      <alignment vertical="center" wrapText="1"/>
    </xf>
    <xf numFmtId="3" fontId="48" fillId="0" borderId="62" xfId="0" applyNumberFormat="1" applyFont="1" applyBorder="1" applyAlignment="1">
      <alignment vertical="center" wrapText="1"/>
    </xf>
    <xf numFmtId="0" fontId="49" fillId="0" borderId="61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vertical="center" wrapText="1"/>
    </xf>
    <xf numFmtId="49" fontId="49" fillId="0" borderId="40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62" xfId="0" applyNumberFormat="1" applyFont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 wrapText="1"/>
    </xf>
    <xf numFmtId="0" fontId="49" fillId="0" borderId="19" xfId="0" applyFont="1" applyBorder="1" applyAlignment="1">
      <alignment/>
    </xf>
    <xf numFmtId="3" fontId="48" fillId="0" borderId="40" xfId="0" applyNumberFormat="1" applyFont="1" applyBorder="1" applyAlignment="1">
      <alignment vertical="center" wrapText="1"/>
    </xf>
    <xf numFmtId="0" fontId="48" fillId="0" borderId="5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3" fontId="48" fillId="0" borderId="0" xfId="0" applyNumberFormat="1" applyFont="1" applyBorder="1" applyAlignment="1">
      <alignment vertical="center" wrapText="1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vertical="center" wrapText="1"/>
    </xf>
    <xf numFmtId="49" fontId="49" fillId="0" borderId="51" xfId="0" applyNumberFormat="1" applyFont="1" applyBorder="1" applyAlignment="1">
      <alignment horizontal="center" vertical="center" wrapText="1"/>
    </xf>
    <xf numFmtId="3" fontId="49" fillId="0" borderId="54" xfId="0" applyNumberFormat="1" applyFont="1" applyBorder="1" applyAlignment="1">
      <alignment vertical="center" wrapText="1"/>
    </xf>
    <xf numFmtId="4" fontId="49" fillId="0" borderId="51" xfId="0" applyNumberFormat="1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22" fillId="0" borderId="2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4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0" fontId="22" fillId="0" borderId="58" xfId="0" applyNumberFormat="1" applyFont="1" applyBorder="1" applyAlignment="1">
      <alignment horizontal="center" vertical="center"/>
    </xf>
    <xf numFmtId="2" fontId="49" fillId="0" borderId="66" xfId="0" applyNumberFormat="1" applyFont="1" applyBorder="1" applyAlignment="1">
      <alignment horizontal="right" vertical="center"/>
    </xf>
    <xf numFmtId="0" fontId="22" fillId="0" borderId="67" xfId="0" applyFont="1" applyBorder="1" applyAlignment="1">
      <alignment horizontal="center"/>
    </xf>
    <xf numFmtId="2" fontId="48" fillId="3" borderId="58" xfId="0" applyNumberFormat="1" applyFont="1" applyFill="1" applyBorder="1" applyAlignment="1">
      <alignment horizontal="right" vertical="center" wrapText="1"/>
    </xf>
    <xf numFmtId="2" fontId="48" fillId="0" borderId="58" xfId="0" applyNumberFormat="1" applyFont="1" applyFill="1" applyBorder="1" applyAlignment="1">
      <alignment horizontal="right" vertical="center" wrapText="1"/>
    </xf>
    <xf numFmtId="2" fontId="50" fillId="0" borderId="43" xfId="0" applyNumberFormat="1" applyFont="1" applyBorder="1" applyAlignment="1">
      <alignment horizontal="right" vertical="center"/>
    </xf>
    <xf numFmtId="3" fontId="22" fillId="0" borderId="26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7" fillId="3" borderId="15" xfId="19" applyFont="1" applyFill="1" applyBorder="1" applyAlignment="1">
      <alignment horizontal="justify" vertical="center" wrapText="1"/>
      <protection/>
    </xf>
    <xf numFmtId="0" fontId="17" fillId="3" borderId="16" xfId="19" applyFont="1" applyFill="1" applyBorder="1" applyAlignment="1">
      <alignment horizontal="center" vertical="center" wrapText="1"/>
      <protection/>
    </xf>
    <xf numFmtId="0" fontId="17" fillId="3" borderId="17" xfId="19" applyFont="1" applyFill="1" applyBorder="1" applyAlignment="1">
      <alignment horizontal="center" vertical="center" wrapText="1"/>
      <protection/>
    </xf>
    <xf numFmtId="0" fontId="18" fillId="0" borderId="2" xfId="19" applyFont="1" applyBorder="1" applyAlignment="1">
      <alignment horizontal="left" vertical="center" wrapText="1"/>
      <protection/>
    </xf>
    <xf numFmtId="171" fontId="18" fillId="0" borderId="0" xfId="19" applyNumberFormat="1" applyFont="1" applyBorder="1" applyAlignment="1">
      <alignment horizontal="right" vertical="center" wrapText="1"/>
      <protection/>
    </xf>
    <xf numFmtId="178" fontId="18" fillId="0" borderId="0" xfId="19" applyNumberFormat="1" applyFont="1" applyBorder="1" applyAlignment="1">
      <alignment horizontal="right" vertical="center" wrapText="1"/>
      <protection/>
    </xf>
    <xf numFmtId="0" fontId="17" fillId="3" borderId="2" xfId="19" applyFont="1" applyFill="1" applyBorder="1" applyAlignment="1">
      <alignment horizontal="justify" vertical="center" wrapText="1"/>
      <protection/>
    </xf>
    <xf numFmtId="171" fontId="17" fillId="3" borderId="0" xfId="19" applyNumberFormat="1" applyFont="1" applyFill="1" applyBorder="1" applyAlignment="1">
      <alignment horizontal="right" vertical="center" wrapText="1"/>
      <protection/>
    </xf>
    <xf numFmtId="178" fontId="17" fillId="3" borderId="68" xfId="19" applyNumberFormat="1" applyFont="1" applyFill="1" applyBorder="1" applyAlignment="1">
      <alignment horizontal="right" vertical="center" wrapText="1"/>
      <protection/>
    </xf>
    <xf numFmtId="0" fontId="18" fillId="0" borderId="2" xfId="19" applyFont="1" applyBorder="1" applyAlignment="1">
      <alignment horizontal="justify" vertical="center" wrapText="1"/>
      <protection/>
    </xf>
    <xf numFmtId="49" fontId="0" fillId="0" borderId="0" xfId="19" applyNumberFormat="1" applyFont="1" applyAlignment="1">
      <alignment horizontal="right"/>
      <protection/>
    </xf>
    <xf numFmtId="178" fontId="18" fillId="0" borderId="68" xfId="19" applyNumberFormat="1" applyFont="1" applyBorder="1" applyAlignment="1">
      <alignment horizontal="right" vertical="center" wrapText="1"/>
      <protection/>
    </xf>
    <xf numFmtId="0" fontId="18" fillId="0" borderId="7" xfId="19" applyFont="1" applyBorder="1" applyAlignment="1">
      <alignment horizontal="justify" vertical="center" wrapText="1"/>
      <protection/>
    </xf>
    <xf numFmtId="171" fontId="18" fillId="0" borderId="18" xfId="19" applyNumberFormat="1" applyFont="1" applyBorder="1" applyAlignment="1">
      <alignment horizontal="right" vertical="center" wrapText="1"/>
      <protection/>
    </xf>
    <xf numFmtId="178" fontId="18" fillId="0" borderId="64" xfId="19" applyNumberFormat="1" applyFont="1" applyBorder="1" applyAlignment="1">
      <alignment horizontal="right" vertical="center" wrapText="1"/>
      <protection/>
    </xf>
    <xf numFmtId="178" fontId="17" fillId="3" borderId="0" xfId="19" applyNumberFormat="1" applyFont="1" applyFill="1" applyBorder="1" applyAlignment="1">
      <alignment horizontal="right" vertical="center" wrapText="1"/>
      <protection/>
    </xf>
    <xf numFmtId="171" fontId="0" fillId="0" borderId="0" xfId="19" applyNumberFormat="1">
      <alignment/>
      <protection/>
    </xf>
    <xf numFmtId="178" fontId="18" fillId="0" borderId="18" xfId="19" applyNumberFormat="1" applyFont="1" applyBorder="1" applyAlignment="1">
      <alignment horizontal="right" vertical="center" wrapText="1"/>
      <protection/>
    </xf>
    <xf numFmtId="0" fontId="17" fillId="3" borderId="15" xfId="22" applyFont="1" applyFill="1" applyBorder="1" applyAlignment="1">
      <alignment horizontal="justify" vertical="center" wrapText="1"/>
      <protection/>
    </xf>
    <xf numFmtId="0" fontId="17" fillId="3" borderId="16" xfId="22" applyFont="1" applyFill="1" applyBorder="1" applyAlignment="1">
      <alignment horizontal="center" vertical="center" wrapText="1"/>
      <protection/>
    </xf>
    <xf numFmtId="0" fontId="17" fillId="3" borderId="17" xfId="22" applyFont="1" applyFill="1" applyBorder="1" applyAlignment="1">
      <alignment horizontal="center" vertical="center" wrapText="1"/>
      <protection/>
    </xf>
    <xf numFmtId="0" fontId="18" fillId="0" borderId="2" xfId="22" applyFont="1" applyBorder="1" applyAlignment="1">
      <alignment horizontal="left" vertical="center" wrapText="1"/>
      <protection/>
    </xf>
    <xf numFmtId="171" fontId="18" fillId="0" borderId="0" xfId="22" applyNumberFormat="1" applyFont="1" applyBorder="1" applyAlignment="1">
      <alignment horizontal="right" vertical="center" wrapText="1"/>
      <protection/>
    </xf>
    <xf numFmtId="178" fontId="18" fillId="0" borderId="68" xfId="22" applyNumberFormat="1" applyFont="1" applyBorder="1" applyAlignment="1">
      <alignment horizontal="right" vertical="center" wrapText="1"/>
      <protection/>
    </xf>
    <xf numFmtId="0" fontId="17" fillId="3" borderId="2" xfId="22" applyFont="1" applyFill="1" applyBorder="1" applyAlignment="1">
      <alignment horizontal="justify" vertical="center" wrapText="1"/>
      <protection/>
    </xf>
    <xf numFmtId="171" fontId="17" fillId="3" borderId="0" xfId="22" applyNumberFormat="1" applyFont="1" applyFill="1" applyBorder="1" applyAlignment="1">
      <alignment horizontal="right" vertical="center" wrapText="1"/>
      <protection/>
    </xf>
    <xf numFmtId="178" fontId="17" fillId="3" borderId="68" xfId="22" applyNumberFormat="1" applyFont="1" applyFill="1" applyBorder="1" applyAlignment="1">
      <alignment horizontal="right" vertical="center" wrapText="1"/>
      <protection/>
    </xf>
    <xf numFmtId="0" fontId="18" fillId="0" borderId="2" xfId="22" applyFont="1" applyBorder="1" applyAlignment="1">
      <alignment horizontal="justify" vertical="center" wrapText="1"/>
      <protection/>
    </xf>
    <xf numFmtId="0" fontId="18" fillId="0" borderId="7" xfId="22" applyFont="1" applyBorder="1" applyAlignment="1">
      <alignment horizontal="justify" vertical="center" wrapText="1"/>
      <protection/>
    </xf>
    <xf numFmtId="171" fontId="18" fillId="0" borderId="18" xfId="22" applyNumberFormat="1" applyFont="1" applyBorder="1" applyAlignment="1">
      <alignment horizontal="right" vertical="center" wrapText="1"/>
      <protection/>
    </xf>
    <xf numFmtId="178" fontId="18" fillId="0" borderId="64" xfId="22" applyNumberFormat="1" applyFont="1" applyBorder="1" applyAlignment="1">
      <alignment horizontal="right" vertical="center" wrapText="1"/>
      <protection/>
    </xf>
    <xf numFmtId="0" fontId="19" fillId="3" borderId="0" xfId="19" applyFont="1" applyFill="1" applyBorder="1" applyAlignment="1">
      <alignment horizontal="justify" vertical="center" wrapText="1"/>
      <protection/>
    </xf>
    <xf numFmtId="0" fontId="19" fillId="3" borderId="0" xfId="19" applyFont="1" applyFill="1" applyBorder="1" applyAlignment="1">
      <alignment horizontal="center" vertical="center" wrapText="1"/>
      <protection/>
    </xf>
    <xf numFmtId="0" fontId="33" fillId="0" borderId="0" xfId="19" applyFont="1">
      <alignment/>
      <protection/>
    </xf>
    <xf numFmtId="0" fontId="18" fillId="0" borderId="0" xfId="19" applyFont="1" applyBorder="1" applyAlignment="1">
      <alignment horizontal="justify" vertical="center" wrapText="1"/>
      <protection/>
    </xf>
    <xf numFmtId="178" fontId="18" fillId="0" borderId="68" xfId="0" applyNumberFormat="1" applyFont="1" applyBorder="1" applyAlignment="1">
      <alignment horizontal="right" vertical="center" wrapText="1"/>
    </xf>
    <xf numFmtId="178" fontId="17" fillId="3" borderId="0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justify" vertical="center" wrapText="1"/>
    </xf>
    <xf numFmtId="171" fontId="18" fillId="0" borderId="0" xfId="0" applyNumberFormat="1" applyFont="1" applyFill="1" applyBorder="1" applyAlignment="1">
      <alignment horizontal="right" vertical="center" wrapText="1"/>
    </xf>
    <xf numFmtId="178" fontId="18" fillId="0" borderId="68" xfId="0" applyNumberFormat="1" applyFont="1" applyFill="1" applyBorder="1" applyAlignment="1">
      <alignment horizontal="right" vertical="center" wrapText="1"/>
    </xf>
    <xf numFmtId="178" fontId="18" fillId="0" borderId="64" xfId="0" applyNumberFormat="1" applyFont="1" applyBorder="1" applyAlignment="1">
      <alignment horizontal="right" vertical="center" wrapText="1"/>
    </xf>
    <xf numFmtId="0" fontId="18" fillId="0" borderId="0" xfId="19" applyFont="1">
      <alignment/>
      <protection/>
    </xf>
    <xf numFmtId="0" fontId="18" fillId="0" borderId="0" xfId="19" applyFont="1" applyAlignment="1">
      <alignment horizontal="right"/>
      <protection/>
    </xf>
    <xf numFmtId="0" fontId="37" fillId="0" borderId="0" xfId="19" applyFont="1">
      <alignment/>
      <protection/>
    </xf>
    <xf numFmtId="171" fontId="4" fillId="0" borderId="0" xfId="19" applyNumberFormat="1" applyFont="1">
      <alignment/>
      <protection/>
    </xf>
    <xf numFmtId="171" fontId="20" fillId="0" borderId="0" xfId="19" applyNumberFormat="1" applyFont="1" applyBorder="1" applyAlignment="1">
      <alignment horizontal="right" vertical="center" wrapText="1"/>
      <protection/>
    </xf>
    <xf numFmtId="171" fontId="19" fillId="3" borderId="0" xfId="19" applyNumberFormat="1" applyFont="1" applyFill="1" applyBorder="1" applyAlignment="1">
      <alignment horizontal="right" vertical="center" wrapText="1"/>
      <protection/>
    </xf>
    <xf numFmtId="0" fontId="10" fillId="0" borderId="0" xfId="19" applyFont="1">
      <alignment/>
      <protection/>
    </xf>
    <xf numFmtId="0" fontId="30" fillId="0" borderId="0" xfId="19" applyFont="1">
      <alignment/>
      <protection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" fillId="0" borderId="48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49" fontId="10" fillId="5" borderId="27" xfId="0" applyNumberFormat="1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43" fontId="10" fillId="5" borderId="26" xfId="15" applyNumberFormat="1" applyFont="1" applyFill="1" applyBorder="1" applyAlignment="1">
      <alignment horizontal="right" vertical="center" wrapText="1"/>
    </xf>
    <xf numFmtId="10" fontId="1" fillId="5" borderId="28" xfId="25" applyNumberFormat="1" applyFont="1" applyFill="1" applyBorder="1" applyAlignment="1">
      <alignment horizontal="right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43" fontId="0" fillId="0" borderId="40" xfId="15" applyNumberFormat="1" applyFont="1" applyBorder="1" applyAlignment="1">
      <alignment horizontal="right" vertical="center" wrapText="1"/>
    </xf>
    <xf numFmtId="43" fontId="0" fillId="0" borderId="19" xfId="15" applyNumberFormat="1" applyFont="1" applyBorder="1" applyAlignment="1">
      <alignment horizontal="right" vertical="center" wrapText="1"/>
    </xf>
    <xf numFmtId="10" fontId="0" fillId="0" borderId="13" xfId="25" applyNumberFormat="1" applyFont="1" applyFill="1" applyBorder="1" applyAlignment="1">
      <alignment horizontal="right" vertical="center" wrapText="1"/>
    </xf>
    <xf numFmtId="49" fontId="0" fillId="0" borderId="6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43" fontId="0" fillId="0" borderId="2" xfId="15" applyNumberFormat="1" applyFont="1" applyBorder="1" applyAlignment="1">
      <alignment horizontal="right" vertical="center" wrapText="1"/>
    </xf>
    <xf numFmtId="43" fontId="0" fillId="0" borderId="21" xfId="15" applyNumberFormat="1" applyFont="1" applyBorder="1" applyAlignment="1">
      <alignment horizontal="right" vertical="center" wrapText="1"/>
    </xf>
    <xf numFmtId="10" fontId="0" fillId="0" borderId="9" xfId="25" applyNumberFormat="1" applyFont="1" applyFill="1" applyBorder="1" applyAlignment="1">
      <alignment horizontal="right" vertical="center" wrapText="1"/>
    </xf>
    <xf numFmtId="10" fontId="10" fillId="5" borderId="28" xfId="25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left" vertical="center" wrapText="1"/>
    </xf>
    <xf numFmtId="43" fontId="0" fillId="0" borderId="11" xfId="15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43" fontId="0" fillId="0" borderId="7" xfId="15" applyNumberFormat="1" applyFont="1" applyBorder="1" applyAlignment="1">
      <alignment horizontal="right" vertical="center" wrapText="1"/>
    </xf>
    <xf numFmtId="43" fontId="0" fillId="0" borderId="24" xfId="15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64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43" fontId="0" fillId="0" borderId="22" xfId="15" applyNumberFormat="1" applyFont="1" applyBorder="1" applyAlignment="1">
      <alignment horizontal="right" vertical="center" wrapText="1"/>
    </xf>
    <xf numFmtId="0" fontId="57" fillId="0" borderId="46" xfId="0" applyFont="1" applyBorder="1" applyAlignment="1">
      <alignment horizontal="center" vertical="center" wrapText="1"/>
    </xf>
    <xf numFmtId="10" fontId="15" fillId="0" borderId="13" xfId="25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43" fontId="0" fillId="0" borderId="11" xfId="15" applyNumberFormat="1" applyFont="1" applyBorder="1" applyAlignment="1">
      <alignment horizontal="right" vertical="center" wrapText="1"/>
    </xf>
    <xf numFmtId="10" fontId="15" fillId="0" borderId="4" xfId="25" applyNumberFormat="1" applyFont="1" applyFill="1" applyBorder="1" applyAlignment="1">
      <alignment horizontal="right" vertical="center" wrapText="1"/>
    </xf>
    <xf numFmtId="10" fontId="15" fillId="0" borderId="56" xfId="25" applyNumberFormat="1" applyFont="1" applyFill="1" applyBorder="1" applyAlignment="1">
      <alignment horizontal="right" vertical="center" wrapText="1"/>
    </xf>
    <xf numFmtId="43" fontId="10" fillId="5" borderId="27" xfId="15" applyNumberFormat="1" applyFont="1" applyFill="1" applyBorder="1" applyAlignment="1">
      <alignment horizontal="right" vertical="center" wrapText="1"/>
    </xf>
    <xf numFmtId="49" fontId="0" fillId="0" borderId="65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43" fontId="0" fillId="0" borderId="51" xfId="15" applyNumberFormat="1" applyFont="1" applyBorder="1" applyAlignment="1">
      <alignment horizontal="right" vertical="center" wrapText="1"/>
    </xf>
    <xf numFmtId="10" fontId="0" fillId="0" borderId="10" xfId="25" applyNumberFormat="1" applyFont="1" applyFill="1" applyBorder="1" applyAlignment="1">
      <alignment horizontal="right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49" fontId="0" fillId="0" borderId="64" xfId="0" applyNumberFormat="1" applyFont="1" applyFill="1" applyBorder="1" applyAlignment="1">
      <alignment horizontal="center" vertical="center" wrapText="1"/>
    </xf>
    <xf numFmtId="43" fontId="0" fillId="0" borderId="24" xfId="15" applyNumberFormat="1" applyFont="1" applyFill="1" applyBorder="1" applyAlignment="1">
      <alignment horizontal="right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0" fontId="0" fillId="0" borderId="4" xfId="25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0" fillId="0" borderId="72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43" fontId="0" fillId="0" borderId="33" xfId="15" applyNumberFormat="1" applyFont="1" applyBorder="1" applyAlignment="1">
      <alignment horizontal="right" vertical="center" wrapText="1"/>
    </xf>
    <xf numFmtId="10" fontId="0" fillId="0" borderId="56" xfId="25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Alignment="1">
      <alignment/>
    </xf>
    <xf numFmtId="49" fontId="0" fillId="5" borderId="27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49" fontId="0" fillId="2" borderId="61" xfId="0" applyNumberFormat="1" applyFont="1" applyFill="1" applyBorder="1" applyAlignment="1">
      <alignment horizontal="center" vertical="center" wrapText="1"/>
    </xf>
    <xf numFmtId="43" fontId="0" fillId="2" borderId="19" xfId="15" applyNumberFormat="1" applyFont="1" applyFill="1" applyBorder="1" applyAlignment="1">
      <alignment horizontal="right" vertical="center" wrapText="1"/>
    </xf>
    <xf numFmtId="0" fontId="57" fillId="0" borderId="46" xfId="0" applyFont="1" applyBorder="1" applyAlignment="1">
      <alignment vertical="center" wrapText="1"/>
    </xf>
    <xf numFmtId="49" fontId="0" fillId="2" borderId="1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9" fontId="0" fillId="0" borderId="68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43" fontId="1" fillId="0" borderId="26" xfId="15" applyNumberFormat="1" applyFont="1" applyBorder="1" applyAlignment="1">
      <alignment horizontal="right" vertical="center" wrapText="1"/>
    </xf>
    <xf numFmtId="10" fontId="10" fillId="0" borderId="28" xfId="25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7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68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4" xfId="0" applyFont="1" applyBorder="1" applyAlignment="1">
      <alignment/>
    </xf>
    <xf numFmtId="4" fontId="4" fillId="0" borderId="24" xfId="0" applyNumberFormat="1" applyFont="1" applyBorder="1" applyAlignment="1">
      <alignment/>
    </xf>
    <xf numFmtId="10" fontId="4" fillId="0" borderId="43" xfId="2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2" xfId="0" applyNumberFormat="1" applyFont="1" applyBorder="1" applyAlignment="1">
      <alignment horizontal="centerContinuous"/>
    </xf>
    <xf numFmtId="10" fontId="4" fillId="0" borderId="14" xfId="25" applyNumberFormat="1" applyFont="1" applyBorder="1" applyAlignment="1">
      <alignment/>
    </xf>
    <xf numFmtId="0" fontId="4" fillId="0" borderId="64" xfId="0" applyFont="1" applyBorder="1" applyAlignment="1">
      <alignment horizontal="centerContinuous"/>
    </xf>
    <xf numFmtId="4" fontId="4" fillId="0" borderId="24" xfId="0" applyNumberFormat="1" applyFont="1" applyBorder="1" applyAlignment="1">
      <alignment horizontal="right"/>
    </xf>
    <xf numFmtId="10" fontId="4" fillId="0" borderId="13" xfId="25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0" fontId="4" fillId="0" borderId="9" xfId="25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4" xfId="0" applyFont="1" applyBorder="1" applyAlignment="1">
      <alignment/>
    </xf>
    <xf numFmtId="4" fontId="4" fillId="0" borderId="2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68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3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4" xfId="25" applyFont="1" applyBorder="1" applyAlignment="1">
      <alignment/>
    </xf>
    <xf numFmtId="0" fontId="4" fillId="0" borderId="29" xfId="0" applyFont="1" applyBorder="1" applyAlignment="1">
      <alignment/>
    </xf>
    <xf numFmtId="0" fontId="4" fillId="0" borderId="73" xfId="0" applyFont="1" applyBorder="1" applyAlignment="1">
      <alignment/>
    </xf>
    <xf numFmtId="4" fontId="4" fillId="0" borderId="37" xfId="0" applyNumberFormat="1" applyFont="1" applyBorder="1" applyAlignment="1">
      <alignment/>
    </xf>
    <xf numFmtId="10" fontId="4" fillId="0" borderId="12" xfId="25" applyNumberFormat="1" applyFont="1" applyBorder="1" applyAlignment="1">
      <alignment/>
    </xf>
    <xf numFmtId="0" fontId="4" fillId="0" borderId="6" xfId="0" applyFont="1" applyBorder="1" applyAlignment="1">
      <alignment/>
    </xf>
    <xf numFmtId="0" fontId="8" fillId="0" borderId="72" xfId="0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10" fontId="8" fillId="0" borderId="10" xfId="25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0" fillId="0" borderId="68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4" fontId="4" fillId="0" borderId="2" xfId="0" applyNumberFormat="1" applyFont="1" applyBorder="1" applyAlignment="1">
      <alignment/>
    </xf>
    <xf numFmtId="10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center"/>
    </xf>
    <xf numFmtId="0" fontId="4" fillId="0" borderId="74" xfId="0" applyFont="1" applyBorder="1" applyAlignment="1">
      <alignment horizontal="centerContinuous"/>
    </xf>
    <xf numFmtId="4" fontId="4" fillId="0" borderId="3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Continuous"/>
    </xf>
    <xf numFmtId="0" fontId="4" fillId="0" borderId="75" xfId="0" applyFont="1" applyBorder="1" applyAlignment="1">
      <alignment horizontal="center"/>
    </xf>
    <xf numFmtId="0" fontId="4" fillId="0" borderId="75" xfId="0" applyFont="1" applyBorder="1" applyAlignment="1">
      <alignment horizontal="left"/>
    </xf>
    <xf numFmtId="4" fontId="4" fillId="0" borderId="75" xfId="0" applyNumberFormat="1" applyFont="1" applyBorder="1" applyAlignment="1">
      <alignment horizontal="right"/>
    </xf>
    <xf numFmtId="10" fontId="4" fillId="0" borderId="76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68" xfId="0" applyFont="1" applyBorder="1" applyAlignment="1">
      <alignment horizontal="left"/>
    </xf>
    <xf numFmtId="10" fontId="4" fillId="0" borderId="9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10" fontId="4" fillId="0" borderId="45" xfId="25" applyNumberFormat="1" applyFont="1" applyBorder="1" applyAlignment="1">
      <alignment/>
    </xf>
    <xf numFmtId="0" fontId="4" fillId="0" borderId="4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Continuous"/>
    </xf>
    <xf numFmtId="0" fontId="4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64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4" fillId="2" borderId="68" xfId="0" applyFont="1" applyFill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0" fontId="4" fillId="2" borderId="4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4" fillId="2" borderId="74" xfId="0" applyFont="1" applyFill="1" applyBorder="1" applyAlignment="1">
      <alignment horizontal="centerContinuous"/>
    </xf>
    <xf numFmtId="4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74" xfId="0" applyFont="1" applyBorder="1" applyAlignment="1">
      <alignment/>
    </xf>
    <xf numFmtId="4" fontId="4" fillId="0" borderId="35" xfId="0" applyNumberFormat="1" applyFont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9" fontId="4" fillId="0" borderId="9" xfId="25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72" xfId="0" applyFont="1" applyBorder="1" applyAlignment="1">
      <alignment/>
    </xf>
    <xf numFmtId="4" fontId="4" fillId="0" borderId="8" xfId="0" applyNumberFormat="1" applyFont="1" applyBorder="1" applyAlignment="1">
      <alignment/>
    </xf>
    <xf numFmtId="10" fontId="4" fillId="0" borderId="10" xfId="25" applyNumberFormat="1" applyFont="1" applyBorder="1" applyAlignment="1">
      <alignment/>
    </xf>
    <xf numFmtId="3" fontId="9" fillId="0" borderId="5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4" fontId="4" fillId="0" borderId="64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73" xfId="0" applyFont="1" applyBorder="1" applyAlignment="1">
      <alignment/>
    </xf>
    <xf numFmtId="4" fontId="0" fillId="0" borderId="30" xfId="0" applyNumberFormat="1" applyFont="1" applyBorder="1" applyAlignment="1">
      <alignment/>
    </xf>
    <xf numFmtId="10" fontId="0" fillId="0" borderId="12" xfId="2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6" fillId="0" borderId="72" xfId="0" applyFont="1" applyBorder="1" applyAlignment="1">
      <alignment/>
    </xf>
    <xf numFmtId="10" fontId="8" fillId="0" borderId="10" xfId="2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6" xfId="0" applyFont="1" applyBorder="1" applyAlignment="1">
      <alignment/>
    </xf>
    <xf numFmtId="4" fontId="33" fillId="0" borderId="2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/>
    </xf>
    <xf numFmtId="3" fontId="33" fillId="0" borderId="16" xfId="0" applyNumberFormat="1" applyFont="1" applyBorder="1" applyAlignment="1">
      <alignment/>
    </xf>
    <xf numFmtId="4" fontId="33" fillId="0" borderId="15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0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3" xfId="0" applyFont="1" applyBorder="1" applyAlignment="1">
      <alignment/>
    </xf>
    <xf numFmtId="0" fontId="8" fillId="0" borderId="38" xfId="0" applyFont="1" applyBorder="1" applyAlignment="1">
      <alignment/>
    </xf>
    <xf numFmtId="9" fontId="8" fillId="0" borderId="10" xfId="25" applyFont="1" applyBorder="1" applyAlignment="1">
      <alignment/>
    </xf>
    <xf numFmtId="0" fontId="8" fillId="0" borderId="0" xfId="0" applyFont="1" applyBorder="1" applyAlignment="1">
      <alignment/>
    </xf>
    <xf numFmtId="0" fontId="7" fillId="2" borderId="0" xfId="20" applyFont="1" applyFill="1" applyAlignment="1">
      <alignment horizontal="left"/>
      <protection/>
    </xf>
    <xf numFmtId="0" fontId="5" fillId="2" borderId="0" xfId="20" applyFont="1" applyFill="1">
      <alignment/>
      <protection/>
    </xf>
    <xf numFmtId="0" fontId="15" fillId="0" borderId="0" xfId="0" applyFont="1" applyAlignment="1">
      <alignment/>
    </xf>
    <xf numFmtId="0" fontId="4" fillId="2" borderId="46" xfId="20" applyFont="1" applyFill="1" applyBorder="1" applyAlignment="1">
      <alignment horizontal="center"/>
      <protection/>
    </xf>
    <xf numFmtId="0" fontId="4" fillId="2" borderId="24" xfId="20" applyFont="1" applyFill="1" applyBorder="1" applyAlignment="1">
      <alignment horizontal="center"/>
      <protection/>
    </xf>
    <xf numFmtId="0" fontId="4" fillId="2" borderId="21" xfId="20" applyFont="1" applyFill="1" applyBorder="1" applyAlignment="1">
      <alignment horizontal="center"/>
      <protection/>
    </xf>
    <xf numFmtId="4" fontId="4" fillId="2" borderId="21" xfId="20" applyNumberFormat="1" applyFont="1" applyFill="1" applyBorder="1">
      <alignment/>
      <protection/>
    </xf>
    <xf numFmtId="10" fontId="4" fillId="2" borderId="9" xfId="25" applyNumberFormat="1" applyFont="1" applyFill="1" applyBorder="1" applyAlignment="1">
      <alignment/>
    </xf>
    <xf numFmtId="0" fontId="4" fillId="2" borderId="22" xfId="20" applyFont="1" applyFill="1" applyBorder="1" applyAlignment="1">
      <alignment horizontal="center"/>
      <protection/>
    </xf>
    <xf numFmtId="4" fontId="4" fillId="2" borderId="22" xfId="20" applyNumberFormat="1" applyFont="1" applyFill="1" applyBorder="1">
      <alignment/>
      <protection/>
    </xf>
    <xf numFmtId="10" fontId="4" fillId="2" borderId="14" xfId="25" applyNumberFormat="1" applyFont="1" applyFill="1" applyBorder="1" applyAlignment="1">
      <alignment/>
    </xf>
    <xf numFmtId="4" fontId="4" fillId="2" borderId="24" xfId="20" applyNumberFormat="1" applyFont="1" applyFill="1" applyBorder="1">
      <alignment/>
      <protection/>
    </xf>
    <xf numFmtId="4" fontId="4" fillId="2" borderId="15" xfId="20" applyNumberFormat="1" applyFont="1" applyFill="1" applyBorder="1">
      <alignment/>
      <protection/>
    </xf>
    <xf numFmtId="0" fontId="4" fillId="2" borderId="39" xfId="20" applyFont="1" applyFill="1" applyBorder="1" applyAlignment="1">
      <alignment horizontal="center"/>
      <protection/>
    </xf>
    <xf numFmtId="0" fontId="4" fillId="2" borderId="36" xfId="20" applyFont="1" applyFill="1" applyBorder="1" applyAlignment="1">
      <alignment horizontal="center"/>
      <protection/>
    </xf>
    <xf numFmtId="49" fontId="4" fillId="2" borderId="36" xfId="20" applyNumberFormat="1" applyFont="1" applyFill="1" applyBorder="1" applyAlignment="1">
      <alignment horizontal="center"/>
      <protection/>
    </xf>
    <xf numFmtId="4" fontId="4" fillId="2" borderId="35" xfId="15" applyNumberFormat="1" applyFont="1" applyFill="1" applyBorder="1" applyAlignment="1">
      <alignment horizontal="right" wrapText="1"/>
    </xf>
    <xf numFmtId="10" fontId="4" fillId="2" borderId="45" xfId="25" applyNumberFormat="1" applyFont="1" applyFill="1" applyBorder="1" applyAlignment="1">
      <alignment/>
    </xf>
    <xf numFmtId="0" fontId="41" fillId="0" borderId="0" xfId="0" applyFont="1" applyAlignment="1">
      <alignment/>
    </xf>
    <xf numFmtId="10" fontId="4" fillId="2" borderId="14" xfId="20" applyNumberFormat="1" applyFont="1" applyFill="1" applyBorder="1">
      <alignment/>
      <protection/>
    </xf>
    <xf numFmtId="0" fontId="4" fillId="2" borderId="2" xfId="20" applyFont="1" applyFill="1" applyBorder="1" applyAlignment="1">
      <alignment horizontal="center"/>
      <protection/>
    </xf>
    <xf numFmtId="4" fontId="4" fillId="2" borderId="2" xfId="20" applyNumberFormat="1" applyFont="1" applyFill="1" applyBorder="1">
      <alignment/>
      <protection/>
    </xf>
    <xf numFmtId="0" fontId="4" fillId="2" borderId="5" xfId="20" applyFont="1" applyFill="1" applyBorder="1" applyAlignment="1">
      <alignment horizontal="center"/>
      <protection/>
    </xf>
    <xf numFmtId="49" fontId="4" fillId="2" borderId="24" xfId="20" applyNumberFormat="1" applyFont="1" applyFill="1" applyBorder="1" applyAlignment="1">
      <alignment horizontal="center"/>
      <protection/>
    </xf>
    <xf numFmtId="4" fontId="4" fillId="2" borderId="7" xfId="15" applyNumberFormat="1" applyFont="1" applyFill="1" applyBorder="1" applyAlignment="1">
      <alignment horizontal="right" wrapText="1"/>
    </xf>
    <xf numFmtId="10" fontId="4" fillId="2" borderId="13" xfId="25" applyNumberFormat="1" applyFont="1" applyFill="1" applyBorder="1" applyAlignment="1">
      <alignment/>
    </xf>
    <xf numFmtId="49" fontId="4" fillId="2" borderId="21" xfId="20" applyNumberFormat="1" applyFont="1" applyFill="1" applyBorder="1" applyAlignment="1">
      <alignment horizontal="center"/>
      <protection/>
    </xf>
    <xf numFmtId="4" fontId="6" fillId="2" borderId="31" xfId="20" applyNumberFormat="1" applyFont="1" applyFill="1" applyBorder="1">
      <alignment/>
      <protection/>
    </xf>
    <xf numFmtId="10" fontId="6" fillId="2" borderId="12" xfId="25" applyNumberFormat="1" applyFont="1" applyFill="1" applyBorder="1" applyAlignment="1">
      <alignment/>
    </xf>
    <xf numFmtId="4" fontId="8" fillId="2" borderId="33" xfId="20" applyNumberFormat="1" applyFont="1" applyFill="1" applyBorder="1">
      <alignment/>
      <protection/>
    </xf>
    <xf numFmtId="10" fontId="8" fillId="2" borderId="10" xfId="25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right" vertical="center" wrapText="1"/>
    </xf>
    <xf numFmtId="0" fontId="1" fillId="0" borderId="67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0" fillId="0" borderId="71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34" xfId="0" applyFont="1" applyBorder="1" applyAlignment="1">
      <alignment/>
    </xf>
    <xf numFmtId="3" fontId="8" fillId="0" borderId="35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10" fontId="1" fillId="0" borderId="45" xfId="25" applyNumberFormat="1" applyFont="1" applyBorder="1" applyAlignment="1">
      <alignment/>
    </xf>
    <xf numFmtId="3" fontId="37" fillId="0" borderId="2" xfId="0" applyNumberFormat="1" applyFont="1" applyBorder="1" applyAlignment="1">
      <alignment/>
    </xf>
    <xf numFmtId="3" fontId="37" fillId="0" borderId="77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0" fontId="1" fillId="0" borderId="63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10" fontId="1" fillId="0" borderId="56" xfId="25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46" xfId="0" applyFont="1" applyBorder="1" applyAlignment="1">
      <alignment/>
    </xf>
    <xf numFmtId="3" fontId="33" fillId="0" borderId="24" xfId="0" applyNumberFormat="1" applyFont="1" applyBorder="1" applyAlignment="1">
      <alignment/>
    </xf>
    <xf numFmtId="4" fontId="33" fillId="0" borderId="24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10" fontId="4" fillId="0" borderId="43" xfId="25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4" fillId="0" borderId="32" xfId="0" applyFont="1" applyBorder="1" applyAlignment="1">
      <alignment/>
    </xf>
    <xf numFmtId="4" fontId="1" fillId="0" borderId="62" xfId="0" applyNumberFormat="1" applyFont="1" applyBorder="1" applyAlignment="1">
      <alignment/>
    </xf>
    <xf numFmtId="10" fontId="1" fillId="0" borderId="56" xfId="25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68" xfId="0" applyNumberFormat="1" applyFont="1" applyBorder="1" applyAlignment="1">
      <alignment/>
    </xf>
    <xf numFmtId="0" fontId="1" fillId="0" borderId="79" xfId="0" applyFont="1" applyBorder="1" applyAlignment="1">
      <alignment/>
    </xf>
    <xf numFmtId="3" fontId="1" fillId="0" borderId="51" xfId="0" applyNumberFormat="1" applyFont="1" applyBorder="1" applyAlignment="1">
      <alignment/>
    </xf>
    <xf numFmtId="4" fontId="1" fillId="0" borderId="65" xfId="0" applyNumberFormat="1" applyFont="1" applyBorder="1" applyAlignment="1">
      <alignment/>
    </xf>
    <xf numFmtId="10" fontId="1" fillId="0" borderId="80" xfId="25" applyNumberFormat="1" applyFont="1" applyBorder="1" applyAlignment="1">
      <alignment/>
    </xf>
    <xf numFmtId="0" fontId="0" fillId="0" borderId="0" xfId="21">
      <alignment/>
      <protection/>
    </xf>
    <xf numFmtId="0" fontId="11" fillId="0" borderId="0" xfId="21" applyFont="1">
      <alignment/>
      <protection/>
    </xf>
    <xf numFmtId="0" fontId="0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21" applyFont="1" applyAlignment="1">
      <alignment horizontal="right"/>
      <protection/>
    </xf>
    <xf numFmtId="0" fontId="10" fillId="0" borderId="29" xfId="21" applyFont="1" applyBorder="1" applyAlignment="1">
      <alignment horizontal="centerContinuous" vertical="center"/>
      <protection/>
    </xf>
    <xf numFmtId="0" fontId="10" fillId="0" borderId="30" xfId="21" applyFont="1" applyBorder="1" applyAlignment="1">
      <alignment horizontal="centerContinuous" vertical="center"/>
      <protection/>
    </xf>
    <xf numFmtId="0" fontId="10" fillId="0" borderId="30" xfId="21" applyFont="1" applyBorder="1" applyAlignment="1">
      <alignment horizontal="center" vertical="center"/>
      <protection/>
    </xf>
    <xf numFmtId="0" fontId="10" fillId="0" borderId="31" xfId="21" applyFont="1" applyBorder="1" applyAlignment="1">
      <alignment horizontal="centerContinuous" vertical="center"/>
      <protection/>
    </xf>
    <xf numFmtId="0" fontId="10" fillId="0" borderId="12" xfId="21" applyFont="1" applyBorder="1" applyAlignment="1">
      <alignment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10" fillId="0" borderId="8" xfId="21" applyFont="1" applyBorder="1" applyAlignment="1">
      <alignment horizontal="centerContinuous"/>
      <protection/>
    </xf>
    <xf numFmtId="0" fontId="10" fillId="0" borderId="33" xfId="21" applyFont="1" applyBorder="1" applyAlignment="1">
      <alignment horizontal="centerContinuous"/>
      <protection/>
    </xf>
    <xf numFmtId="49" fontId="10" fillId="0" borderId="9" xfId="21" applyNumberFormat="1" applyFont="1" applyBorder="1" applyAlignment="1">
      <alignment horizontal="center"/>
      <protection/>
    </xf>
    <xf numFmtId="0" fontId="0" fillId="0" borderId="1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3" fontId="0" fillId="0" borderId="2" xfId="21" applyNumberFormat="1" applyFont="1" applyBorder="1">
      <alignment/>
      <protection/>
    </xf>
    <xf numFmtId="4" fontId="0" fillId="0" borderId="2" xfId="21" applyNumberFormat="1" applyFont="1" applyBorder="1">
      <alignment/>
      <protection/>
    </xf>
    <xf numFmtId="3" fontId="10" fillId="0" borderId="7" xfId="21" applyNumberFormat="1" applyFont="1" applyBorder="1">
      <alignment/>
      <protection/>
    </xf>
    <xf numFmtId="4" fontId="10" fillId="0" borderId="7" xfId="21" applyNumberFormat="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21" xfId="21" applyBorder="1">
      <alignment/>
      <protection/>
    </xf>
    <xf numFmtId="4" fontId="0" fillId="0" borderId="21" xfId="21" applyNumberFormat="1" applyBorder="1">
      <alignment/>
      <protection/>
    </xf>
    <xf numFmtId="10" fontId="0" fillId="0" borderId="9" xfId="21" applyNumberFormat="1" applyBorder="1">
      <alignment/>
      <protection/>
    </xf>
    <xf numFmtId="0" fontId="41" fillId="0" borderId="0" xfId="21" applyFont="1">
      <alignment/>
      <protection/>
    </xf>
    <xf numFmtId="0" fontId="0" fillId="0" borderId="23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7" xfId="21" applyFont="1" applyBorder="1" applyAlignment="1">
      <alignment horizontal="center"/>
      <protection/>
    </xf>
    <xf numFmtId="3" fontId="0" fillId="0" borderId="7" xfId="21" applyNumberFormat="1" applyFont="1" applyBorder="1">
      <alignment/>
      <protection/>
    </xf>
    <xf numFmtId="4" fontId="0" fillId="0" borderId="7" xfId="21" applyNumberFormat="1" applyFont="1" applyBorder="1">
      <alignment/>
      <protection/>
    </xf>
    <xf numFmtId="3" fontId="10" fillId="0" borderId="24" xfId="21" applyNumberFormat="1" applyFont="1" applyBorder="1">
      <alignment/>
      <protection/>
    </xf>
    <xf numFmtId="4" fontId="10" fillId="0" borderId="24" xfId="21" applyNumberFormat="1" applyFont="1" applyBorder="1">
      <alignment/>
      <protection/>
    </xf>
    <xf numFmtId="3" fontId="0" fillId="0" borderId="0" xfId="21" applyNumberFormat="1">
      <alignment/>
      <protection/>
    </xf>
    <xf numFmtId="4" fontId="0" fillId="0" borderId="0" xfId="21" applyNumberFormat="1">
      <alignment/>
      <protection/>
    </xf>
    <xf numFmtId="0" fontId="0" fillId="0" borderId="21" xfId="21" applyFont="1" applyBorder="1" applyAlignment="1">
      <alignment horizontal="center"/>
      <protection/>
    </xf>
    <xf numFmtId="3" fontId="0" fillId="0" borderId="21" xfId="21" applyNumberFormat="1" applyFont="1" applyBorder="1">
      <alignment/>
      <protection/>
    </xf>
    <xf numFmtId="4" fontId="0" fillId="0" borderId="0" xfId="21" applyNumberFormat="1" applyFont="1" applyBorder="1">
      <alignment/>
      <protection/>
    </xf>
    <xf numFmtId="4" fontId="0" fillId="0" borderId="21" xfId="21" applyNumberFormat="1" applyFont="1" applyBorder="1">
      <alignment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3" fontId="0" fillId="0" borderId="24" xfId="21" applyNumberFormat="1" applyFont="1" applyBorder="1">
      <alignment/>
      <protection/>
    </xf>
    <xf numFmtId="4" fontId="0" fillId="0" borderId="24" xfId="21" applyNumberFormat="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0" fillId="0" borderId="0" xfId="21" applyNumberFormat="1" applyFont="1">
      <alignment/>
      <protection/>
    </xf>
    <xf numFmtId="4" fontId="0" fillId="0" borderId="0" xfId="21" applyNumberFormat="1" applyFont="1">
      <alignment/>
      <protection/>
    </xf>
    <xf numFmtId="0" fontId="0" fillId="0" borderId="8" xfId="21" applyFont="1" applyBorder="1">
      <alignment/>
      <protection/>
    </xf>
    <xf numFmtId="3" fontId="0" fillId="0" borderId="8" xfId="21" applyNumberFormat="1" applyFont="1" applyBorder="1">
      <alignment/>
      <protection/>
    </xf>
    <xf numFmtId="4" fontId="0" fillId="0" borderId="8" xfId="21" applyNumberFormat="1" applyFont="1" applyBorder="1">
      <alignment/>
      <protection/>
    </xf>
    <xf numFmtId="0" fontId="0" fillId="0" borderId="1" xfId="21" applyFont="1" applyBorder="1" applyAlignment="1">
      <alignment horizontal="center"/>
      <protection/>
    </xf>
    <xf numFmtId="3" fontId="0" fillId="0" borderId="3" xfId="21" applyNumberFormat="1" applyFont="1" applyBorder="1" applyAlignment="1">
      <alignment horizontal="center"/>
      <protection/>
    </xf>
    <xf numFmtId="3" fontId="0" fillId="0" borderId="2" xfId="21" applyNumberFormat="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15" xfId="21" applyFont="1" applyBorder="1">
      <alignment/>
      <protection/>
    </xf>
    <xf numFmtId="0" fontId="0" fillId="0" borderId="15" xfId="21" applyFont="1" applyBorder="1" applyAlignment="1">
      <alignment horizontal="center"/>
      <protection/>
    </xf>
    <xf numFmtId="3" fontId="0" fillId="0" borderId="15" xfId="21" applyNumberFormat="1" applyFont="1" applyBorder="1">
      <alignment/>
      <protection/>
    </xf>
    <xf numFmtId="4" fontId="0" fillId="0" borderId="15" xfId="21" applyNumberFormat="1" applyFont="1" applyBorder="1">
      <alignment/>
      <protection/>
    </xf>
    <xf numFmtId="0" fontId="15" fillId="0" borderId="0" xfId="21" applyFont="1">
      <alignment/>
      <protection/>
    </xf>
    <xf numFmtId="0" fontId="0" fillId="0" borderId="29" xfId="21" applyFont="1" applyBorder="1" applyAlignment="1">
      <alignment horizontal="center"/>
      <protection/>
    </xf>
    <xf numFmtId="0" fontId="8" fillId="0" borderId="30" xfId="21" applyFont="1" applyBorder="1">
      <alignment/>
      <protection/>
    </xf>
    <xf numFmtId="0" fontId="8" fillId="0" borderId="30" xfId="21" applyFont="1" applyBorder="1" applyAlignment="1">
      <alignment horizontal="center"/>
      <protection/>
    </xf>
    <xf numFmtId="3" fontId="8" fillId="0" borderId="30" xfId="21" applyNumberFormat="1" applyFont="1" applyBorder="1" applyAlignment="1">
      <alignment horizontal="center"/>
      <protection/>
    </xf>
    <xf numFmtId="3" fontId="8" fillId="0" borderId="30" xfId="21" applyNumberFormat="1" applyFont="1" applyBorder="1">
      <alignment/>
      <protection/>
    </xf>
    <xf numFmtId="4" fontId="8" fillId="0" borderId="30" xfId="21" applyNumberFormat="1" applyFont="1" applyBorder="1">
      <alignment/>
      <protection/>
    </xf>
    <xf numFmtId="10" fontId="8" fillId="0" borderId="12" xfId="25" applyNumberFormat="1" applyFont="1" applyBorder="1" applyAlignment="1">
      <alignment/>
    </xf>
    <xf numFmtId="0" fontId="10" fillId="0" borderId="8" xfId="21" applyFont="1" applyBorder="1" applyAlignment="1">
      <alignment horizontal="center"/>
      <protection/>
    </xf>
    <xf numFmtId="3" fontId="10" fillId="0" borderId="8" xfId="21" applyNumberFormat="1" applyFont="1" applyBorder="1">
      <alignment/>
      <protection/>
    </xf>
    <xf numFmtId="10" fontId="0" fillId="0" borderId="10" xfId="21" applyNumberFormat="1" applyFont="1" applyBorder="1">
      <alignment/>
      <protection/>
    </xf>
    <xf numFmtId="4" fontId="10" fillId="0" borderId="7" xfId="19" applyNumberFormat="1" applyFont="1" applyBorder="1" applyAlignment="1">
      <alignment horizontal="right" vertical="center"/>
      <protection/>
    </xf>
    <xf numFmtId="4" fontId="10" fillId="0" borderId="24" xfId="19" applyNumberFormat="1" applyFont="1" applyBorder="1">
      <alignment/>
      <protection/>
    </xf>
    <xf numFmtId="4" fontId="0" fillId="0" borderId="21" xfId="19" applyNumberFormat="1" applyFont="1" applyBorder="1">
      <alignment/>
      <protection/>
    </xf>
    <xf numFmtId="10" fontId="0" fillId="0" borderId="43" xfId="25" applyNumberFormat="1" applyFont="1" applyBorder="1" applyAlignment="1">
      <alignment/>
    </xf>
    <xf numFmtId="4" fontId="0" fillId="0" borderId="7" xfId="19" applyNumberFormat="1" applyFont="1" applyBorder="1" applyAlignment="1">
      <alignment horizontal="right" vertical="center"/>
      <protection/>
    </xf>
    <xf numFmtId="4" fontId="0" fillId="0" borderId="21" xfId="19" applyNumberFormat="1" applyFont="1" applyBorder="1" applyAlignment="1">
      <alignment horizontal="right" vertical="center"/>
      <protection/>
    </xf>
    <xf numFmtId="4" fontId="0" fillId="0" borderId="21" xfId="19" applyNumberFormat="1" applyFont="1" applyBorder="1" applyAlignment="1">
      <alignment/>
      <protection/>
    </xf>
    <xf numFmtId="10" fontId="0" fillId="0" borderId="43" xfId="25" applyNumberFormat="1" applyFont="1" applyBorder="1" applyAlignment="1">
      <alignment/>
    </xf>
    <xf numFmtId="4" fontId="0" fillId="0" borderId="24" xfId="19" applyNumberFormat="1" applyFont="1" applyFill="1" applyBorder="1" applyAlignment="1">
      <alignment horizontal="right" vertical="center"/>
      <protection/>
    </xf>
    <xf numFmtId="10" fontId="0" fillId="0" borderId="49" xfId="25" applyNumberFormat="1" applyFont="1" applyBorder="1" applyAlignment="1">
      <alignment/>
    </xf>
    <xf numFmtId="4" fontId="0" fillId="0" borderId="21" xfId="19" applyNumberFormat="1" applyFont="1" applyFill="1" applyBorder="1" applyAlignment="1">
      <alignment horizontal="right" vertical="center"/>
      <protection/>
    </xf>
    <xf numFmtId="4" fontId="0" fillId="0" borderId="21" xfId="19" applyNumberFormat="1" applyFont="1" applyFill="1" applyBorder="1">
      <alignment/>
      <protection/>
    </xf>
    <xf numFmtId="10" fontId="0" fillId="0" borderId="43" xfId="25" applyNumberFormat="1" applyFont="1" applyFill="1" applyBorder="1" applyAlignment="1">
      <alignment/>
    </xf>
    <xf numFmtId="0" fontId="10" fillId="0" borderId="2" xfId="19" applyFont="1" applyFill="1" applyBorder="1">
      <alignment/>
      <protection/>
    </xf>
    <xf numFmtId="4" fontId="10" fillId="0" borderId="7" xfId="19" applyNumberFormat="1" applyFont="1" applyFill="1" applyBorder="1" applyAlignment="1">
      <alignment horizontal="right" vertical="center"/>
      <protection/>
    </xf>
    <xf numFmtId="10" fontId="10" fillId="0" borderId="13" xfId="25" applyNumberFormat="1" applyFont="1" applyFill="1" applyBorder="1" applyAlignment="1">
      <alignment/>
    </xf>
    <xf numFmtId="9" fontId="0" fillId="0" borderId="9" xfId="25" applyFont="1" applyFill="1" applyBorder="1" applyAlignment="1">
      <alignment/>
    </xf>
    <xf numFmtId="4" fontId="10" fillId="0" borderId="21" xfId="19" applyNumberFormat="1" applyFont="1" applyBorder="1">
      <alignment/>
      <protection/>
    </xf>
    <xf numFmtId="10" fontId="10" fillId="0" borderId="43" xfId="25" applyNumberFormat="1" applyFont="1" applyBorder="1" applyAlignment="1">
      <alignment/>
    </xf>
    <xf numFmtId="4" fontId="0" fillId="0" borderId="21" xfId="19" applyNumberFormat="1" applyFont="1" applyBorder="1" applyAlignment="1">
      <alignment horizontal="right"/>
      <protection/>
    </xf>
    <xf numFmtId="0" fontId="39" fillId="0" borderId="0" xfId="19" applyFont="1">
      <alignment/>
      <protection/>
    </xf>
    <xf numFmtId="0" fontId="15" fillId="0" borderId="5" xfId="19" applyFont="1" applyBorder="1" applyAlignment="1">
      <alignment/>
      <protection/>
    </xf>
    <xf numFmtId="0" fontId="0" fillId="0" borderId="0" xfId="19" applyFont="1" applyAlignment="1">
      <alignment/>
      <protection/>
    </xf>
    <xf numFmtId="4" fontId="0" fillId="0" borderId="21" xfId="19" applyNumberFormat="1" applyBorder="1">
      <alignment/>
      <protection/>
    </xf>
    <xf numFmtId="10" fontId="0" fillId="0" borderId="43" xfId="25" applyNumberFormat="1" applyBorder="1" applyAlignment="1">
      <alignment/>
    </xf>
    <xf numFmtId="4" fontId="0" fillId="0" borderId="33" xfId="19" applyNumberFormat="1" applyBorder="1">
      <alignment/>
      <protection/>
    </xf>
    <xf numFmtId="10" fontId="0" fillId="0" borderId="66" xfId="25" applyNumberFormat="1" applyBorder="1" applyAlignment="1">
      <alignment/>
    </xf>
    <xf numFmtId="10" fontId="15" fillId="0" borderId="43" xfId="25" applyNumberFormat="1" applyFont="1" applyBorder="1" applyAlignment="1">
      <alignment/>
    </xf>
    <xf numFmtId="10" fontId="8" fillId="0" borderId="10" xfId="25" applyNumberFormat="1" applyFont="1" applyBorder="1" applyAlignment="1">
      <alignment/>
    </xf>
    <xf numFmtId="0" fontId="61" fillId="0" borderId="0" xfId="19" applyFont="1" applyAlignment="1">
      <alignment horizontal="centerContinuous"/>
      <protection/>
    </xf>
    <xf numFmtId="0" fontId="42" fillId="0" borderId="0" xfId="19" applyFont="1" applyAlignment="1">
      <alignment horizontal="centerContinuous"/>
      <protection/>
    </xf>
    <xf numFmtId="0" fontId="42" fillId="0" borderId="0" xfId="19" applyFont="1">
      <alignment/>
      <protection/>
    </xf>
    <xf numFmtId="0" fontId="62" fillId="0" borderId="0" xfId="19" applyFont="1" applyAlignment="1">
      <alignment horizontal="right" vertical="center"/>
      <protection/>
    </xf>
    <xf numFmtId="0" fontId="63" fillId="0" borderId="29" xfId="19" applyFont="1" applyBorder="1" applyAlignment="1">
      <alignment horizontal="center" vertical="center" wrapText="1"/>
      <protection/>
    </xf>
    <xf numFmtId="0" fontId="63" fillId="0" borderId="30" xfId="19" applyFont="1" applyBorder="1" applyAlignment="1">
      <alignment horizontal="center" vertical="center" wrapText="1"/>
      <protection/>
    </xf>
    <xf numFmtId="0" fontId="63" fillId="0" borderId="27" xfId="19" applyFont="1" applyBorder="1" applyAlignment="1">
      <alignment horizontal="center" vertical="center" wrapText="1"/>
      <protection/>
    </xf>
    <xf numFmtId="0" fontId="63" fillId="0" borderId="58" xfId="19" applyFont="1" applyBorder="1" applyAlignment="1">
      <alignment horizontal="center" vertical="center" wrapText="1"/>
      <protection/>
    </xf>
    <xf numFmtId="0" fontId="64" fillId="0" borderId="1" xfId="19" applyFont="1" applyBorder="1" applyAlignment="1">
      <alignment horizontal="centerContinuous"/>
      <protection/>
    </xf>
    <xf numFmtId="0" fontId="64" fillId="0" borderId="11" xfId="19" applyFont="1" applyBorder="1" applyAlignment="1">
      <alignment horizontal="centerContinuous"/>
      <protection/>
    </xf>
    <xf numFmtId="0" fontId="64" fillId="0" borderId="3" xfId="19" applyFont="1" applyBorder="1" applyAlignment="1">
      <alignment horizontal="centerContinuous"/>
      <protection/>
    </xf>
    <xf numFmtId="0" fontId="64" fillId="0" borderId="11" xfId="19" applyFont="1" applyBorder="1" applyAlignment="1">
      <alignment horizontal="center"/>
      <protection/>
    </xf>
    <xf numFmtId="0" fontId="64" fillId="0" borderId="20" xfId="19" applyFont="1" applyBorder="1" applyAlignment="1">
      <alignment horizontal="center"/>
      <protection/>
    </xf>
    <xf numFmtId="0" fontId="64" fillId="0" borderId="5" xfId="19" applyFont="1" applyBorder="1" applyAlignment="1">
      <alignment horizontal="centerContinuous"/>
      <protection/>
    </xf>
    <xf numFmtId="0" fontId="64" fillId="0" borderId="22" xfId="19" applyFont="1" applyBorder="1" applyAlignment="1">
      <alignment horizontal="centerContinuous"/>
      <protection/>
    </xf>
    <xf numFmtId="0" fontId="64" fillId="0" borderId="2" xfId="19" applyFont="1" applyBorder="1" applyAlignment="1">
      <alignment horizontal="centerContinuous"/>
      <protection/>
    </xf>
    <xf numFmtId="0" fontId="64" fillId="0" borderId="21" xfId="19" applyFont="1" applyBorder="1" applyAlignment="1">
      <alignment horizontal="center"/>
      <protection/>
    </xf>
    <xf numFmtId="0" fontId="64" fillId="0" borderId="43" xfId="19" applyFont="1" applyBorder="1" applyAlignment="1">
      <alignment horizontal="center"/>
      <protection/>
    </xf>
    <xf numFmtId="0" fontId="42" fillId="0" borderId="5" xfId="19" applyFont="1" applyBorder="1" applyAlignment="1">
      <alignment horizontal="center" vertical="center"/>
      <protection/>
    </xf>
    <xf numFmtId="0" fontId="63" fillId="0" borderId="24" xfId="19" applyFont="1" applyBorder="1" applyAlignment="1">
      <alignment horizontal="left"/>
      <protection/>
    </xf>
    <xf numFmtId="0" fontId="42" fillId="0" borderId="7" xfId="19" applyFont="1" applyBorder="1" applyAlignment="1">
      <alignment horizontal="center"/>
      <protection/>
    </xf>
    <xf numFmtId="3" fontId="63" fillId="0" borderId="7" xfId="19" applyNumberFormat="1" applyFont="1" applyBorder="1" applyAlignment="1">
      <alignment horizontal="right"/>
      <protection/>
    </xf>
    <xf numFmtId="4" fontId="63" fillId="0" borderId="7" xfId="19" applyNumberFormat="1" applyFont="1" applyBorder="1" applyAlignment="1">
      <alignment horizontal="right"/>
      <protection/>
    </xf>
    <xf numFmtId="10" fontId="63" fillId="0" borderId="13" xfId="25" applyNumberFormat="1" applyFont="1" applyBorder="1" applyAlignment="1">
      <alignment/>
    </xf>
    <xf numFmtId="4" fontId="40" fillId="0" borderId="0" xfId="19" applyNumberFormat="1" applyFont="1">
      <alignment/>
      <protection/>
    </xf>
    <xf numFmtId="0" fontId="42" fillId="0" borderId="5" xfId="19" applyFont="1" applyBorder="1" applyAlignment="1">
      <alignment horizontal="centerContinuous"/>
      <protection/>
    </xf>
    <xf numFmtId="0" fontId="42" fillId="0" borderId="2" xfId="19" applyFont="1" applyBorder="1" applyAlignment="1">
      <alignment horizontal="centerContinuous"/>
      <protection/>
    </xf>
    <xf numFmtId="0" fontId="42" fillId="0" borderId="21" xfId="19" applyFont="1" applyBorder="1">
      <alignment/>
      <protection/>
    </xf>
    <xf numFmtId="0" fontId="42" fillId="0" borderId="43" xfId="19" applyFont="1" applyBorder="1">
      <alignment/>
      <protection/>
    </xf>
    <xf numFmtId="0" fontId="42" fillId="0" borderId="5" xfId="19" applyFont="1" applyBorder="1" applyAlignment="1">
      <alignment horizontal="center"/>
      <protection/>
    </xf>
    <xf numFmtId="0" fontId="42" fillId="0" borderId="2" xfId="19" applyFont="1" applyBorder="1" applyAlignment="1">
      <alignment/>
      <protection/>
    </xf>
    <xf numFmtId="0" fontId="42" fillId="0" borderId="2" xfId="19" applyFont="1" applyBorder="1" applyAlignment="1">
      <alignment horizontal="right"/>
      <protection/>
    </xf>
    <xf numFmtId="0" fontId="42" fillId="0" borderId="5" xfId="19" applyFont="1" applyBorder="1" applyAlignment="1">
      <alignment/>
      <protection/>
    </xf>
    <xf numFmtId="4" fontId="42" fillId="0" borderId="21" xfId="19" applyNumberFormat="1" applyFont="1" applyBorder="1">
      <alignment/>
      <protection/>
    </xf>
    <xf numFmtId="10" fontId="42" fillId="0" borderId="9" xfId="25" applyNumberFormat="1" applyFont="1" applyBorder="1" applyAlignment="1">
      <alignment/>
    </xf>
    <xf numFmtId="0" fontId="63" fillId="0" borderId="24" xfId="19" applyFont="1" applyBorder="1" applyAlignment="1">
      <alignment wrapText="1"/>
      <protection/>
    </xf>
    <xf numFmtId="4" fontId="63" fillId="0" borderId="24" xfId="19" applyNumberFormat="1" applyFont="1" applyBorder="1">
      <alignment/>
      <protection/>
    </xf>
    <xf numFmtId="9" fontId="42" fillId="0" borderId="9" xfId="25" applyFont="1" applyBorder="1" applyAlignment="1">
      <alignment/>
    </xf>
    <xf numFmtId="0" fontId="63" fillId="0" borderId="2" xfId="19" applyFont="1" applyBorder="1">
      <alignment/>
      <protection/>
    </xf>
    <xf numFmtId="0" fontId="63" fillId="0" borderId="24" xfId="19" applyFont="1" applyBorder="1">
      <alignment/>
      <protection/>
    </xf>
    <xf numFmtId="0" fontId="63" fillId="0" borderId="21" xfId="19" applyFont="1" applyBorder="1" applyAlignment="1">
      <alignment wrapText="1"/>
      <protection/>
    </xf>
    <xf numFmtId="0" fontId="42" fillId="0" borderId="0" xfId="19" applyFont="1" applyBorder="1" applyAlignment="1">
      <alignment horizontal="center"/>
      <protection/>
    </xf>
    <xf numFmtId="3" fontId="65" fillId="0" borderId="2" xfId="19" applyNumberFormat="1" applyFont="1" applyBorder="1" applyAlignment="1">
      <alignment horizontal="right"/>
      <protection/>
    </xf>
    <xf numFmtId="4" fontId="65" fillId="0" borderId="2" xfId="19" applyNumberFormat="1" applyFont="1" applyBorder="1" applyAlignment="1">
      <alignment horizontal="right"/>
      <protection/>
    </xf>
    <xf numFmtId="10" fontId="65" fillId="0" borderId="9" xfId="25" applyNumberFormat="1" applyFont="1" applyBorder="1" applyAlignment="1">
      <alignment/>
    </xf>
    <xf numFmtId="0" fontId="42" fillId="0" borderId="2" xfId="19" applyFont="1" applyBorder="1" applyAlignment="1">
      <alignment wrapText="1"/>
      <protection/>
    </xf>
    <xf numFmtId="3" fontId="65" fillId="0" borderId="21" xfId="19" applyNumberFormat="1" applyFont="1" applyBorder="1">
      <alignment/>
      <protection/>
    </xf>
    <xf numFmtId="9" fontId="65" fillId="0" borderId="9" xfId="25" applyFont="1" applyBorder="1" applyAlignment="1">
      <alignment/>
    </xf>
    <xf numFmtId="0" fontId="63" fillId="0" borderId="2" xfId="19" applyFont="1" applyBorder="1" applyAlignment="1">
      <alignment wrapText="1"/>
      <protection/>
    </xf>
    <xf numFmtId="0" fontId="42" fillId="0" borderId="21" xfId="19" applyFont="1" applyBorder="1" applyAlignment="1">
      <alignment horizontal="center"/>
      <protection/>
    </xf>
    <xf numFmtId="0" fontId="41" fillId="0" borderId="0" xfId="19" applyFont="1">
      <alignment/>
      <protection/>
    </xf>
    <xf numFmtId="0" fontId="42" fillId="0" borderId="6" xfId="19" applyFont="1" applyBorder="1" applyAlignment="1">
      <alignment horizontal="center"/>
      <protection/>
    </xf>
    <xf numFmtId="0" fontId="42" fillId="0" borderId="8" xfId="19" applyFont="1" applyBorder="1">
      <alignment/>
      <protection/>
    </xf>
    <xf numFmtId="0" fontId="42" fillId="0" borderId="8" xfId="19" applyFont="1" applyBorder="1" applyAlignment="1">
      <alignment horizontal="center"/>
      <protection/>
    </xf>
    <xf numFmtId="3" fontId="42" fillId="0" borderId="8" xfId="19" applyNumberFormat="1" applyFont="1" applyBorder="1" applyAlignment="1">
      <alignment horizontal="right"/>
      <protection/>
    </xf>
    <xf numFmtId="4" fontId="42" fillId="0" borderId="33" xfId="19" applyNumberFormat="1" applyFont="1" applyBorder="1">
      <alignment/>
      <protection/>
    </xf>
    <xf numFmtId="9" fontId="42" fillId="0" borderId="10" xfId="25" applyFont="1" applyBorder="1" applyAlignment="1">
      <alignment/>
    </xf>
    <xf numFmtId="4" fontId="42" fillId="0" borderId="2" xfId="19" applyNumberFormat="1" applyFont="1" applyBorder="1">
      <alignment/>
      <protection/>
    </xf>
    <xf numFmtId="10" fontId="41" fillId="0" borderId="0" xfId="25" applyNumberFormat="1" applyFont="1" applyBorder="1" applyAlignment="1">
      <alignment/>
    </xf>
    <xf numFmtId="10" fontId="42" fillId="0" borderId="43" xfId="25" applyNumberFormat="1" applyFont="1" applyBorder="1" applyAlignment="1">
      <alignment/>
    </xf>
    <xf numFmtId="3" fontId="42" fillId="0" borderId="2" xfId="19" applyNumberFormat="1" applyFont="1" applyBorder="1" applyAlignment="1">
      <alignment horizontal="center"/>
      <protection/>
    </xf>
    <xf numFmtId="10" fontId="42" fillId="0" borderId="43" xfId="19" applyNumberFormat="1" applyFont="1" applyBorder="1">
      <alignment/>
      <protection/>
    </xf>
    <xf numFmtId="0" fontId="42" fillId="0" borderId="46" xfId="19" applyFont="1" applyBorder="1" applyAlignment="1">
      <alignment horizontal="center"/>
      <protection/>
    </xf>
    <xf numFmtId="3" fontId="42" fillId="0" borderId="21" xfId="19" applyNumberFormat="1" applyFont="1" applyBorder="1" applyAlignment="1">
      <alignment horizontal="right"/>
      <protection/>
    </xf>
    <xf numFmtId="0" fontId="63" fillId="0" borderId="7" xfId="19" applyFont="1" applyBorder="1">
      <alignment/>
      <protection/>
    </xf>
    <xf numFmtId="0" fontId="63" fillId="0" borderId="7" xfId="19" applyFont="1" applyBorder="1" applyAlignment="1">
      <alignment horizontal="center"/>
      <protection/>
    </xf>
    <xf numFmtId="3" fontId="63" fillId="0" borderId="24" xfId="19" applyNumberFormat="1" applyFont="1" applyBorder="1" applyAlignment="1">
      <alignment horizontal="right"/>
      <protection/>
    </xf>
    <xf numFmtId="4" fontId="63" fillId="0" borderId="24" xfId="19" applyNumberFormat="1" applyFont="1" applyBorder="1" applyAlignment="1">
      <alignment horizontal="right"/>
      <protection/>
    </xf>
    <xf numFmtId="0" fontId="63" fillId="0" borderId="2" xfId="19" applyFont="1" applyBorder="1" applyAlignment="1">
      <alignment horizontal="center"/>
      <protection/>
    </xf>
    <xf numFmtId="3" fontId="63" fillId="0" borderId="2" xfId="19" applyNumberFormat="1" applyFont="1" applyBorder="1" applyAlignment="1">
      <alignment horizontal="right"/>
      <protection/>
    </xf>
    <xf numFmtId="4" fontId="63" fillId="0" borderId="21" xfId="19" applyNumberFormat="1" applyFont="1" applyBorder="1" applyAlignment="1">
      <alignment horizontal="right"/>
      <protection/>
    </xf>
    <xf numFmtId="10" fontId="63" fillId="0" borderId="43" xfId="25" applyNumberFormat="1" applyFont="1" applyFill="1" applyBorder="1" applyAlignment="1">
      <alignment/>
    </xf>
    <xf numFmtId="0" fontId="42" fillId="0" borderId="25" xfId="19" applyFont="1" applyBorder="1" applyAlignment="1">
      <alignment horizontal="center"/>
      <protection/>
    </xf>
    <xf numFmtId="0" fontId="38" fillId="0" borderId="26" xfId="19" applyFont="1" applyBorder="1">
      <alignment/>
      <protection/>
    </xf>
    <xf numFmtId="0" fontId="38" fillId="0" borderId="26" xfId="19" applyFont="1" applyBorder="1" applyAlignment="1">
      <alignment horizontal="center"/>
      <protection/>
    </xf>
    <xf numFmtId="3" fontId="38" fillId="0" borderId="26" xfId="19" applyNumberFormat="1" applyFont="1" applyBorder="1" applyAlignment="1">
      <alignment horizontal="right"/>
      <protection/>
    </xf>
    <xf numFmtId="4" fontId="38" fillId="0" borderId="26" xfId="19" applyNumberFormat="1" applyFont="1" applyBorder="1" applyAlignment="1">
      <alignment horizontal="right"/>
      <protection/>
    </xf>
    <xf numFmtId="10" fontId="38" fillId="0" borderId="28" xfId="25" applyNumberFormat="1" applyFont="1" applyBorder="1" applyAlignment="1">
      <alignment/>
    </xf>
    <xf numFmtId="0" fontId="21" fillId="0" borderId="0" xfId="23" applyFont="1">
      <alignment/>
      <protection/>
    </xf>
    <xf numFmtId="0" fontId="21" fillId="0" borderId="0" xfId="23" applyFont="1" applyAlignment="1">
      <alignment horizontal="justify"/>
      <protection/>
    </xf>
    <xf numFmtId="0" fontId="21" fillId="0" borderId="0" xfId="23" applyFont="1" applyAlignment="1">
      <alignment horizontal="center"/>
      <protection/>
    </xf>
    <xf numFmtId="0" fontId="23" fillId="0" borderId="19" xfId="23" applyFont="1" applyBorder="1" applyAlignment="1">
      <alignment horizontal="center" vertical="center" wrapText="1"/>
      <protection/>
    </xf>
    <xf numFmtId="0" fontId="22" fillId="0" borderId="22" xfId="23" applyFont="1" applyBorder="1" applyAlignment="1">
      <alignment horizontal="center" vertical="top" wrapText="1"/>
      <protection/>
    </xf>
    <xf numFmtId="0" fontId="22" fillId="0" borderId="19" xfId="23" applyFont="1" applyBorder="1" applyAlignment="1">
      <alignment horizontal="center" vertical="top" wrapText="1"/>
      <protection/>
    </xf>
    <xf numFmtId="0" fontId="21" fillId="0" borderId="61" xfId="23" applyFont="1" applyBorder="1" applyAlignment="1">
      <alignment horizontal="center" vertical="center" wrapText="1"/>
      <protection/>
    </xf>
    <xf numFmtId="0" fontId="21" fillId="0" borderId="19" xfId="23" applyFont="1" applyBorder="1" applyAlignment="1">
      <alignment horizontal="center" vertical="center" wrapText="1"/>
      <protection/>
    </xf>
    <xf numFmtId="43" fontId="21" fillId="0" borderId="19" xfId="15" applyNumberFormat="1" applyFont="1" applyBorder="1" applyAlignment="1">
      <alignment horizontal="center" vertical="center" wrapText="1"/>
    </xf>
    <xf numFmtId="167" fontId="21" fillId="0" borderId="0" xfId="23" applyNumberFormat="1" applyFont="1">
      <alignment/>
      <protection/>
    </xf>
    <xf numFmtId="0" fontId="24" fillId="0" borderId="7" xfId="23" applyFont="1" applyBorder="1" applyAlignment="1">
      <alignment horizontal="center" vertical="top" wrapText="1"/>
      <protection/>
    </xf>
    <xf numFmtId="0" fontId="23" fillId="0" borderId="7" xfId="23" applyFont="1" applyBorder="1" applyAlignment="1">
      <alignment horizontal="left" vertical="top" wrapText="1"/>
      <protection/>
    </xf>
    <xf numFmtId="0" fontId="23" fillId="0" borderId="64" xfId="23" applyFont="1" applyBorder="1" applyAlignment="1">
      <alignment horizontal="left" vertical="top" wrapText="1"/>
      <protection/>
    </xf>
    <xf numFmtId="43" fontId="21" fillId="0" borderId="0" xfId="23" applyNumberFormat="1" applyFont="1">
      <alignment/>
      <protection/>
    </xf>
    <xf numFmtId="0" fontId="23" fillId="0" borderId="21" xfId="23" applyFont="1" applyBorder="1" applyAlignment="1">
      <alignment horizontal="left" vertical="top" wrapText="1"/>
      <protection/>
    </xf>
    <xf numFmtId="0" fontId="21" fillId="0" borderId="19" xfId="23" applyFont="1" applyBorder="1" applyAlignment="1">
      <alignment horizontal="center" vertical="center"/>
      <protection/>
    </xf>
    <xf numFmtId="4" fontId="21" fillId="0" borderId="0" xfId="23" applyNumberFormat="1" applyFont="1" applyAlignment="1">
      <alignment horizontal="center"/>
      <protection/>
    </xf>
    <xf numFmtId="43" fontId="24" fillId="0" borderId="0" xfId="23" applyNumberFormat="1" applyFont="1" applyAlignment="1">
      <alignment horizontal="right"/>
      <protection/>
    </xf>
    <xf numFmtId="3" fontId="4" fillId="0" borderId="24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Continuous"/>
    </xf>
    <xf numFmtId="3" fontId="4" fillId="0" borderId="24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44" xfId="0" applyNumberFormat="1" applyFont="1" applyBorder="1" applyAlignment="1">
      <alignment horizontal="right"/>
    </xf>
    <xf numFmtId="3" fontId="4" fillId="0" borderId="81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4" fillId="2" borderId="21" xfId="20" applyNumberFormat="1" applyFont="1" applyFill="1" applyBorder="1">
      <alignment/>
      <protection/>
    </xf>
    <xf numFmtId="3" fontId="4" fillId="2" borderId="22" xfId="20" applyNumberFormat="1" applyFont="1" applyFill="1" applyBorder="1">
      <alignment/>
      <protection/>
    </xf>
    <xf numFmtId="3" fontId="4" fillId="2" borderId="24" xfId="20" applyNumberFormat="1" applyFont="1" applyFill="1" applyBorder="1">
      <alignment/>
      <protection/>
    </xf>
    <xf numFmtId="3" fontId="4" fillId="2" borderId="36" xfId="20" applyNumberFormat="1" applyFont="1" applyFill="1" applyBorder="1">
      <alignment/>
      <protection/>
    </xf>
    <xf numFmtId="3" fontId="4" fillId="2" borderId="2" xfId="20" applyNumberFormat="1" applyFont="1" applyFill="1" applyBorder="1">
      <alignment/>
      <protection/>
    </xf>
    <xf numFmtId="3" fontId="6" fillId="2" borderId="31" xfId="20" applyNumberFormat="1" applyFont="1" applyFill="1" applyBorder="1">
      <alignment/>
      <protection/>
    </xf>
    <xf numFmtId="3" fontId="8" fillId="2" borderId="33" xfId="20" applyNumberFormat="1" applyFont="1" applyFill="1" applyBorder="1">
      <alignment/>
      <protection/>
    </xf>
    <xf numFmtId="167" fontId="10" fillId="5" borderId="26" xfId="15" applyNumberFormat="1" applyFont="1" applyFill="1" applyBorder="1" applyAlignment="1">
      <alignment horizontal="right" vertical="center" wrapText="1"/>
    </xf>
    <xf numFmtId="167" fontId="0" fillId="0" borderId="40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167" fontId="0" fillId="0" borderId="3" xfId="15" applyNumberFormat="1" applyFont="1" applyFill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167" fontId="0" fillId="0" borderId="54" xfId="15" applyNumberFormat="1" applyFont="1" applyBorder="1" applyAlignment="1">
      <alignment horizontal="right" vertical="center" wrapText="1"/>
    </xf>
    <xf numFmtId="167" fontId="0" fillId="0" borderId="7" xfId="15" applyNumberFormat="1" applyFont="1" applyFill="1" applyBorder="1" applyAlignment="1">
      <alignment horizontal="right" vertical="center" wrapText="1"/>
    </xf>
    <xf numFmtId="167" fontId="0" fillId="0" borderId="8" xfId="15" applyNumberFormat="1" applyFont="1" applyBorder="1" applyAlignment="1">
      <alignment horizontal="right" vertical="center" wrapText="1"/>
    </xf>
    <xf numFmtId="167" fontId="0" fillId="2" borderId="40" xfId="15" applyNumberFormat="1" applyFont="1" applyFill="1" applyBorder="1" applyAlignment="1">
      <alignment horizontal="right" vertical="center" wrapText="1"/>
    </xf>
    <xf numFmtId="167" fontId="1" fillId="0" borderId="26" xfId="15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7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41" fontId="1" fillId="0" borderId="11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41" fontId="1" fillId="0" borderId="19" xfId="0" applyNumberFormat="1" applyFont="1" applyBorder="1" applyAlignment="1">
      <alignment horizontal="center" vertical="center"/>
    </xf>
    <xf numFmtId="41" fontId="1" fillId="0" borderId="19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41" fontId="0" fillId="0" borderId="19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/>
    </xf>
    <xf numFmtId="41" fontId="0" fillId="0" borderId="51" xfId="0" applyNumberFormat="1" applyBorder="1" applyAlignment="1">
      <alignment horizontal="center" vertical="center"/>
    </xf>
    <xf numFmtId="41" fontId="0" fillId="0" borderId="51" xfId="0" applyNumberFormat="1" applyBorder="1" applyAlignment="1">
      <alignment horizontal="right" vertical="center"/>
    </xf>
    <xf numFmtId="0" fontId="1" fillId="0" borderId="4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3" fontId="0" fillId="0" borderId="19" xfId="15" applyBorder="1" applyAlignment="1">
      <alignment horizontal="right" vertical="center"/>
    </xf>
    <xf numFmtId="9" fontId="0" fillId="0" borderId="0" xfId="25" applyAlignment="1">
      <alignment/>
    </xf>
    <xf numFmtId="43" fontId="67" fillId="6" borderId="0" xfId="15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41" fontId="1" fillId="0" borderId="51" xfId="0" applyNumberFormat="1" applyFont="1" applyBorder="1" applyAlignment="1">
      <alignment horizontal="right" vertical="center"/>
    </xf>
    <xf numFmtId="0" fontId="1" fillId="0" borderId="4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vertical="center" wrapText="1"/>
    </xf>
    <xf numFmtId="41" fontId="1" fillId="0" borderId="27" xfId="0" applyNumberFormat="1" applyFont="1" applyBorder="1" applyAlignment="1">
      <alignment horizontal="right" vertical="center"/>
    </xf>
    <xf numFmtId="0" fontId="68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41" fontId="4" fillId="0" borderId="56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41" fontId="4" fillId="0" borderId="8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9" fillId="0" borderId="0" xfId="0" applyFont="1" applyAlignment="1">
      <alignment horizontal="right"/>
    </xf>
    <xf numFmtId="0" fontId="5" fillId="0" borderId="0" xfId="0" applyFont="1" applyAlignment="1">
      <alignment horizontal="justify" vertical="center"/>
    </xf>
    <xf numFmtId="43" fontId="1" fillId="0" borderId="11" xfId="15" applyFont="1" applyBorder="1" applyAlignment="1">
      <alignment horizontal="right" vertical="center"/>
    </xf>
    <xf numFmtId="43" fontId="1" fillId="0" borderId="4" xfId="15" applyFont="1" applyBorder="1" applyAlignment="1">
      <alignment horizontal="right" vertical="center"/>
    </xf>
    <xf numFmtId="43" fontId="1" fillId="0" borderId="24" xfId="15" applyFont="1" applyBorder="1" applyAlignment="1">
      <alignment horizontal="right" vertical="center"/>
    </xf>
    <xf numFmtId="43" fontId="1" fillId="0" borderId="13" xfId="15" applyFont="1" applyBorder="1" applyAlignment="1">
      <alignment horizontal="right" vertical="center"/>
    </xf>
    <xf numFmtId="43" fontId="0" fillId="0" borderId="56" xfId="15" applyBorder="1" applyAlignment="1">
      <alignment horizontal="right" vertical="center"/>
    </xf>
    <xf numFmtId="43" fontId="0" fillId="0" borderId="51" xfId="15" applyBorder="1" applyAlignment="1">
      <alignment horizontal="right" vertical="center"/>
    </xf>
    <xf numFmtId="43" fontId="0" fillId="0" borderId="80" xfId="15" applyBorder="1" applyAlignment="1">
      <alignment horizontal="right" vertical="center"/>
    </xf>
    <xf numFmtId="43" fontId="1" fillId="0" borderId="19" xfId="15" applyFont="1" applyBorder="1" applyAlignment="1">
      <alignment horizontal="right" vertical="center"/>
    </xf>
    <xf numFmtId="43" fontId="1" fillId="0" borderId="56" xfId="15" applyFont="1" applyBorder="1" applyAlignment="1">
      <alignment horizontal="right" vertical="center"/>
    </xf>
    <xf numFmtId="43" fontId="1" fillId="0" borderId="51" xfId="15" applyFont="1" applyBorder="1" applyAlignment="1">
      <alignment horizontal="right" vertical="center"/>
    </xf>
    <xf numFmtId="43" fontId="1" fillId="0" borderId="80" xfId="15" applyFont="1" applyBorder="1" applyAlignment="1">
      <alignment horizontal="right" vertical="center"/>
    </xf>
    <xf numFmtId="43" fontId="1" fillId="0" borderId="27" xfId="15" applyFont="1" applyBorder="1" applyAlignment="1">
      <alignment horizontal="right" vertical="center"/>
    </xf>
    <xf numFmtId="43" fontId="1" fillId="0" borderId="28" xfId="15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7" fontId="1" fillId="0" borderId="56" xfId="0" applyNumberFormat="1" applyFont="1" applyBorder="1" applyAlignment="1">
      <alignment horizontal="right" vertical="center"/>
    </xf>
    <xf numFmtId="177" fontId="4" fillId="0" borderId="56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70" fillId="0" borderId="0" xfId="0" applyFont="1" applyAlignment="1">
      <alignment horizontal="justify" vertical="center" wrapText="1"/>
    </xf>
    <xf numFmtId="0" fontId="71" fillId="0" borderId="0" xfId="0" applyFont="1" applyAlignment="1">
      <alignment horizontal="justify" vertical="center" wrapText="1"/>
    </xf>
    <xf numFmtId="179" fontId="1" fillId="0" borderId="11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79" fontId="1" fillId="0" borderId="56" xfId="0" applyNumberFormat="1" applyFont="1" applyBorder="1" applyAlignment="1">
      <alignment horizontal="right" vertical="center"/>
    </xf>
    <xf numFmtId="179" fontId="0" fillId="0" borderId="19" xfId="0" applyNumberFormat="1" applyBorder="1" applyAlignment="1">
      <alignment horizontal="right" vertical="center"/>
    </xf>
    <xf numFmtId="179" fontId="0" fillId="0" borderId="56" xfId="0" applyNumberFormat="1" applyBorder="1" applyAlignment="1">
      <alignment horizontal="right" vertical="center"/>
    </xf>
    <xf numFmtId="179" fontId="0" fillId="0" borderId="51" xfId="0" applyNumberFormat="1" applyBorder="1" applyAlignment="1">
      <alignment horizontal="right" vertical="center"/>
    </xf>
    <xf numFmtId="179" fontId="0" fillId="0" borderId="80" xfId="0" applyNumberFormat="1" applyBorder="1" applyAlignment="1">
      <alignment horizontal="right" vertical="center"/>
    </xf>
    <xf numFmtId="179" fontId="0" fillId="0" borderId="19" xfId="15" applyNumberFormat="1" applyFont="1" applyBorder="1" applyAlignment="1">
      <alignment horizontal="right" vertical="center"/>
    </xf>
    <xf numFmtId="179" fontId="0" fillId="0" borderId="56" xfId="15" applyNumberFormat="1" applyBorder="1" applyAlignment="1">
      <alignment horizontal="right" vertical="center"/>
    </xf>
    <xf numFmtId="179" fontId="0" fillId="0" borderId="19" xfId="15" applyNumberFormat="1" applyBorder="1" applyAlignment="1">
      <alignment horizontal="right" vertical="center"/>
    </xf>
    <xf numFmtId="179" fontId="1" fillId="0" borderId="33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4" fillId="0" borderId="56" xfId="0" applyNumberFormat="1" applyFont="1" applyBorder="1" applyAlignment="1">
      <alignment horizontal="right" vertical="center"/>
    </xf>
    <xf numFmtId="179" fontId="4" fillId="0" borderId="80" xfId="0" applyNumberFormat="1" applyFont="1" applyBorder="1" applyAlignment="1">
      <alignment horizontal="right" vertical="center"/>
    </xf>
    <xf numFmtId="179" fontId="1" fillId="0" borderId="4" xfId="15" applyNumberFormat="1" applyFont="1" applyBorder="1" applyAlignment="1">
      <alignment horizontal="right" vertical="center"/>
    </xf>
    <xf numFmtId="167" fontId="1" fillId="0" borderId="11" xfId="15" applyNumberFormat="1" applyFont="1" applyBorder="1" applyAlignment="1">
      <alignment horizontal="right" vertical="center"/>
    </xf>
    <xf numFmtId="167" fontId="1" fillId="0" borderId="19" xfId="0" applyNumberFormat="1" applyFont="1" applyBorder="1" applyAlignment="1">
      <alignment horizontal="center" vertical="center"/>
    </xf>
    <xf numFmtId="167" fontId="0" fillId="0" borderId="19" xfId="15" applyNumberFormat="1" applyBorder="1" applyAlignment="1">
      <alignment horizontal="right" vertical="center"/>
    </xf>
    <xf numFmtId="167" fontId="0" fillId="0" borderId="19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right" vertical="center"/>
    </xf>
    <xf numFmtId="167" fontId="0" fillId="0" borderId="51" xfId="0" applyNumberFormat="1" applyBorder="1" applyAlignment="1">
      <alignment horizontal="center" vertical="center"/>
    </xf>
    <xf numFmtId="167" fontId="1" fillId="0" borderId="19" xfId="15" applyNumberFormat="1" applyFont="1" applyBorder="1" applyAlignment="1">
      <alignment horizontal="right" vertical="center"/>
    </xf>
    <xf numFmtId="167" fontId="0" fillId="0" borderId="51" xfId="15" applyNumberFormat="1" applyBorder="1" applyAlignment="1">
      <alignment horizontal="right" vertical="center"/>
    </xf>
    <xf numFmtId="167" fontId="1" fillId="0" borderId="51" xfId="15" applyNumberFormat="1" applyFont="1" applyBorder="1" applyAlignment="1">
      <alignment horizontal="right" vertical="center"/>
    </xf>
    <xf numFmtId="167" fontId="1" fillId="0" borderId="27" xfId="15" applyNumberFormat="1" applyFont="1" applyBorder="1" applyAlignment="1">
      <alignment horizontal="right" vertical="center"/>
    </xf>
    <xf numFmtId="179" fontId="1" fillId="0" borderId="24" xfId="0" applyNumberFormat="1" applyFont="1" applyBorder="1" applyAlignment="1">
      <alignment horizontal="right" vertical="center"/>
    </xf>
    <xf numFmtId="179" fontId="1" fillId="0" borderId="13" xfId="0" applyNumberFormat="1" applyFont="1" applyBorder="1" applyAlignment="1">
      <alignment horizontal="right" vertical="center"/>
    </xf>
    <xf numFmtId="43" fontId="1" fillId="0" borderId="19" xfId="15" applyNumberFormat="1" applyFont="1" applyBorder="1" applyAlignment="1">
      <alignment horizontal="right" vertical="center"/>
    </xf>
    <xf numFmtId="43" fontId="1" fillId="0" borderId="11" xfId="15" applyNumberFormat="1" applyFont="1" applyBorder="1" applyAlignment="1">
      <alignment horizontal="right" vertical="center"/>
    </xf>
    <xf numFmtId="43" fontId="1" fillId="0" borderId="4" xfId="15" applyNumberFormat="1" applyFont="1" applyBorder="1" applyAlignment="1">
      <alignment horizontal="right" vertical="center"/>
    </xf>
    <xf numFmtId="43" fontId="1" fillId="0" borderId="56" xfId="15" applyNumberFormat="1" applyFont="1" applyBorder="1" applyAlignment="1">
      <alignment horizontal="right" vertical="center"/>
    </xf>
    <xf numFmtId="10" fontId="0" fillId="0" borderId="0" xfId="25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25" applyNumberFormat="1" applyFont="1" applyAlignment="1">
      <alignment/>
    </xf>
    <xf numFmtId="1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9" fontId="10" fillId="0" borderId="9" xfId="0" applyNumberFormat="1" applyFont="1" applyBorder="1" applyAlignment="1">
      <alignment horizontal="center" vertical="center" wrapText="1"/>
    </xf>
    <xf numFmtId="3" fontId="10" fillId="0" borderId="7" xfId="19" applyNumberFormat="1" applyFont="1" applyBorder="1" applyAlignment="1">
      <alignment horizontal="right" vertical="center"/>
      <protection/>
    </xf>
    <xf numFmtId="3" fontId="0" fillId="0" borderId="2" xfId="19" applyNumberFormat="1" applyFont="1" applyBorder="1" applyAlignment="1">
      <alignment horizontal="right" vertical="center"/>
      <protection/>
    </xf>
    <xf numFmtId="3" fontId="0" fillId="0" borderId="7" xfId="19" applyNumberFormat="1" applyFont="1" applyBorder="1" applyAlignment="1">
      <alignment horizontal="right" vertical="center"/>
      <protection/>
    </xf>
    <xf numFmtId="3" fontId="0" fillId="0" borderId="2" xfId="19" applyNumberFormat="1" applyFont="1" applyBorder="1" applyAlignment="1">
      <alignment horizontal="right"/>
      <protection/>
    </xf>
    <xf numFmtId="3" fontId="0" fillId="0" borderId="7" xfId="19" applyNumberFormat="1" applyFont="1" applyFill="1" applyBorder="1" applyAlignment="1">
      <alignment horizontal="right" vertical="center"/>
      <protection/>
    </xf>
    <xf numFmtId="0" fontId="10" fillId="0" borderId="70" xfId="0" applyFont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 wrapText="1"/>
    </xf>
    <xf numFmtId="3" fontId="0" fillId="0" borderId="2" xfId="19" applyNumberFormat="1" applyFont="1" applyFill="1" applyBorder="1" applyAlignment="1">
      <alignment horizontal="right" vertical="center"/>
      <protection/>
    </xf>
    <xf numFmtId="3" fontId="10" fillId="0" borderId="7" xfId="19" applyNumberFormat="1" applyFont="1" applyFill="1" applyBorder="1" applyAlignment="1">
      <alignment horizontal="right" vertical="center"/>
      <protection/>
    </xf>
    <xf numFmtId="3" fontId="10" fillId="0" borderId="2" xfId="19" applyNumberFormat="1" applyFont="1" applyBorder="1" applyAlignment="1">
      <alignment horizontal="right" vertical="center"/>
      <protection/>
    </xf>
    <xf numFmtId="3" fontId="0" fillId="0" borderId="2" xfId="19" applyNumberFormat="1" applyFont="1" applyBorder="1" applyAlignment="1">
      <alignment horizontal="right" vertical="center"/>
      <protection/>
    </xf>
    <xf numFmtId="3" fontId="0" fillId="0" borderId="8" xfId="19" applyNumberFormat="1" applyFont="1" applyBorder="1" applyAlignment="1">
      <alignment horizontal="right" vertical="center"/>
      <protection/>
    </xf>
    <xf numFmtId="0" fontId="0" fillId="0" borderId="51" xfId="0" applyBorder="1" applyAlignment="1">
      <alignment horizontal="left" vertical="center" wrapText="1"/>
    </xf>
    <xf numFmtId="9" fontId="10" fillId="0" borderId="67" xfId="0" applyNumberFormat="1" applyFont="1" applyBorder="1" applyAlignment="1">
      <alignment horizontal="center" vertical="center" wrapText="1"/>
    </xf>
    <xf numFmtId="9" fontId="10" fillId="0" borderId="43" xfId="0" applyNumberFormat="1" applyFont="1" applyBorder="1" applyAlignment="1">
      <alignment horizontal="center" vertical="center" wrapText="1"/>
    </xf>
    <xf numFmtId="9" fontId="10" fillId="0" borderId="6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7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0" fillId="2" borderId="31" xfId="20" applyFont="1" applyFill="1" applyBorder="1" applyAlignment="1">
      <alignment horizontal="center" vertical="center"/>
      <protection/>
    </xf>
    <xf numFmtId="0" fontId="10" fillId="2" borderId="33" xfId="20" applyFont="1" applyFill="1" applyBorder="1" applyAlignment="1">
      <alignment horizontal="center" vertical="center"/>
      <protection/>
    </xf>
    <xf numFmtId="0" fontId="10" fillId="2" borderId="69" xfId="20" applyFont="1" applyFill="1" applyBorder="1" applyAlignment="1">
      <alignment horizontal="center" vertical="center"/>
      <protection/>
    </xf>
    <xf numFmtId="0" fontId="10" fillId="2" borderId="47" xfId="20" applyFont="1" applyFill="1" applyBorder="1" applyAlignment="1">
      <alignment horizontal="center" vertical="center"/>
      <protection/>
    </xf>
    <xf numFmtId="0" fontId="10" fillId="0" borderId="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6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6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1" fillId="0" borderId="5" xfId="21" applyFont="1" applyBorder="1" applyAlignment="1">
      <alignment horizontal="right"/>
      <protection/>
    </xf>
    <xf numFmtId="0" fontId="41" fillId="0" borderId="0" xfId="21" applyFont="1" applyAlignment="1">
      <alignment horizontal="right"/>
      <protection/>
    </xf>
    <xf numFmtId="0" fontId="11" fillId="0" borderId="0" xfId="21" applyFont="1" applyAlignment="1">
      <alignment horizontal="left"/>
      <protection/>
    </xf>
    <xf numFmtId="0" fontId="60" fillId="0" borderId="0" xfId="19" applyFont="1" applyAlignment="1">
      <alignment horizontal="left" vertical="center" wrapText="1"/>
      <protection/>
    </xf>
    <xf numFmtId="0" fontId="11" fillId="0" borderId="0" xfId="19" applyFont="1" applyAlignment="1">
      <alignment horizontal="left"/>
      <protection/>
    </xf>
    <xf numFmtId="0" fontId="10" fillId="0" borderId="69" xfId="19" applyFont="1" applyBorder="1" applyAlignment="1">
      <alignment horizontal="center" vertical="center"/>
      <protection/>
    </xf>
    <xf numFmtId="0" fontId="10" fillId="0" borderId="46" xfId="19" applyFont="1" applyBorder="1" applyAlignment="1">
      <alignment horizontal="center" vertical="center"/>
      <protection/>
    </xf>
    <xf numFmtId="0" fontId="10" fillId="0" borderId="47" xfId="19" applyFont="1" applyBorder="1" applyAlignment="1">
      <alignment horizontal="center" vertical="center"/>
      <protection/>
    </xf>
    <xf numFmtId="0" fontId="10" fillId="0" borderId="30" xfId="19" applyFont="1" applyBorder="1" applyAlignment="1">
      <alignment horizontal="center" vertical="center"/>
      <protection/>
    </xf>
    <xf numFmtId="0" fontId="10" fillId="0" borderId="2" xfId="19" applyFont="1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0" fontId="10" fillId="0" borderId="31" xfId="19" applyFont="1" applyBorder="1" applyAlignment="1">
      <alignment horizontal="center" vertical="center"/>
      <protection/>
    </xf>
    <xf numFmtId="0" fontId="10" fillId="0" borderId="21" xfId="19" applyFont="1" applyBorder="1" applyAlignment="1">
      <alignment horizontal="center" vertical="center"/>
      <protection/>
    </xf>
    <xf numFmtId="0" fontId="10" fillId="0" borderId="33" xfId="19" applyFont="1" applyBorder="1" applyAlignment="1">
      <alignment horizontal="center" vertical="center"/>
      <protection/>
    </xf>
    <xf numFmtId="0" fontId="10" fillId="0" borderId="31" xfId="19" applyFont="1" applyBorder="1" applyAlignment="1">
      <alignment horizontal="center" vertical="center" wrapText="1"/>
      <protection/>
    </xf>
    <xf numFmtId="0" fontId="10" fillId="0" borderId="21" xfId="19" applyFont="1" applyBorder="1" applyAlignment="1">
      <alignment horizontal="center" vertical="center" wrapText="1"/>
      <protection/>
    </xf>
    <xf numFmtId="0" fontId="10" fillId="0" borderId="33" xfId="19" applyFont="1" applyBorder="1" applyAlignment="1">
      <alignment horizontal="center" vertical="center" wrapText="1"/>
      <protection/>
    </xf>
    <xf numFmtId="0" fontId="10" fillId="0" borderId="31" xfId="19" applyFont="1" applyBorder="1" applyAlignment="1">
      <alignment horizontal="center" vertical="center" wrapText="1"/>
      <protection/>
    </xf>
    <xf numFmtId="0" fontId="10" fillId="0" borderId="21" xfId="19" applyFont="1" applyBorder="1" applyAlignment="1">
      <alignment horizontal="center" vertical="center" wrapText="1"/>
      <protection/>
    </xf>
    <xf numFmtId="0" fontId="10" fillId="0" borderId="33" xfId="19" applyFont="1" applyBorder="1" applyAlignment="1">
      <alignment horizontal="center" vertical="center" wrapText="1"/>
      <protection/>
    </xf>
    <xf numFmtId="0" fontId="10" fillId="0" borderId="67" xfId="19" applyFont="1" applyBorder="1" applyAlignment="1">
      <alignment horizontal="center" vertical="center" wrapText="1"/>
      <protection/>
    </xf>
    <xf numFmtId="0" fontId="10" fillId="0" borderId="43" xfId="19" applyFont="1" applyBorder="1" applyAlignment="1">
      <alignment horizontal="center" vertical="center" wrapText="1"/>
      <protection/>
    </xf>
    <xf numFmtId="0" fontId="10" fillId="0" borderId="66" xfId="19" applyFont="1" applyBorder="1" applyAlignment="1">
      <alignment horizontal="center" vertical="center" wrapText="1"/>
      <protection/>
    </xf>
    <xf numFmtId="0" fontId="54" fillId="0" borderId="0" xfId="23" applyFont="1" applyAlignment="1">
      <alignment horizontal="center"/>
      <protection/>
    </xf>
    <xf numFmtId="0" fontId="54" fillId="0" borderId="0" xfId="23" applyFont="1" applyAlignment="1">
      <alignment horizontal="center" wrapText="1"/>
      <protection/>
    </xf>
    <xf numFmtId="0" fontId="66" fillId="0" borderId="0" xfId="23" applyFont="1" applyAlignment="1">
      <alignment horizontal="center"/>
      <protection/>
    </xf>
    <xf numFmtId="0" fontId="22" fillId="0" borderId="22" xfId="23" applyFont="1" applyBorder="1" applyAlignment="1">
      <alignment horizontal="center" vertical="top" wrapText="1"/>
      <protection/>
    </xf>
    <xf numFmtId="0" fontId="24" fillId="0" borderId="15" xfId="23" applyFont="1" applyBorder="1" applyAlignment="1">
      <alignment horizontal="center" vertical="top" wrapText="1"/>
      <protection/>
    </xf>
    <xf numFmtId="0" fontId="24" fillId="0" borderId="7" xfId="23" applyFont="1" applyBorder="1" applyAlignment="1">
      <alignment horizontal="center" vertical="top" wrapText="1"/>
      <protection/>
    </xf>
    <xf numFmtId="0" fontId="23" fillId="0" borderId="19" xfId="23" applyFont="1" applyBorder="1" applyAlignment="1">
      <alignment horizontal="center" vertical="center" wrapText="1"/>
      <protection/>
    </xf>
    <xf numFmtId="0" fontId="23" fillId="0" borderId="15" xfId="23" applyFont="1" applyBorder="1" applyAlignment="1">
      <alignment horizontal="left" vertical="top" wrapText="1"/>
      <protection/>
    </xf>
    <xf numFmtId="0" fontId="23" fillId="0" borderId="17" xfId="23" applyFont="1" applyBorder="1" applyAlignment="1">
      <alignment horizontal="left" vertical="top" wrapText="1"/>
      <protection/>
    </xf>
    <xf numFmtId="0" fontId="23" fillId="0" borderId="7" xfId="23" applyFont="1" applyBorder="1" applyAlignment="1">
      <alignment horizontal="left" vertical="top" wrapText="1"/>
      <protection/>
    </xf>
    <xf numFmtId="0" fontId="23" fillId="0" borderId="64" xfId="23" applyFont="1" applyBorder="1" applyAlignment="1">
      <alignment horizontal="left" vertical="top" wrapText="1"/>
      <protection/>
    </xf>
    <xf numFmtId="0" fontId="23" fillId="0" borderId="22" xfId="23" applyFont="1" applyBorder="1" applyAlignment="1">
      <alignment horizontal="center" vertical="center" wrapText="1"/>
      <protection/>
    </xf>
    <xf numFmtId="0" fontId="23" fillId="0" borderId="24" xfId="23" applyFont="1" applyBorder="1" applyAlignment="1">
      <alignment horizontal="center" vertical="center" wrapText="1"/>
      <protection/>
    </xf>
    <xf numFmtId="0" fontId="23" fillId="0" borderId="15" xfId="23" applyFont="1" applyBorder="1" applyAlignment="1">
      <alignment horizontal="center" vertical="center" wrapText="1"/>
      <protection/>
    </xf>
    <xf numFmtId="0" fontId="23" fillId="0" borderId="17" xfId="23" applyFont="1" applyBorder="1" applyAlignment="1">
      <alignment horizontal="center" vertical="center" wrapText="1"/>
      <protection/>
    </xf>
    <xf numFmtId="0" fontId="23" fillId="0" borderId="7" xfId="23" applyFont="1" applyBorder="1" applyAlignment="1">
      <alignment horizontal="center" vertical="center" wrapText="1"/>
      <protection/>
    </xf>
    <xf numFmtId="0" fontId="23" fillId="0" borderId="64" xfId="23" applyFont="1" applyBorder="1" applyAlignment="1">
      <alignment horizontal="center" vertical="center" wrapText="1"/>
      <protection/>
    </xf>
    <xf numFmtId="0" fontId="24" fillId="0" borderId="21" xfId="23" applyFont="1" applyBorder="1" applyAlignment="1">
      <alignment horizontal="center" vertical="top" wrapText="1"/>
      <protection/>
    </xf>
    <xf numFmtId="0" fontId="23" fillId="0" borderId="21" xfId="23" applyFont="1" applyBorder="1" applyAlignment="1">
      <alignment horizontal="left" vertical="top" wrapText="1"/>
      <protection/>
    </xf>
    <xf numFmtId="0" fontId="23" fillId="0" borderId="22" xfId="23" applyFont="1" applyBorder="1" applyAlignment="1">
      <alignment horizontal="left" vertical="center" wrapText="1"/>
      <protection/>
    </xf>
    <xf numFmtId="0" fontId="23" fillId="0" borderId="21" xfId="23" applyFont="1" applyBorder="1" applyAlignment="1">
      <alignment horizontal="left" vertical="center" wrapText="1"/>
      <protection/>
    </xf>
    <xf numFmtId="0" fontId="24" fillId="0" borderId="2" xfId="23" applyFont="1" applyBorder="1" applyAlignment="1">
      <alignment horizontal="center" vertical="top" wrapText="1"/>
      <protection/>
    </xf>
    <xf numFmtId="0" fontId="23" fillId="0" borderId="2" xfId="23" applyFont="1" applyBorder="1" applyAlignment="1">
      <alignment horizontal="left" vertical="top" wrapText="1"/>
      <protection/>
    </xf>
    <xf numFmtId="0" fontId="23" fillId="0" borderId="68" xfId="23" applyFont="1" applyBorder="1" applyAlignment="1">
      <alignment horizontal="left" vertical="top" wrapText="1"/>
      <protection/>
    </xf>
    <xf numFmtId="0" fontId="21" fillId="0" borderId="0" xfId="23" applyFont="1" applyAlignment="1">
      <alignment horizontal="left"/>
      <protection/>
    </xf>
    <xf numFmtId="0" fontId="1" fillId="4" borderId="1" xfId="18" applyFont="1" applyFill="1" applyBorder="1" applyAlignment="1">
      <alignment vertical="center" wrapText="1"/>
      <protection/>
    </xf>
    <xf numFmtId="0" fontId="1" fillId="0" borderId="52" xfId="18" applyFont="1" applyBorder="1" applyAlignment="1">
      <alignment vertical="center" wrapText="1"/>
      <protection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4" fillId="4" borderId="71" xfId="18" applyFont="1" applyFill="1" applyBorder="1" applyAlignment="1">
      <alignment horizontal="center" vertical="center" wrapText="1"/>
      <protection/>
    </xf>
    <xf numFmtId="0" fontId="4" fillId="2" borderId="42" xfId="18" applyFont="1" applyFill="1" applyBorder="1" applyAlignment="1">
      <alignment horizontal="center" vertical="center" wrapText="1"/>
      <protection/>
    </xf>
    <xf numFmtId="0" fontId="4" fillId="4" borderId="11" xfId="18" applyFont="1" applyFill="1" applyBorder="1" applyAlignment="1">
      <alignment horizontal="center" vertical="center" wrapText="1"/>
      <protection/>
    </xf>
    <xf numFmtId="0" fontId="4" fillId="4" borderId="22" xfId="18" applyFont="1" applyFill="1" applyBorder="1" applyAlignment="1">
      <alignment horizontal="center" vertical="center" wrapText="1"/>
      <protection/>
    </xf>
    <xf numFmtId="0" fontId="4" fillId="2" borderId="22" xfId="18" applyFont="1" applyFill="1" applyBorder="1" applyAlignment="1">
      <alignment horizontal="center" vertical="center" wrapText="1"/>
      <protection/>
    </xf>
    <xf numFmtId="0" fontId="4" fillId="2" borderId="15" xfId="18" applyFont="1" applyFill="1" applyBorder="1" applyAlignment="1">
      <alignment horizontal="center" vertical="center" wrapText="1"/>
      <protection/>
    </xf>
    <xf numFmtId="4" fontId="4" fillId="4" borderId="11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0" fontId="4" fillId="2" borderId="30" xfId="18" applyFont="1" applyFill="1" applyBorder="1" applyAlignment="1">
      <alignment horizontal="center" vertical="center" wrapText="1"/>
      <protection/>
    </xf>
    <xf numFmtId="0" fontId="4" fillId="2" borderId="73" xfId="18" applyFont="1" applyFill="1" applyBorder="1" applyAlignment="1">
      <alignment horizontal="center" vertical="center" wrapText="1"/>
      <protection/>
    </xf>
    <xf numFmtId="0" fontId="4" fillId="0" borderId="8" xfId="18" applyFont="1" applyBorder="1" applyAlignment="1">
      <alignment horizontal="center" vertical="center" wrapText="1"/>
      <protection/>
    </xf>
    <xf numFmtId="0" fontId="4" fillId="0" borderId="72" xfId="18" applyFont="1" applyBorder="1" applyAlignment="1">
      <alignment horizontal="center" vertical="center" wrapText="1"/>
      <protection/>
    </xf>
    <xf numFmtId="0" fontId="1" fillId="4" borderId="23" xfId="18" applyFont="1" applyFill="1" applyBorder="1" applyAlignment="1">
      <alignment vertical="center" wrapText="1"/>
      <protection/>
    </xf>
    <xf numFmtId="0" fontId="1" fillId="0" borderId="18" xfId="18" applyFont="1" applyBorder="1" applyAlignment="1">
      <alignment vertical="center" wrapText="1"/>
      <protection/>
    </xf>
    <xf numFmtId="0" fontId="4" fillId="0" borderId="52" xfId="18" applyFont="1" applyBorder="1" applyAlignment="1">
      <alignment vertical="center" wrapText="1"/>
      <protection/>
    </xf>
    <xf numFmtId="2" fontId="49" fillId="0" borderId="14" xfId="0" applyNumberFormat="1" applyFont="1" applyBorder="1" applyAlignment="1">
      <alignment horizontal="right" vertical="center"/>
    </xf>
    <xf numFmtId="2" fontId="49" fillId="0" borderId="13" xfId="0" applyNumberFormat="1" applyFont="1" applyBorder="1" applyAlignment="1">
      <alignment horizontal="right" vertical="center"/>
    </xf>
    <xf numFmtId="0" fontId="49" fillId="0" borderId="42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22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0" fontId="49" fillId="0" borderId="7" xfId="0" applyFont="1" applyBorder="1" applyAlignment="1">
      <alignment vertical="center" wrapText="1"/>
    </xf>
    <xf numFmtId="4" fontId="49" fillId="0" borderId="22" xfId="0" applyNumberFormat="1" applyFont="1" applyBorder="1" applyAlignment="1">
      <alignment horizontal="right" vertical="center"/>
    </xf>
    <xf numFmtId="4" fontId="49" fillId="0" borderId="21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72" fillId="0" borderId="0" xfId="0" applyFont="1" applyAlignment="1">
      <alignment horizontal="left"/>
    </xf>
    <xf numFmtId="0" fontId="70" fillId="0" borderId="0" xfId="0" applyFont="1" applyAlignment="1">
      <alignment horizontal="justify" vertical="center" wrapText="1"/>
    </xf>
    <xf numFmtId="0" fontId="71" fillId="0" borderId="0" xfId="0" applyFont="1" applyAlignment="1">
      <alignment horizontal="justify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0" fontId="19" fillId="0" borderId="0" xfId="19" applyFont="1" applyAlignment="1">
      <alignment horizontal="justify" vertical="center" wrapText="1"/>
      <protection/>
    </xf>
    <xf numFmtId="0" fontId="17" fillId="0" borderId="0" xfId="19" applyFont="1" applyAlignment="1">
      <alignment horizontal="justify" vertical="center" wrapText="1"/>
      <protection/>
    </xf>
    <xf numFmtId="0" fontId="16" fillId="0" borderId="0" xfId="19" applyFont="1" applyAlignment="1">
      <alignment horizontal="justify" vertical="center" wrapText="1"/>
      <protection/>
    </xf>
    <xf numFmtId="0" fontId="17" fillId="0" borderId="0" xfId="19" applyFont="1" applyBorder="1" applyAlignment="1">
      <alignment horizontal="justify" vertical="center" wrapText="1"/>
      <protection/>
    </xf>
    <xf numFmtId="0" fontId="17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7" fillId="0" borderId="15" xfId="22" applyFont="1" applyBorder="1" applyAlignment="1">
      <alignment horizontal="justify" vertical="center" wrapText="1"/>
      <protection/>
    </xf>
    <xf numFmtId="0" fontId="17" fillId="0" borderId="16" xfId="22" applyFont="1" applyBorder="1" applyAlignment="1">
      <alignment horizontal="justify" vertical="center" wrapText="1"/>
      <protection/>
    </xf>
    <xf numFmtId="0" fontId="17" fillId="0" borderId="17" xfId="22" applyFont="1" applyBorder="1" applyAlignment="1">
      <alignment horizontal="justify" vertical="center" wrapText="1"/>
      <protection/>
    </xf>
    <xf numFmtId="0" fontId="17" fillId="0" borderId="15" xfId="19" applyFont="1" applyBorder="1" applyAlignment="1">
      <alignment horizontal="justify" vertical="center" wrapText="1"/>
      <protection/>
    </xf>
    <xf numFmtId="0" fontId="17" fillId="0" borderId="16" xfId="19" applyFont="1" applyBorder="1" applyAlignment="1">
      <alignment horizontal="justify" vertical="center" wrapText="1"/>
      <protection/>
    </xf>
    <xf numFmtId="0" fontId="17" fillId="0" borderId="17" xfId="19" applyFont="1" applyBorder="1" applyAlignment="1">
      <alignment horizontal="justify" vertical="center" wrapText="1"/>
      <protection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4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14">
    <cellStyle name="Normal" xfId="0"/>
    <cellStyle name="Comma" xfId="15"/>
    <cellStyle name="Comma [0]" xfId="16"/>
    <cellStyle name="Hyperlink" xfId="17"/>
    <cellStyle name="Normalny_05.11.08(plan-2006)" xfId="18"/>
    <cellStyle name="Normalny_część tabelaryczna" xfId="19"/>
    <cellStyle name="Normalny_Informacja o wykonaniu budżetu za 9 m-cy" xfId="20"/>
    <cellStyle name="Normalny_Informacja o wykonaniu budżetu za I kwartał 2005" xfId="21"/>
    <cellStyle name="Normalny_Rb-30 SP" xfId="22"/>
    <cellStyle name="Normalny_Sprawozdanie z  umorzeń, ulg, odroczeń, rozłożenia na raty-II kwartał 2005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showGridLines="0" tabSelected="1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5.625" style="18" bestFit="1" customWidth="1"/>
    <col min="2" max="2" width="9.125" style="745" customWidth="1"/>
    <col min="3" max="3" width="68.625" style="746" customWidth="1"/>
    <col min="4" max="4" width="16.25390625" style="646" customWidth="1"/>
    <col min="5" max="5" width="16.375" style="646" customWidth="1"/>
    <col min="6" max="6" width="14.625" style="646" customWidth="1"/>
    <col min="7" max="16384" width="9.125" style="646" customWidth="1"/>
  </cols>
  <sheetData>
    <row r="1" spans="1:6" ht="18" customHeight="1">
      <c r="A1" s="1456" t="s">
        <v>948</v>
      </c>
      <c r="B1" s="1456"/>
      <c r="C1" s="1456"/>
      <c r="D1" s="1456"/>
      <c r="E1" s="1456"/>
      <c r="F1" s="1456"/>
    </row>
    <row r="2" spans="1:6" ht="18" customHeight="1">
      <c r="A2" s="1456" t="s">
        <v>354</v>
      </c>
      <c r="B2" s="1456"/>
      <c r="C2" s="1456"/>
      <c r="D2" s="1456"/>
      <c r="E2" s="1456"/>
      <c r="F2" s="1456"/>
    </row>
    <row r="3" spans="1:6" ht="18" customHeight="1">
      <c r="A3" s="1456" t="s">
        <v>5</v>
      </c>
      <c r="B3" s="1456"/>
      <c r="C3" s="1456"/>
      <c r="D3" s="1456"/>
      <c r="E3" s="1456"/>
      <c r="F3" s="1456"/>
    </row>
    <row r="4" spans="1:6" ht="12" customHeight="1">
      <c r="A4" s="645"/>
      <c r="B4" s="645"/>
      <c r="C4" s="645"/>
      <c r="D4" s="645"/>
      <c r="E4" s="645"/>
      <c r="F4" s="645"/>
    </row>
    <row r="5" spans="1:6" ht="18" customHeight="1">
      <c r="A5" s="1457" t="s">
        <v>764</v>
      </c>
      <c r="B5" s="1457"/>
      <c r="C5" s="1457"/>
      <c r="D5" s="1457"/>
      <c r="E5" s="1457"/>
      <c r="F5" s="1457"/>
    </row>
    <row r="6" spans="1:6" ht="12" customHeight="1">
      <c r="A6" s="647"/>
      <c r="B6" s="648"/>
      <c r="C6" s="648"/>
      <c r="D6" s="648"/>
      <c r="E6" s="648"/>
      <c r="F6" s="648"/>
    </row>
    <row r="7" spans="1:6" s="1" customFormat="1" ht="18" customHeight="1">
      <c r="A7" s="1458" t="s">
        <v>472</v>
      </c>
      <c r="B7" s="1458"/>
      <c r="C7" s="1458"/>
      <c r="D7" s="1458"/>
      <c r="E7" s="1458"/>
      <c r="F7" s="1458"/>
    </row>
    <row r="8" spans="1:6" s="1" customFormat="1" ht="18" customHeight="1">
      <c r="A8" s="1458" t="s">
        <v>473</v>
      </c>
      <c r="B8" s="1458"/>
      <c r="C8" s="1458"/>
      <c r="D8" s="1458"/>
      <c r="E8" s="1458"/>
      <c r="F8" s="1458"/>
    </row>
    <row r="9" spans="2:6" ht="12">
      <c r="B9" s="649"/>
      <c r="C9" s="650"/>
      <c r="D9"/>
      <c r="E9"/>
      <c r="F9"/>
    </row>
    <row r="10" spans="1:6" s="20" customFormat="1" ht="27" customHeight="1" thickBot="1">
      <c r="A10" s="651"/>
      <c r="B10" s="652"/>
      <c r="C10" s="653"/>
      <c r="D10" s="654"/>
      <c r="E10" s="654"/>
      <c r="F10" s="654" t="s">
        <v>596</v>
      </c>
    </row>
    <row r="11" spans="1:6" ht="27" customHeight="1" thickBot="1">
      <c r="A11" s="655" t="s">
        <v>159</v>
      </c>
      <c r="B11" s="656" t="s">
        <v>322</v>
      </c>
      <c r="C11" s="657" t="s">
        <v>808</v>
      </c>
      <c r="D11" s="658" t="s">
        <v>127</v>
      </c>
      <c r="E11" s="657" t="s">
        <v>609</v>
      </c>
      <c r="F11" s="659" t="s">
        <v>474</v>
      </c>
    </row>
    <row r="12" spans="1:6" ht="10.5" customHeight="1" thickBot="1">
      <c r="A12" s="660">
        <v>1</v>
      </c>
      <c r="B12" s="661" t="s">
        <v>841</v>
      </c>
      <c r="C12" s="662">
        <v>3</v>
      </c>
      <c r="D12" s="663">
        <v>4</v>
      </c>
      <c r="E12" s="662">
        <v>5</v>
      </c>
      <c r="F12" s="664">
        <v>6</v>
      </c>
    </row>
    <row r="13" spans="1:6" s="18" customFormat="1" ht="18.75" customHeight="1" thickBot="1">
      <c r="A13" s="665">
        <v>400</v>
      </c>
      <c r="B13" s="666"/>
      <c r="C13" s="667" t="s">
        <v>840</v>
      </c>
      <c r="D13" s="1277">
        <f>SUM(D14:D15)</f>
        <v>10660444</v>
      </c>
      <c r="E13" s="668">
        <f>SUM(E14:E15)</f>
        <v>1768671.42</v>
      </c>
      <c r="F13" s="669">
        <f>SUM(E13/D13)</f>
        <v>0.1659</v>
      </c>
    </row>
    <row r="14" spans="1:6" s="20" customFormat="1" ht="36">
      <c r="A14" s="1453"/>
      <c r="B14" s="670" t="s">
        <v>614</v>
      </c>
      <c r="C14" s="671" t="s">
        <v>839</v>
      </c>
      <c r="D14" s="1278">
        <v>1886000</v>
      </c>
      <c r="E14" s="673">
        <v>0</v>
      </c>
      <c r="F14" s="674">
        <f aca="true" t="shared" si="0" ref="F14:F76">SUM(E14/D14)</f>
        <v>0</v>
      </c>
    </row>
    <row r="15" spans="1:6" ht="24.75" thickBot="1">
      <c r="A15" s="1453"/>
      <c r="B15" s="675" t="s">
        <v>611</v>
      </c>
      <c r="C15" s="676" t="s">
        <v>345</v>
      </c>
      <c r="D15" s="1279">
        <v>8774444</v>
      </c>
      <c r="E15" s="678">
        <v>1768671.42</v>
      </c>
      <c r="F15" s="679">
        <f t="shared" si="0"/>
        <v>0.2016</v>
      </c>
    </row>
    <row r="16" spans="1:6" s="18" customFormat="1" ht="18.75" customHeight="1" thickBot="1">
      <c r="A16" s="665">
        <v>600</v>
      </c>
      <c r="B16" s="666"/>
      <c r="C16" s="667" t="s">
        <v>161</v>
      </c>
      <c r="D16" s="1277">
        <f>SUM(D17:D21)</f>
        <v>912961</v>
      </c>
      <c r="E16" s="668">
        <f>SUM(E17:E21)</f>
        <v>150082.17</v>
      </c>
      <c r="F16" s="680">
        <f t="shared" si="0"/>
        <v>0.1644</v>
      </c>
    </row>
    <row r="17" spans="1:6" ht="24">
      <c r="A17" s="681"/>
      <c r="B17" s="682" t="s">
        <v>829</v>
      </c>
      <c r="C17" s="683" t="s">
        <v>864</v>
      </c>
      <c r="D17" s="1280">
        <v>35000</v>
      </c>
      <c r="E17" s="684">
        <v>5959.32</v>
      </c>
      <c r="F17" s="674">
        <f t="shared" si="0"/>
        <v>0.1703</v>
      </c>
    </row>
    <row r="18" spans="1:6" ht="12.75" customHeight="1">
      <c r="A18" s="685"/>
      <c r="B18" s="682" t="s">
        <v>811</v>
      </c>
      <c r="C18" s="671" t="s">
        <v>854</v>
      </c>
      <c r="D18" s="1281">
        <v>0</v>
      </c>
      <c r="E18" s="687">
        <v>4.4</v>
      </c>
      <c r="F18" s="674"/>
    </row>
    <row r="19" spans="1:6" ht="12.75" customHeight="1">
      <c r="A19" s="685"/>
      <c r="B19" s="682" t="s">
        <v>812</v>
      </c>
      <c r="C19" s="688" t="s">
        <v>847</v>
      </c>
      <c r="D19" s="1281">
        <v>234</v>
      </c>
      <c r="E19" s="687">
        <v>21616.45</v>
      </c>
      <c r="F19" s="674">
        <f t="shared" si="0"/>
        <v>92.378</v>
      </c>
    </row>
    <row r="20" spans="1:6" ht="24">
      <c r="A20" s="685"/>
      <c r="B20" s="682" t="s">
        <v>837</v>
      </c>
      <c r="C20" s="689" t="s">
        <v>845</v>
      </c>
      <c r="D20" s="1281">
        <v>245000</v>
      </c>
      <c r="E20" s="687">
        <v>122502</v>
      </c>
      <c r="F20" s="674">
        <f t="shared" si="0"/>
        <v>0.5</v>
      </c>
    </row>
    <row r="21" spans="1:6" ht="31.5" customHeight="1" thickBot="1">
      <c r="A21" s="299"/>
      <c r="B21" s="690" t="s">
        <v>611</v>
      </c>
      <c r="C21" s="676" t="s">
        <v>345</v>
      </c>
      <c r="D21" s="1279">
        <v>632727</v>
      </c>
      <c r="E21" s="678">
        <v>0</v>
      </c>
      <c r="F21" s="679">
        <f t="shared" si="0"/>
        <v>0</v>
      </c>
    </row>
    <row r="22" spans="1:6" s="18" customFormat="1" ht="18.75" customHeight="1" thickBot="1">
      <c r="A22" s="665">
        <v>630</v>
      </c>
      <c r="B22" s="666"/>
      <c r="C22" s="667" t="s">
        <v>162</v>
      </c>
      <c r="D22" s="1277">
        <f>SUM(D23:D24)</f>
        <v>2196802</v>
      </c>
      <c r="E22" s="668">
        <f>SUM(E23:E24)</f>
        <v>17062.92</v>
      </c>
      <c r="F22" s="680">
        <f t="shared" si="0"/>
        <v>0.0078</v>
      </c>
    </row>
    <row r="23" spans="1:6" ht="12.75" customHeight="1">
      <c r="A23" s="685"/>
      <c r="B23" s="682" t="s">
        <v>949</v>
      </c>
      <c r="C23" s="671" t="s">
        <v>950</v>
      </c>
      <c r="D23" s="1281">
        <v>0</v>
      </c>
      <c r="E23" s="687">
        <v>17062.92</v>
      </c>
      <c r="F23" s="674"/>
    </row>
    <row r="24" spans="1:6" ht="31.5" customHeight="1" thickBot="1">
      <c r="A24" s="299"/>
      <c r="B24" s="675" t="s">
        <v>611</v>
      </c>
      <c r="C24" s="676" t="s">
        <v>346</v>
      </c>
      <c r="D24" s="1279">
        <v>2196802</v>
      </c>
      <c r="E24" s="678">
        <v>0</v>
      </c>
      <c r="F24" s="679">
        <f t="shared" si="0"/>
        <v>0</v>
      </c>
    </row>
    <row r="25" spans="1:6" s="18" customFormat="1" ht="18.75" customHeight="1" thickBot="1">
      <c r="A25" s="665">
        <v>700</v>
      </c>
      <c r="B25" s="666"/>
      <c r="C25" s="667" t="s">
        <v>163</v>
      </c>
      <c r="D25" s="1277">
        <f>SUM(D26:D31)</f>
        <v>4692000</v>
      </c>
      <c r="E25" s="668">
        <f>SUM(E26:E31)</f>
        <v>2134866.55</v>
      </c>
      <c r="F25" s="680">
        <f t="shared" si="0"/>
        <v>0.455</v>
      </c>
    </row>
    <row r="26" spans="1:6" ht="12.75" customHeight="1">
      <c r="A26" s="299"/>
      <c r="B26" s="691" t="s">
        <v>810</v>
      </c>
      <c r="C26" s="671" t="s">
        <v>846</v>
      </c>
      <c r="D26" s="1281">
        <v>197000</v>
      </c>
      <c r="E26" s="687">
        <v>56749.9</v>
      </c>
      <c r="F26" s="674">
        <f t="shared" si="0"/>
        <v>0.2881</v>
      </c>
    </row>
    <row r="27" spans="1:6" ht="42.75" customHeight="1">
      <c r="A27" s="299"/>
      <c r="B27" s="691" t="s">
        <v>836</v>
      </c>
      <c r="C27" s="671" t="s">
        <v>786</v>
      </c>
      <c r="D27" s="1281">
        <v>3458000</v>
      </c>
      <c r="E27" s="687">
        <v>1752791.03</v>
      </c>
      <c r="F27" s="674">
        <f t="shared" si="0"/>
        <v>0.5069</v>
      </c>
    </row>
    <row r="28" spans="1:6" ht="24">
      <c r="A28" s="299"/>
      <c r="B28" s="691" t="s">
        <v>328</v>
      </c>
      <c r="C28" s="671" t="s">
        <v>329</v>
      </c>
      <c r="D28" s="1281">
        <v>2000</v>
      </c>
      <c r="E28" s="687">
        <v>1024.06</v>
      </c>
      <c r="F28" s="674">
        <f t="shared" si="0"/>
        <v>0.512</v>
      </c>
    </row>
    <row r="29" spans="1:6" ht="12" customHeight="1">
      <c r="A29" s="299"/>
      <c r="B29" s="692" t="s">
        <v>616</v>
      </c>
      <c r="C29" s="688" t="s">
        <v>617</v>
      </c>
      <c r="D29" s="1278">
        <v>1030000</v>
      </c>
      <c r="E29" s="673">
        <v>318488.99</v>
      </c>
      <c r="F29" s="674">
        <f t="shared" si="0"/>
        <v>0.3092</v>
      </c>
    </row>
    <row r="30" spans="1:6" ht="12.75" customHeight="1">
      <c r="A30" s="299"/>
      <c r="B30" s="692" t="s">
        <v>811</v>
      </c>
      <c r="C30" s="688" t="s">
        <v>854</v>
      </c>
      <c r="D30" s="1278">
        <v>1000</v>
      </c>
      <c r="E30" s="673">
        <v>1121.7</v>
      </c>
      <c r="F30" s="674">
        <f t="shared" si="0"/>
        <v>1.1217</v>
      </c>
    </row>
    <row r="31" spans="1:6" ht="14.25" customHeight="1" thickBot="1">
      <c r="A31" s="299"/>
      <c r="B31" s="693" t="s">
        <v>812</v>
      </c>
      <c r="C31" s="694" t="s">
        <v>847</v>
      </c>
      <c r="D31" s="1282">
        <v>4000</v>
      </c>
      <c r="E31" s="695">
        <v>4690.87</v>
      </c>
      <c r="F31" s="679">
        <f t="shared" si="0"/>
        <v>1.1727</v>
      </c>
    </row>
    <row r="32" spans="1:6" s="18" customFormat="1" ht="18.75" customHeight="1" thickBot="1">
      <c r="A32" s="665">
        <v>710</v>
      </c>
      <c r="B32" s="666"/>
      <c r="C32" s="667" t="s">
        <v>205</v>
      </c>
      <c r="D32" s="1277">
        <f>SUM(D33:D34)</f>
        <v>0</v>
      </c>
      <c r="E32" s="668">
        <f>SUM(E33:E34)</f>
        <v>3109.7</v>
      </c>
      <c r="F32" s="680"/>
    </row>
    <row r="33" spans="1:6" s="698" customFormat="1" ht="12.75" customHeight="1">
      <c r="A33" s="696"/>
      <c r="B33" s="675" t="s">
        <v>949</v>
      </c>
      <c r="C33" s="671" t="s">
        <v>950</v>
      </c>
      <c r="D33" s="1279">
        <v>0</v>
      </c>
      <c r="E33" s="678">
        <v>2909.7</v>
      </c>
      <c r="F33" s="697"/>
    </row>
    <row r="34" spans="1:6" s="698" customFormat="1" ht="12.75" customHeight="1" thickBot="1">
      <c r="A34" s="696"/>
      <c r="B34" s="699" t="s">
        <v>814</v>
      </c>
      <c r="C34" s="671" t="s">
        <v>849</v>
      </c>
      <c r="D34" s="1282">
        <v>0</v>
      </c>
      <c r="E34" s="695">
        <v>200</v>
      </c>
      <c r="F34" s="697"/>
    </row>
    <row r="35" spans="1:6" s="18" customFormat="1" ht="18.75" customHeight="1" thickBot="1">
      <c r="A35" s="665">
        <v>750</v>
      </c>
      <c r="B35" s="666"/>
      <c r="C35" s="667" t="s">
        <v>164</v>
      </c>
      <c r="D35" s="1277">
        <f>SUM(D36:D42)</f>
        <v>746933</v>
      </c>
      <c r="E35" s="668">
        <f>SUM(E36:E42)</f>
        <v>164137.1</v>
      </c>
      <c r="F35" s="680">
        <f t="shared" si="0"/>
        <v>0.2197</v>
      </c>
    </row>
    <row r="36" spans="1:6" ht="12.75" customHeight="1">
      <c r="A36" s="299"/>
      <c r="B36" s="700" t="s">
        <v>834</v>
      </c>
      <c r="C36" s="701" t="s">
        <v>852</v>
      </c>
      <c r="D36" s="1283">
        <v>0</v>
      </c>
      <c r="E36" s="702">
        <v>64.42</v>
      </c>
      <c r="F36" s="703"/>
    </row>
    <row r="37" spans="1:6" ht="12.75" customHeight="1">
      <c r="A37" s="299"/>
      <c r="B37" s="670" t="s">
        <v>811</v>
      </c>
      <c r="C37" s="671" t="s">
        <v>854</v>
      </c>
      <c r="D37" s="1278">
        <v>0</v>
      </c>
      <c r="E37" s="673">
        <v>15.58</v>
      </c>
      <c r="F37" s="704"/>
    </row>
    <row r="38" spans="1:6" ht="12.75" customHeight="1">
      <c r="A38" s="299"/>
      <c r="B38" s="675" t="s">
        <v>812</v>
      </c>
      <c r="C38" s="676" t="s">
        <v>847</v>
      </c>
      <c r="D38" s="1279">
        <v>1600</v>
      </c>
      <c r="E38" s="678">
        <v>805.3</v>
      </c>
      <c r="F38" s="674">
        <f t="shared" si="0"/>
        <v>0.5033</v>
      </c>
    </row>
    <row r="39" spans="1:6" ht="12.75" customHeight="1">
      <c r="A39" s="299"/>
      <c r="B39" s="699" t="s">
        <v>347</v>
      </c>
      <c r="C39" s="694" t="s">
        <v>847</v>
      </c>
      <c r="D39" s="1282">
        <v>32000</v>
      </c>
      <c r="E39" s="695">
        <v>0</v>
      </c>
      <c r="F39" s="674">
        <f t="shared" si="0"/>
        <v>0</v>
      </c>
    </row>
    <row r="40" spans="1:6" ht="35.25" customHeight="1">
      <c r="A40" s="299"/>
      <c r="B40" s="699" t="s">
        <v>815</v>
      </c>
      <c r="C40" s="694" t="s">
        <v>337</v>
      </c>
      <c r="D40" s="1282">
        <v>293000</v>
      </c>
      <c r="E40" s="695">
        <v>158789</v>
      </c>
      <c r="F40" s="674">
        <f t="shared" si="0"/>
        <v>0.5419</v>
      </c>
    </row>
    <row r="41" spans="1:6" ht="31.5" customHeight="1">
      <c r="A41" s="299"/>
      <c r="B41" s="670" t="s">
        <v>330</v>
      </c>
      <c r="C41" s="688" t="s">
        <v>331</v>
      </c>
      <c r="D41" s="1278">
        <v>9000</v>
      </c>
      <c r="E41" s="673">
        <v>4462.8</v>
      </c>
      <c r="F41" s="674">
        <f t="shared" si="0"/>
        <v>0.4959</v>
      </c>
    </row>
    <row r="42" spans="1:6" ht="31.5" customHeight="1" thickBot="1">
      <c r="A42" s="299"/>
      <c r="B42" s="675" t="s">
        <v>348</v>
      </c>
      <c r="C42" s="676" t="s">
        <v>152</v>
      </c>
      <c r="D42" s="1279">
        <v>411333</v>
      </c>
      <c r="E42" s="678">
        <v>0</v>
      </c>
      <c r="F42" s="679">
        <f t="shared" si="0"/>
        <v>0</v>
      </c>
    </row>
    <row r="43" spans="1:6" s="18" customFormat="1" ht="24.75" thickBot="1">
      <c r="A43" s="665">
        <v>751</v>
      </c>
      <c r="B43" s="666"/>
      <c r="C43" s="667" t="s">
        <v>842</v>
      </c>
      <c r="D43" s="1277">
        <f>SUM(D44)</f>
        <v>6564</v>
      </c>
      <c r="E43" s="705">
        <f>SUM(E44)</f>
        <v>3282</v>
      </c>
      <c r="F43" s="680">
        <f t="shared" si="0"/>
        <v>0.5</v>
      </c>
    </row>
    <row r="44" spans="1:6" ht="35.25" customHeight="1" thickBot="1">
      <c r="A44" s="299"/>
      <c r="B44" s="690" t="s">
        <v>815</v>
      </c>
      <c r="C44" s="676" t="s">
        <v>337</v>
      </c>
      <c r="D44" s="1279">
        <v>6564</v>
      </c>
      <c r="E44" s="678">
        <v>3282</v>
      </c>
      <c r="F44" s="679">
        <f t="shared" si="0"/>
        <v>0.5</v>
      </c>
    </row>
    <row r="45" spans="1:6" s="18" customFormat="1" ht="18.75" customHeight="1" thickBot="1">
      <c r="A45" s="665">
        <v>754</v>
      </c>
      <c r="B45" s="666"/>
      <c r="C45" s="667" t="s">
        <v>843</v>
      </c>
      <c r="D45" s="1277">
        <f>SUM(D46:D48)</f>
        <v>30000</v>
      </c>
      <c r="E45" s="668">
        <f>SUM(E46:E48)</f>
        <v>26416.73</v>
      </c>
      <c r="F45" s="680">
        <f t="shared" si="0"/>
        <v>0.8806</v>
      </c>
    </row>
    <row r="46" spans="1:6" ht="12.75" customHeight="1">
      <c r="A46" s="299"/>
      <c r="B46" s="691" t="s">
        <v>816</v>
      </c>
      <c r="C46" s="671" t="s">
        <v>349</v>
      </c>
      <c r="D46" s="1281">
        <v>20000</v>
      </c>
      <c r="E46" s="687">
        <v>16385.73</v>
      </c>
      <c r="F46" s="674">
        <f t="shared" si="0"/>
        <v>0.8193</v>
      </c>
    </row>
    <row r="47" spans="1:6" ht="12.75" customHeight="1">
      <c r="A47" s="299"/>
      <c r="B47" s="670" t="s">
        <v>812</v>
      </c>
      <c r="C47" s="676" t="s">
        <v>847</v>
      </c>
      <c r="D47" s="1278">
        <v>0</v>
      </c>
      <c r="E47" s="673">
        <v>31</v>
      </c>
      <c r="F47" s="704"/>
    </row>
    <row r="48" spans="1:6" ht="31.5" customHeight="1" thickBot="1">
      <c r="A48" s="299"/>
      <c r="B48" s="699" t="s">
        <v>150</v>
      </c>
      <c r="C48" s="694" t="s">
        <v>152</v>
      </c>
      <c r="D48" s="1282">
        <v>10000</v>
      </c>
      <c r="E48" s="695">
        <v>10000</v>
      </c>
      <c r="F48" s="679">
        <f t="shared" si="0"/>
        <v>1</v>
      </c>
    </row>
    <row r="49" spans="1:6" s="18" customFormat="1" ht="36.75" thickBot="1">
      <c r="A49" s="665">
        <v>756</v>
      </c>
      <c r="B49" s="666"/>
      <c r="C49" s="667" t="s">
        <v>338</v>
      </c>
      <c r="D49" s="1277">
        <f>SUM(D50:D65,D67:D69)</f>
        <v>52583284</v>
      </c>
      <c r="E49" s="668">
        <f>SUM(E50:E65,E67:E69)</f>
        <v>26951910.66</v>
      </c>
      <c r="F49" s="680">
        <f t="shared" si="0"/>
        <v>0.5126</v>
      </c>
    </row>
    <row r="50" spans="1:6" ht="12.75" customHeight="1">
      <c r="A50" s="299"/>
      <c r="B50" s="691" t="s">
        <v>824</v>
      </c>
      <c r="C50" s="671" t="s">
        <v>850</v>
      </c>
      <c r="D50" s="1281">
        <v>14380000</v>
      </c>
      <c r="E50" s="687">
        <v>6834270</v>
      </c>
      <c r="F50" s="674">
        <f t="shared" si="0"/>
        <v>0.4753</v>
      </c>
    </row>
    <row r="51" spans="1:6" ht="12.75" customHeight="1">
      <c r="A51" s="299"/>
      <c r="B51" s="692" t="s">
        <v>825</v>
      </c>
      <c r="C51" s="688" t="s">
        <v>851</v>
      </c>
      <c r="D51" s="1278">
        <v>651640</v>
      </c>
      <c r="E51" s="673">
        <v>54179.09</v>
      </c>
      <c r="F51" s="674">
        <f t="shared" si="0"/>
        <v>0.0831</v>
      </c>
    </row>
    <row r="52" spans="1:6" ht="12.75" customHeight="1">
      <c r="A52" s="299"/>
      <c r="B52" s="692" t="s">
        <v>817</v>
      </c>
      <c r="C52" s="688" t="s">
        <v>855</v>
      </c>
      <c r="D52" s="1278">
        <v>34900000</v>
      </c>
      <c r="E52" s="673">
        <v>18262160.99</v>
      </c>
      <c r="F52" s="674">
        <f t="shared" si="0"/>
        <v>0.5233</v>
      </c>
    </row>
    <row r="53" spans="1:6" ht="12.75" customHeight="1">
      <c r="A53" s="299"/>
      <c r="B53" s="692" t="s">
        <v>818</v>
      </c>
      <c r="C53" s="688" t="s">
        <v>856</v>
      </c>
      <c r="D53" s="1278">
        <v>123000</v>
      </c>
      <c r="E53" s="673">
        <v>73949.53</v>
      </c>
      <c r="F53" s="674">
        <f t="shared" si="0"/>
        <v>0.6012</v>
      </c>
    </row>
    <row r="54" spans="1:6" ht="12.75" customHeight="1">
      <c r="A54" s="299"/>
      <c r="B54" s="692" t="s">
        <v>819</v>
      </c>
      <c r="C54" s="688" t="s">
        <v>857</v>
      </c>
      <c r="D54" s="1278">
        <v>158900</v>
      </c>
      <c r="E54" s="673">
        <v>82757.74</v>
      </c>
      <c r="F54" s="674">
        <f t="shared" si="0"/>
        <v>0.5208</v>
      </c>
    </row>
    <row r="55" spans="1:6" ht="12.75" customHeight="1">
      <c r="A55" s="299"/>
      <c r="B55" s="692" t="s">
        <v>820</v>
      </c>
      <c r="C55" s="688" t="s">
        <v>858</v>
      </c>
      <c r="D55" s="1278">
        <v>380000</v>
      </c>
      <c r="E55" s="673">
        <v>197417.01</v>
      </c>
      <c r="F55" s="674">
        <f t="shared" si="0"/>
        <v>0.5195</v>
      </c>
    </row>
    <row r="56" spans="1:6" ht="26.25" customHeight="1">
      <c r="A56" s="299"/>
      <c r="B56" s="692" t="s">
        <v>821</v>
      </c>
      <c r="C56" s="688" t="s">
        <v>859</v>
      </c>
      <c r="D56" s="1278">
        <v>200000</v>
      </c>
      <c r="E56" s="673">
        <v>82891.16</v>
      </c>
      <c r="F56" s="674">
        <f t="shared" si="0"/>
        <v>0.4145</v>
      </c>
    </row>
    <row r="57" spans="1:6" ht="12.75" customHeight="1">
      <c r="A57" s="299"/>
      <c r="B57" s="692" t="s">
        <v>822</v>
      </c>
      <c r="C57" s="688" t="s">
        <v>860</v>
      </c>
      <c r="D57" s="1278">
        <v>90000</v>
      </c>
      <c r="E57" s="673">
        <v>43343.54</v>
      </c>
      <c r="F57" s="674">
        <f t="shared" si="0"/>
        <v>0.4816</v>
      </c>
    </row>
    <row r="58" spans="1:6" ht="12.75" customHeight="1">
      <c r="A58" s="299"/>
      <c r="B58" s="692" t="s">
        <v>823</v>
      </c>
      <c r="C58" s="688" t="s">
        <v>861</v>
      </c>
      <c r="D58" s="1278">
        <v>68000</v>
      </c>
      <c r="E58" s="673">
        <v>53142.84</v>
      </c>
      <c r="F58" s="674">
        <f t="shared" si="0"/>
        <v>0.7815</v>
      </c>
    </row>
    <row r="59" spans="1:6" ht="12.75" customHeight="1">
      <c r="A59" s="299"/>
      <c r="B59" s="692" t="s">
        <v>826</v>
      </c>
      <c r="C59" s="688" t="s">
        <v>862</v>
      </c>
      <c r="D59" s="1278">
        <v>200000</v>
      </c>
      <c r="E59" s="673">
        <v>260556.98</v>
      </c>
      <c r="F59" s="674">
        <f t="shared" si="0"/>
        <v>1.3028</v>
      </c>
    </row>
    <row r="60" spans="1:6" ht="12.75" customHeight="1">
      <c r="A60" s="299"/>
      <c r="B60" s="692" t="s">
        <v>827</v>
      </c>
      <c r="C60" s="688" t="s">
        <v>863</v>
      </c>
      <c r="D60" s="1278">
        <v>51000</v>
      </c>
      <c r="E60" s="673">
        <v>36947</v>
      </c>
      <c r="F60" s="674">
        <f>SUM(E60/D60)</f>
        <v>0.7245</v>
      </c>
    </row>
    <row r="61" spans="1:6" ht="12.75" customHeight="1">
      <c r="A61" s="299"/>
      <c r="B61" s="692" t="s">
        <v>620</v>
      </c>
      <c r="C61" s="688" t="s">
        <v>626</v>
      </c>
      <c r="D61" s="1278">
        <v>6850</v>
      </c>
      <c r="E61" s="673">
        <v>5044</v>
      </c>
      <c r="F61" s="674">
        <f t="shared" si="0"/>
        <v>0.7364</v>
      </c>
    </row>
    <row r="62" spans="1:6" s="698" customFormat="1" ht="12.75" customHeight="1">
      <c r="A62" s="696"/>
      <c r="B62" s="692" t="s">
        <v>828</v>
      </c>
      <c r="C62" s="688" t="s">
        <v>350</v>
      </c>
      <c r="D62" s="1278">
        <v>524000</v>
      </c>
      <c r="E62" s="673">
        <v>403230.6</v>
      </c>
      <c r="F62" s="674">
        <f t="shared" si="0"/>
        <v>0.7695</v>
      </c>
    </row>
    <row r="63" spans="1:6" ht="12.75" customHeight="1">
      <c r="A63" s="299"/>
      <c r="B63" s="692" t="s">
        <v>830</v>
      </c>
      <c r="C63" s="688" t="s">
        <v>865</v>
      </c>
      <c r="D63" s="1278">
        <v>700000</v>
      </c>
      <c r="E63" s="673">
        <v>416029.32</v>
      </c>
      <c r="F63" s="674">
        <f t="shared" si="0"/>
        <v>0.5943</v>
      </c>
    </row>
    <row r="64" spans="1:6" s="20" customFormat="1" ht="12.75" customHeight="1">
      <c r="A64" s="299"/>
      <c r="B64" s="692" t="s">
        <v>831</v>
      </c>
      <c r="C64" s="688" t="s">
        <v>944</v>
      </c>
      <c r="D64" s="1278">
        <v>500</v>
      </c>
      <c r="E64" s="673">
        <v>971.39</v>
      </c>
      <c r="F64" s="674">
        <f t="shared" si="0"/>
        <v>1.9428</v>
      </c>
    </row>
    <row r="65" spans="1:6" ht="12.75" customHeight="1" thickBot="1">
      <c r="A65" s="300"/>
      <c r="B65" s="706" t="s">
        <v>813</v>
      </c>
      <c r="C65" s="707" t="s">
        <v>848</v>
      </c>
      <c r="D65" s="1284">
        <v>1800</v>
      </c>
      <c r="E65" s="708">
        <v>1665</v>
      </c>
      <c r="F65" s="709">
        <f t="shared" si="0"/>
        <v>0.925</v>
      </c>
    </row>
    <row r="66" spans="1:6" ht="10.5" customHeight="1">
      <c r="A66" s="710">
        <v>1</v>
      </c>
      <c r="B66" s="700" t="s">
        <v>841</v>
      </c>
      <c r="C66" s="711">
        <v>3</v>
      </c>
      <c r="D66" s="712">
        <v>4</v>
      </c>
      <c r="E66" s="700">
        <v>5</v>
      </c>
      <c r="F66" s="713">
        <v>6</v>
      </c>
    </row>
    <row r="67" spans="1:6" s="20" customFormat="1" ht="12.75" customHeight="1">
      <c r="A67" s="299"/>
      <c r="B67" s="682" t="s">
        <v>814</v>
      </c>
      <c r="C67" s="671" t="s">
        <v>849</v>
      </c>
      <c r="D67" s="1281">
        <v>73800</v>
      </c>
      <c r="E67" s="687">
        <v>47321.22</v>
      </c>
      <c r="F67" s="674">
        <f t="shared" si="0"/>
        <v>0.6412</v>
      </c>
    </row>
    <row r="68" spans="1:6" ht="12.75" customHeight="1">
      <c r="A68" s="299"/>
      <c r="B68" s="670" t="s">
        <v>832</v>
      </c>
      <c r="C68" s="688" t="s">
        <v>866</v>
      </c>
      <c r="D68" s="1278">
        <v>71200</v>
      </c>
      <c r="E68" s="673">
        <v>92921.53</v>
      </c>
      <c r="F68" s="674">
        <f t="shared" si="0"/>
        <v>1.3051</v>
      </c>
    </row>
    <row r="69" spans="1:6" ht="12.75" thickBot="1">
      <c r="A69" s="299"/>
      <c r="B69" s="675" t="s">
        <v>812</v>
      </c>
      <c r="C69" s="676" t="s">
        <v>847</v>
      </c>
      <c r="D69" s="1279">
        <v>2594</v>
      </c>
      <c r="E69" s="678">
        <v>3111.72</v>
      </c>
      <c r="F69" s="679">
        <f t="shared" si="0"/>
        <v>1.1996</v>
      </c>
    </row>
    <row r="70" spans="1:6" s="18" customFormat="1" ht="18.75" customHeight="1" thickBot="1">
      <c r="A70" s="665">
        <v>758</v>
      </c>
      <c r="B70" s="666"/>
      <c r="C70" s="667" t="s">
        <v>181</v>
      </c>
      <c r="D70" s="1277">
        <f>SUM(D71:D72)</f>
        <v>14364293</v>
      </c>
      <c r="E70" s="705">
        <f>SUM(E71:E72)</f>
        <v>8776783.48</v>
      </c>
      <c r="F70" s="680">
        <f t="shared" si="0"/>
        <v>0.611</v>
      </c>
    </row>
    <row r="71" spans="1:6" ht="12.75" customHeight="1">
      <c r="A71" s="714"/>
      <c r="B71" s="715" t="s">
        <v>811</v>
      </c>
      <c r="C71" s="671" t="s">
        <v>854</v>
      </c>
      <c r="D71" s="1285">
        <v>200000</v>
      </c>
      <c r="E71" s="716">
        <v>117463.48</v>
      </c>
      <c r="F71" s="674">
        <f t="shared" si="0"/>
        <v>0.5873</v>
      </c>
    </row>
    <row r="72" spans="1:6" s="20" customFormat="1" ht="12.75" thickBot="1">
      <c r="A72" s="299"/>
      <c r="B72" s="675" t="s">
        <v>833</v>
      </c>
      <c r="C72" s="676" t="s">
        <v>124</v>
      </c>
      <c r="D72" s="1279">
        <v>14164293</v>
      </c>
      <c r="E72" s="678">
        <v>8659320</v>
      </c>
      <c r="F72" s="679">
        <f t="shared" si="0"/>
        <v>0.6113</v>
      </c>
    </row>
    <row r="73" spans="1:6" s="18" customFormat="1" ht="18.75" customHeight="1" thickBot="1">
      <c r="A73" s="665">
        <v>801</v>
      </c>
      <c r="B73" s="666"/>
      <c r="C73" s="667" t="s">
        <v>182</v>
      </c>
      <c r="D73" s="1277">
        <f>SUM(D74:D79)</f>
        <v>220594</v>
      </c>
      <c r="E73" s="668">
        <f>SUM(E74:E79)</f>
        <v>109886.54</v>
      </c>
      <c r="F73" s="680">
        <f t="shared" si="0"/>
        <v>0.4981</v>
      </c>
    </row>
    <row r="74" spans="1:6" ht="36.75" customHeight="1">
      <c r="A74" s="717"/>
      <c r="B74" s="700" t="s">
        <v>836</v>
      </c>
      <c r="C74" s="718" t="s">
        <v>786</v>
      </c>
      <c r="D74" s="1283">
        <v>168273</v>
      </c>
      <c r="E74" s="702">
        <v>79966.82</v>
      </c>
      <c r="F74" s="719">
        <f t="shared" si="0"/>
        <v>0.4752</v>
      </c>
    </row>
    <row r="75" spans="1:6" s="20" customFormat="1" ht="31.5" customHeight="1">
      <c r="A75" s="720"/>
      <c r="B75" s="682" t="s">
        <v>797</v>
      </c>
      <c r="C75" s="694" t="s">
        <v>606</v>
      </c>
      <c r="D75" s="1281">
        <v>6100</v>
      </c>
      <c r="E75" s="687">
        <v>6100</v>
      </c>
      <c r="F75" s="674">
        <f t="shared" si="0"/>
        <v>1</v>
      </c>
    </row>
    <row r="76" spans="1:6" ht="31.5" customHeight="1">
      <c r="A76" s="720"/>
      <c r="B76" s="670" t="s">
        <v>624</v>
      </c>
      <c r="C76" s="688" t="s">
        <v>152</v>
      </c>
      <c r="D76" s="1278">
        <v>14988</v>
      </c>
      <c r="E76" s="673">
        <v>8988</v>
      </c>
      <c r="F76" s="674">
        <f t="shared" si="0"/>
        <v>0.5997</v>
      </c>
    </row>
    <row r="77" spans="1:6" s="20" customFormat="1" ht="31.5" customHeight="1">
      <c r="A77" s="720"/>
      <c r="B77" s="670" t="s">
        <v>610</v>
      </c>
      <c r="C77" s="688" t="s">
        <v>615</v>
      </c>
      <c r="D77" s="1278">
        <v>9233</v>
      </c>
      <c r="E77" s="673">
        <v>9233.06</v>
      </c>
      <c r="F77" s="674">
        <f>SUM(E77/D77)</f>
        <v>1</v>
      </c>
    </row>
    <row r="78" spans="1:6" s="698" customFormat="1" ht="31.5" customHeight="1">
      <c r="A78" s="721"/>
      <c r="B78" s="670" t="s">
        <v>623</v>
      </c>
      <c r="C78" s="688" t="s">
        <v>625</v>
      </c>
      <c r="D78" s="1278">
        <v>0</v>
      </c>
      <c r="E78" s="673">
        <v>5598.66</v>
      </c>
      <c r="F78" s="674"/>
    </row>
    <row r="79" spans="1:6" s="20" customFormat="1" ht="31.5" customHeight="1" thickBot="1">
      <c r="A79" s="722"/>
      <c r="B79" s="723" t="s">
        <v>809</v>
      </c>
      <c r="C79" s="724" t="s">
        <v>839</v>
      </c>
      <c r="D79" s="1286">
        <v>22000</v>
      </c>
      <c r="E79" s="725">
        <v>0</v>
      </c>
      <c r="F79" s="709">
        <f aca="true" t="shared" si="1" ref="F79:F113">SUM(E79/D79)</f>
        <v>0</v>
      </c>
    </row>
    <row r="80" spans="1:6" s="18" customFormat="1" ht="18.75" customHeight="1" thickBot="1">
      <c r="A80" s="665">
        <v>851</v>
      </c>
      <c r="B80" s="666"/>
      <c r="C80" s="667" t="s">
        <v>183</v>
      </c>
      <c r="D80" s="1277">
        <f>SUM(D81:D85)</f>
        <v>10383</v>
      </c>
      <c r="E80" s="668">
        <f>SUM(E81:E85)</f>
        <v>1696.43</v>
      </c>
      <c r="F80" s="680">
        <f t="shared" si="1"/>
        <v>0.1634</v>
      </c>
    </row>
    <row r="81" spans="1:6" ht="36">
      <c r="A81" s="1453"/>
      <c r="B81" s="682" t="s">
        <v>836</v>
      </c>
      <c r="C81" s="671" t="s">
        <v>786</v>
      </c>
      <c r="D81" s="1281">
        <v>1735</v>
      </c>
      <c r="E81" s="687">
        <v>726.43</v>
      </c>
      <c r="F81" s="674">
        <f t="shared" si="1"/>
        <v>0.4187</v>
      </c>
    </row>
    <row r="82" spans="1:6" ht="12">
      <c r="A82" s="1453"/>
      <c r="B82" s="670" t="s">
        <v>811</v>
      </c>
      <c r="C82" s="688" t="s">
        <v>854</v>
      </c>
      <c r="D82" s="1278">
        <v>8248</v>
      </c>
      <c r="E82" s="673">
        <v>0</v>
      </c>
      <c r="F82" s="674">
        <f t="shared" si="1"/>
        <v>0</v>
      </c>
    </row>
    <row r="83" spans="1:6" ht="12" customHeight="1">
      <c r="A83" s="1453"/>
      <c r="B83" s="670" t="s">
        <v>812</v>
      </c>
      <c r="C83" s="688" t="s">
        <v>847</v>
      </c>
      <c r="D83" s="1278">
        <v>200</v>
      </c>
      <c r="E83" s="673">
        <v>470</v>
      </c>
      <c r="F83" s="726">
        <f t="shared" si="1"/>
        <v>2.35</v>
      </c>
    </row>
    <row r="84" spans="1:6" s="698" customFormat="1" ht="35.25" customHeight="1">
      <c r="A84" s="696"/>
      <c r="B84" s="670" t="s">
        <v>815</v>
      </c>
      <c r="C84" s="688" t="s">
        <v>337</v>
      </c>
      <c r="D84" s="1278">
        <v>0</v>
      </c>
      <c r="E84" s="672">
        <v>300</v>
      </c>
      <c r="F84" s="704"/>
    </row>
    <row r="85" spans="1:6" s="698" customFormat="1" ht="31.5" customHeight="1" thickBot="1">
      <c r="A85" s="696"/>
      <c r="B85" s="690" t="s">
        <v>623</v>
      </c>
      <c r="C85" s="676" t="s">
        <v>625</v>
      </c>
      <c r="D85" s="1279">
        <v>200</v>
      </c>
      <c r="E85" s="677">
        <v>200</v>
      </c>
      <c r="F85" s="679">
        <f t="shared" si="1"/>
        <v>1</v>
      </c>
    </row>
    <row r="86" spans="1:6" s="18" customFormat="1" ht="18.75" customHeight="1" thickBot="1">
      <c r="A86" s="665">
        <v>852</v>
      </c>
      <c r="B86" s="666"/>
      <c r="C86" s="667" t="s">
        <v>798</v>
      </c>
      <c r="D86" s="1277">
        <f>SUM(D87:D92)</f>
        <v>13126364</v>
      </c>
      <c r="E86" s="668">
        <f>SUM(E87:E92)</f>
        <v>6396547.44</v>
      </c>
      <c r="F86" s="680">
        <f t="shared" si="1"/>
        <v>0.4873</v>
      </c>
    </row>
    <row r="87" spans="1:6" s="20" customFormat="1" ht="12.75" customHeight="1">
      <c r="A87" s="299"/>
      <c r="B87" s="691" t="s">
        <v>834</v>
      </c>
      <c r="C87" s="671" t="s">
        <v>852</v>
      </c>
      <c r="D87" s="1281">
        <v>30000</v>
      </c>
      <c r="E87" s="687">
        <v>19387.24</v>
      </c>
      <c r="F87" s="674">
        <f t="shared" si="1"/>
        <v>0.6462</v>
      </c>
    </row>
    <row r="88" spans="1:12" ht="12.75" customHeight="1">
      <c r="A88" s="299"/>
      <c r="B88" s="691" t="s">
        <v>812</v>
      </c>
      <c r="C88" s="676" t="s">
        <v>847</v>
      </c>
      <c r="D88" s="1281">
        <v>31799</v>
      </c>
      <c r="E88" s="687">
        <v>4340.01</v>
      </c>
      <c r="F88" s="674">
        <f t="shared" si="1"/>
        <v>0.1365</v>
      </c>
      <c r="L88" s="727"/>
    </row>
    <row r="89" spans="1:6" s="728" customFormat="1" ht="35.25" customHeight="1">
      <c r="A89" s="299"/>
      <c r="B89" s="670" t="s">
        <v>815</v>
      </c>
      <c r="C89" s="694" t="s">
        <v>337</v>
      </c>
      <c r="D89" s="1278">
        <v>11587889</v>
      </c>
      <c r="E89" s="673">
        <v>5518380</v>
      </c>
      <c r="F89" s="674">
        <f t="shared" si="1"/>
        <v>0.4762</v>
      </c>
    </row>
    <row r="90" spans="1:6" s="728" customFormat="1" ht="31.5" customHeight="1">
      <c r="A90" s="299"/>
      <c r="B90" s="670" t="s">
        <v>797</v>
      </c>
      <c r="C90" s="694" t="s">
        <v>606</v>
      </c>
      <c r="D90" s="1278">
        <v>1468776</v>
      </c>
      <c r="E90" s="673">
        <v>846860</v>
      </c>
      <c r="F90" s="674">
        <f t="shared" si="1"/>
        <v>0.5766</v>
      </c>
    </row>
    <row r="91" spans="1:6" ht="31.5" customHeight="1">
      <c r="A91" s="299"/>
      <c r="B91" s="670" t="s">
        <v>330</v>
      </c>
      <c r="C91" s="688" t="s">
        <v>331</v>
      </c>
      <c r="D91" s="1278">
        <v>400</v>
      </c>
      <c r="E91" s="673">
        <v>80.19</v>
      </c>
      <c r="F91" s="726">
        <f t="shared" si="1"/>
        <v>0.2005</v>
      </c>
    </row>
    <row r="92" spans="1:6" ht="31.5" customHeight="1" thickBot="1">
      <c r="A92" s="299"/>
      <c r="B92" s="675" t="s">
        <v>623</v>
      </c>
      <c r="C92" s="676" t="s">
        <v>625</v>
      </c>
      <c r="D92" s="1279">
        <v>7500</v>
      </c>
      <c r="E92" s="677">
        <v>7500</v>
      </c>
      <c r="F92" s="726">
        <f t="shared" si="1"/>
        <v>1</v>
      </c>
    </row>
    <row r="93" spans="1:6" ht="18.75" customHeight="1" thickBot="1">
      <c r="A93" s="665">
        <v>854</v>
      </c>
      <c r="B93" s="729"/>
      <c r="C93" s="667" t="s">
        <v>351</v>
      </c>
      <c r="D93" s="1277">
        <f>SUM(D94)</f>
        <v>75031</v>
      </c>
      <c r="E93" s="668">
        <f>SUM(E94)</f>
        <v>75031</v>
      </c>
      <c r="F93" s="680">
        <f>SUM(E93/D93)</f>
        <v>1</v>
      </c>
    </row>
    <row r="94" spans="1:6" ht="28.5" customHeight="1" thickBot="1">
      <c r="A94" s="299"/>
      <c r="B94" s="682" t="s">
        <v>797</v>
      </c>
      <c r="C94" s="676" t="s">
        <v>606</v>
      </c>
      <c r="D94" s="1281">
        <v>75031</v>
      </c>
      <c r="E94" s="686">
        <v>75031</v>
      </c>
      <c r="F94" s="674">
        <f>SUM(E94/D94)</f>
        <v>1</v>
      </c>
    </row>
    <row r="95" spans="1:6" s="18" customFormat="1" ht="18.75" customHeight="1" thickBot="1">
      <c r="A95" s="665">
        <v>900</v>
      </c>
      <c r="B95" s="666"/>
      <c r="C95" s="667" t="s">
        <v>844</v>
      </c>
      <c r="D95" s="1277">
        <f>SUM(D96:D109)</f>
        <v>13636152</v>
      </c>
      <c r="E95" s="668">
        <f>SUM(E96:E109)</f>
        <v>4771280.24</v>
      </c>
      <c r="F95" s="680">
        <f t="shared" si="1"/>
        <v>0.3499</v>
      </c>
    </row>
    <row r="96" spans="1:6" ht="12.75" customHeight="1">
      <c r="A96" s="730"/>
      <c r="B96" s="691" t="s">
        <v>835</v>
      </c>
      <c r="C96" s="671" t="s">
        <v>853</v>
      </c>
      <c r="D96" s="1281">
        <v>51000</v>
      </c>
      <c r="E96" s="687">
        <v>23180.42</v>
      </c>
      <c r="F96" s="674">
        <f t="shared" si="1"/>
        <v>0.4545</v>
      </c>
    </row>
    <row r="97" spans="1:6" ht="12.75" customHeight="1">
      <c r="A97" s="730"/>
      <c r="B97" s="692" t="s">
        <v>810</v>
      </c>
      <c r="C97" s="688" t="s">
        <v>846</v>
      </c>
      <c r="D97" s="1278">
        <v>657590</v>
      </c>
      <c r="E97" s="673">
        <v>721699.93</v>
      </c>
      <c r="F97" s="674">
        <f t="shared" si="1"/>
        <v>1.0975</v>
      </c>
    </row>
    <row r="98" spans="1:6" s="20" customFormat="1" ht="31.5" customHeight="1">
      <c r="A98" s="730"/>
      <c r="B98" s="692" t="s">
        <v>829</v>
      </c>
      <c r="C98" s="688" t="s">
        <v>864</v>
      </c>
      <c r="D98" s="1278">
        <v>33000</v>
      </c>
      <c r="E98" s="673">
        <v>12715.5</v>
      </c>
      <c r="F98" s="674">
        <f t="shared" si="1"/>
        <v>0.3853</v>
      </c>
    </row>
    <row r="99" spans="1:6" ht="12.75" customHeight="1">
      <c r="A99" s="730"/>
      <c r="B99" s="692" t="s">
        <v>814</v>
      </c>
      <c r="C99" s="688" t="s">
        <v>849</v>
      </c>
      <c r="D99" s="1278">
        <v>3570</v>
      </c>
      <c r="E99" s="673">
        <v>6652.9</v>
      </c>
      <c r="F99" s="674">
        <f t="shared" si="1"/>
        <v>1.8636</v>
      </c>
    </row>
    <row r="100" spans="1:6" ht="39" customHeight="1">
      <c r="A100" s="730"/>
      <c r="B100" s="692" t="s">
        <v>836</v>
      </c>
      <c r="C100" s="688" t="s">
        <v>786</v>
      </c>
      <c r="D100" s="1278">
        <v>959936</v>
      </c>
      <c r="E100" s="673">
        <v>515604.22</v>
      </c>
      <c r="F100" s="674">
        <f t="shared" si="1"/>
        <v>0.5371</v>
      </c>
    </row>
    <row r="101" spans="1:6" ht="31.5" customHeight="1">
      <c r="A101" s="730"/>
      <c r="B101" s="692" t="s">
        <v>328</v>
      </c>
      <c r="C101" s="671" t="s">
        <v>329</v>
      </c>
      <c r="D101" s="1278">
        <v>14000</v>
      </c>
      <c r="E101" s="673">
        <v>8490.9</v>
      </c>
      <c r="F101" s="674">
        <f t="shared" si="1"/>
        <v>0.6065</v>
      </c>
    </row>
    <row r="102" spans="1:6" ht="12.75" customHeight="1">
      <c r="A102" s="730"/>
      <c r="B102" s="731" t="s">
        <v>834</v>
      </c>
      <c r="C102" s="701" t="s">
        <v>852</v>
      </c>
      <c r="D102" s="1287">
        <v>4000</v>
      </c>
      <c r="E102" s="732">
        <v>1324</v>
      </c>
      <c r="F102" s="674">
        <f t="shared" si="1"/>
        <v>0.331</v>
      </c>
    </row>
    <row r="103" spans="1:6" ht="12.75" customHeight="1">
      <c r="A103" s="730"/>
      <c r="B103" s="731" t="s">
        <v>616</v>
      </c>
      <c r="C103" s="701" t="s">
        <v>617</v>
      </c>
      <c r="D103" s="1287">
        <v>390999</v>
      </c>
      <c r="E103" s="732">
        <v>638494.5</v>
      </c>
      <c r="F103" s="674">
        <f t="shared" si="1"/>
        <v>1.633</v>
      </c>
    </row>
    <row r="104" spans="1:6" ht="12.75" customHeight="1">
      <c r="A104" s="730"/>
      <c r="B104" s="692" t="s">
        <v>811</v>
      </c>
      <c r="C104" s="688" t="s">
        <v>854</v>
      </c>
      <c r="D104" s="1278">
        <v>64760</v>
      </c>
      <c r="E104" s="673">
        <v>57513.17</v>
      </c>
      <c r="F104" s="674">
        <f t="shared" si="1"/>
        <v>0.8881</v>
      </c>
    </row>
    <row r="105" spans="1:6" ht="12.75" customHeight="1">
      <c r="A105" s="730"/>
      <c r="B105" s="692" t="s">
        <v>812</v>
      </c>
      <c r="C105" s="688" t="s">
        <v>847</v>
      </c>
      <c r="D105" s="1278">
        <v>32017</v>
      </c>
      <c r="E105" s="673">
        <v>70591.11</v>
      </c>
      <c r="F105" s="674">
        <f t="shared" si="1"/>
        <v>2.2048</v>
      </c>
    </row>
    <row r="106" spans="1:6" s="698" customFormat="1" ht="31.5" customHeight="1">
      <c r="A106" s="733"/>
      <c r="B106" s="692" t="s">
        <v>311</v>
      </c>
      <c r="C106" s="688" t="s">
        <v>352</v>
      </c>
      <c r="D106" s="1278">
        <v>5000</v>
      </c>
      <c r="E106" s="673">
        <v>5000</v>
      </c>
      <c r="F106" s="674">
        <f t="shared" si="1"/>
        <v>1</v>
      </c>
    </row>
    <row r="107" spans="1:6" ht="31.5" customHeight="1">
      <c r="A107" s="730"/>
      <c r="B107" s="734" t="s">
        <v>809</v>
      </c>
      <c r="C107" s="701" t="s">
        <v>839</v>
      </c>
      <c r="D107" s="1287">
        <v>330000</v>
      </c>
      <c r="E107" s="732">
        <v>0</v>
      </c>
      <c r="F107" s="674">
        <f t="shared" si="1"/>
        <v>0</v>
      </c>
    </row>
    <row r="108" spans="1:6" ht="31.5" customHeight="1">
      <c r="A108" s="735"/>
      <c r="B108" s="670" t="s">
        <v>613</v>
      </c>
      <c r="C108" s="701" t="s">
        <v>839</v>
      </c>
      <c r="D108" s="1281">
        <v>1750000</v>
      </c>
      <c r="E108" s="687">
        <v>0</v>
      </c>
      <c r="F108" s="674">
        <f t="shared" si="1"/>
        <v>0</v>
      </c>
    </row>
    <row r="109" spans="1:6" ht="31.5" customHeight="1" thickBot="1">
      <c r="A109" s="736"/>
      <c r="B109" s="690" t="s">
        <v>612</v>
      </c>
      <c r="C109" s="676" t="s">
        <v>345</v>
      </c>
      <c r="D109" s="1279">
        <v>9340280</v>
      </c>
      <c r="E109" s="678">
        <v>2710013.59</v>
      </c>
      <c r="F109" s="679">
        <f t="shared" si="1"/>
        <v>0.2901</v>
      </c>
    </row>
    <row r="110" spans="1:6" s="18" customFormat="1" ht="18.75" customHeight="1" thickBot="1">
      <c r="A110" s="665">
        <v>921</v>
      </c>
      <c r="B110" s="666"/>
      <c r="C110" s="667" t="s">
        <v>353</v>
      </c>
      <c r="D110" s="1277">
        <f>SUM(D111:D112)</f>
        <v>21472</v>
      </c>
      <c r="E110" s="668">
        <f>SUM(E111:E112)</f>
        <v>626.6</v>
      </c>
      <c r="F110" s="680">
        <f t="shared" si="1"/>
        <v>0.0292</v>
      </c>
    </row>
    <row r="111" spans="1:6" ht="12.75" customHeight="1">
      <c r="A111" s="730"/>
      <c r="B111" s="692" t="s">
        <v>812</v>
      </c>
      <c r="C111" s="718" t="s">
        <v>847</v>
      </c>
      <c r="D111" s="1278">
        <v>472</v>
      </c>
      <c r="E111" s="673">
        <v>626.6</v>
      </c>
      <c r="F111" s="719">
        <f t="shared" si="1"/>
        <v>1.3275</v>
      </c>
    </row>
    <row r="112" spans="1:6" ht="31.5" customHeight="1" thickBot="1">
      <c r="A112" s="299"/>
      <c r="B112" s="737" t="s">
        <v>809</v>
      </c>
      <c r="C112" s="676" t="s">
        <v>839</v>
      </c>
      <c r="D112" s="1279">
        <v>21000</v>
      </c>
      <c r="E112" s="678">
        <v>0</v>
      </c>
      <c r="F112" s="679">
        <f t="shared" si="1"/>
        <v>0</v>
      </c>
    </row>
    <row r="113" spans="1:6" s="18" customFormat="1" ht="32.25" customHeight="1" thickBot="1">
      <c r="A113" s="1454" t="s">
        <v>838</v>
      </c>
      <c r="B113" s="1455"/>
      <c r="C113" s="738"/>
      <c r="D113" s="1288">
        <f>SUM(D110,D95,D86,D80,D73,D70,D49,D45,D43,D35,D25,D22,D16,D13,D93,D32)</f>
        <v>113283277</v>
      </c>
      <c r="E113" s="739">
        <f>SUM(E110,E95,E86,E80,E73,E70,E49,E45,E43,E35,E25,E22,E16,E13,E93,E32)</f>
        <v>51351390.98</v>
      </c>
      <c r="F113" s="740">
        <f t="shared" si="1"/>
        <v>0.4533</v>
      </c>
    </row>
    <row r="114" spans="1:6" ht="12">
      <c r="A114" s="741"/>
      <c r="B114" s="742"/>
      <c r="C114" s="743"/>
      <c r="D114" s="744"/>
      <c r="E114" s="744"/>
      <c r="F114" s="744"/>
    </row>
    <row r="115" spans="1:6" ht="12">
      <c r="A115" s="741"/>
      <c r="B115" s="742"/>
      <c r="C115" s="743"/>
      <c r="D115" s="744"/>
      <c r="E115" s="744"/>
      <c r="F115" s="744"/>
    </row>
    <row r="116" spans="1:6" ht="12">
      <c r="A116" s="741"/>
      <c r="B116" s="742"/>
      <c r="C116" s="743"/>
      <c r="D116" s="744"/>
      <c r="E116" s="744"/>
      <c r="F116" s="744"/>
    </row>
    <row r="117" spans="1:6" ht="12">
      <c r="A117" s="741"/>
      <c r="B117" s="742"/>
      <c r="C117" s="743"/>
      <c r="D117" s="744"/>
      <c r="E117" s="744"/>
      <c r="F117" s="744"/>
    </row>
    <row r="118" spans="1:6" ht="12">
      <c r="A118" s="741"/>
      <c r="B118" s="742"/>
      <c r="C118" s="743"/>
      <c r="D118" s="744"/>
      <c r="E118" s="744"/>
      <c r="F118" s="744"/>
    </row>
    <row r="119" spans="1:6" ht="12">
      <c r="A119" s="741"/>
      <c r="B119" s="742"/>
      <c r="C119" s="743"/>
      <c r="D119" s="744"/>
      <c r="E119" s="744"/>
      <c r="F119" s="744"/>
    </row>
    <row r="120" spans="1:6" ht="12">
      <c r="A120" s="741"/>
      <c r="B120" s="742"/>
      <c r="C120" s="743"/>
      <c r="D120" s="744"/>
      <c r="E120" s="744"/>
      <c r="F120" s="744"/>
    </row>
    <row r="121" spans="1:6" ht="12">
      <c r="A121" s="741"/>
      <c r="B121" s="742"/>
      <c r="C121" s="743"/>
      <c r="D121" s="744"/>
      <c r="E121" s="744"/>
      <c r="F121" s="744"/>
    </row>
    <row r="122" spans="1:6" ht="12">
      <c r="A122" s="741"/>
      <c r="B122" s="742"/>
      <c r="C122" s="743"/>
      <c r="D122" s="744"/>
      <c r="E122" s="744"/>
      <c r="F122" s="744"/>
    </row>
  </sheetData>
  <mergeCells count="9">
    <mergeCell ref="A81:A83"/>
    <mergeCell ref="A113:B113"/>
    <mergeCell ref="A1:F1"/>
    <mergeCell ref="A2:F2"/>
    <mergeCell ref="A5:F5"/>
    <mergeCell ref="A3:F3"/>
    <mergeCell ref="A7:F7"/>
    <mergeCell ref="A8:F8"/>
    <mergeCell ref="A14:A15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67" r:id="rId1"/>
  <rowBreaks count="1" manualBreakCount="1">
    <brk id="6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7"/>
  <sheetViews>
    <sheetView showGridLines="0" view="pageBreakPreview" zoomScaleSheetLayoutView="100" workbookViewId="0" topLeftCell="A50">
      <selection activeCell="G7" sqref="G7"/>
    </sheetView>
  </sheetViews>
  <sheetFormatPr defaultColWidth="9.00390625" defaultRowHeight="12"/>
  <cols>
    <col min="1" max="1" width="6.75390625" style="52" customWidth="1"/>
    <col min="2" max="2" width="7.25390625" style="53" customWidth="1"/>
    <col min="3" max="3" width="6.75390625" style="53" customWidth="1"/>
    <col min="4" max="4" width="61.875" style="0" customWidth="1"/>
    <col min="5" max="6" width="6.75390625" style="49" customWidth="1"/>
    <col min="7" max="7" width="13.75390625" style="49" customWidth="1"/>
    <col min="8" max="10" width="15.75390625" style="49" customWidth="1"/>
    <col min="11" max="11" width="23.75390625" style="54" customWidth="1"/>
    <col min="12" max="12" width="11.375" style="55" customWidth="1"/>
    <col min="13" max="13" width="32.25390625" style="0" bestFit="1" customWidth="1"/>
    <col min="14" max="14" width="16.00390625" style="0" bestFit="1" customWidth="1"/>
    <col min="15" max="15" width="12.25390625" style="0" bestFit="1" customWidth="1"/>
  </cols>
  <sheetData>
    <row r="1" spans="1:29" s="22" customFormat="1" ht="27.75" customHeight="1" thickBot="1">
      <c r="A1" s="1546" t="s">
        <v>193</v>
      </c>
      <c r="B1" s="1547"/>
      <c r="C1" s="1547"/>
      <c r="D1" s="1547"/>
      <c r="E1" s="1547"/>
      <c r="F1" s="1547"/>
      <c r="G1" s="1547"/>
      <c r="H1" s="1547"/>
      <c r="I1" s="1547"/>
      <c r="J1" s="1547"/>
      <c r="K1" s="1547"/>
      <c r="L1" s="1548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12" s="301" customFormat="1" ht="18" customHeight="1">
      <c r="A2" s="1549" t="s">
        <v>39</v>
      </c>
      <c r="B2" s="1551" t="s">
        <v>40</v>
      </c>
      <c r="C2" s="1551" t="s">
        <v>41</v>
      </c>
      <c r="D2" s="1551" t="s">
        <v>42</v>
      </c>
      <c r="E2" s="1559" t="s">
        <v>43</v>
      </c>
      <c r="F2" s="1560"/>
      <c r="G2" s="1551" t="s">
        <v>44</v>
      </c>
      <c r="H2" s="1551" t="s">
        <v>687</v>
      </c>
      <c r="I2" s="1551"/>
      <c r="J2" s="1551"/>
      <c r="K2" s="1555" t="s">
        <v>45</v>
      </c>
      <c r="L2" s="1557" t="s">
        <v>46</v>
      </c>
    </row>
    <row r="3" spans="1:12" s="301" customFormat="1" ht="18" customHeight="1" thickBot="1">
      <c r="A3" s="1550"/>
      <c r="B3" s="1552"/>
      <c r="C3" s="1552"/>
      <c r="D3" s="1553"/>
      <c r="E3" s="1561"/>
      <c r="F3" s="1562"/>
      <c r="G3" s="1554"/>
      <c r="H3" s="305" t="s">
        <v>47</v>
      </c>
      <c r="I3" s="303" t="s">
        <v>48</v>
      </c>
      <c r="J3" s="303" t="s">
        <v>185</v>
      </c>
      <c r="K3" s="1556"/>
      <c r="L3" s="1558"/>
    </row>
    <row r="4" spans="1:12" s="311" customFormat="1" ht="15" customHeight="1" thickBot="1">
      <c r="A4" s="306">
        <v>1</v>
      </c>
      <c r="B4" s="307">
        <v>2</v>
      </c>
      <c r="C4" s="307">
        <v>3</v>
      </c>
      <c r="D4" s="307">
        <v>4</v>
      </c>
      <c r="E4" s="308">
        <v>5</v>
      </c>
      <c r="F4" s="308">
        <v>6</v>
      </c>
      <c r="G4" s="309">
        <v>7</v>
      </c>
      <c r="H4" s="308">
        <v>8</v>
      </c>
      <c r="I4" s="307">
        <v>9</v>
      </c>
      <c r="J4" s="307">
        <v>10</v>
      </c>
      <c r="K4" s="309">
        <v>11</v>
      </c>
      <c r="L4" s="310">
        <v>12</v>
      </c>
    </row>
    <row r="5" spans="1:12" s="315" customFormat="1" ht="19.5" customHeight="1">
      <c r="A5" s="1563" t="s">
        <v>49</v>
      </c>
      <c r="B5" s="1564"/>
      <c r="C5" s="1564"/>
      <c r="D5" s="1564"/>
      <c r="E5" s="1564"/>
      <c r="F5" s="1564"/>
      <c r="G5" s="1564"/>
      <c r="H5" s="312">
        <f>SUM(H6:H7)</f>
        <v>13200000</v>
      </c>
      <c r="I5" s="312">
        <f>SUM(I6:I7)</f>
        <v>0</v>
      </c>
      <c r="J5" s="312">
        <f>SUM(J6:J7)</f>
        <v>13200000</v>
      </c>
      <c r="K5" s="313">
        <f>SUM(K6:K7)</f>
        <v>3604073.25</v>
      </c>
      <c r="L5" s="314">
        <f aca="true" t="shared" si="0" ref="L5:L69">K5/J5*100</f>
        <v>27.3</v>
      </c>
    </row>
    <row r="6" spans="1:12" s="327" customFormat="1" ht="27.75" customHeight="1">
      <c r="A6" s="316">
        <v>1</v>
      </c>
      <c r="B6" s="317">
        <v>40002</v>
      </c>
      <c r="C6" s="318" t="s">
        <v>68</v>
      </c>
      <c r="D6" s="319" t="s">
        <v>50</v>
      </c>
      <c r="E6" s="320">
        <v>1996</v>
      </c>
      <c r="F6" s="320">
        <v>2006</v>
      </c>
      <c r="G6" s="321" t="s">
        <v>51</v>
      </c>
      <c r="H6" s="322">
        <v>12000000</v>
      </c>
      <c r="I6" s="323"/>
      <c r="J6" s="324">
        <f>SUM(H6:I6)</f>
        <v>12000000</v>
      </c>
      <c r="K6" s="325">
        <v>3604024.93</v>
      </c>
      <c r="L6" s="326">
        <f t="shared" si="0"/>
        <v>30.03</v>
      </c>
    </row>
    <row r="7" spans="1:12" s="327" customFormat="1" ht="27.75" customHeight="1" thickBot="1">
      <c r="A7" s="328" t="s">
        <v>69</v>
      </c>
      <c r="B7" s="329">
        <v>40002</v>
      </c>
      <c r="C7" s="329">
        <v>6050</v>
      </c>
      <c r="D7" s="330" t="s">
        <v>688</v>
      </c>
      <c r="E7" s="331">
        <v>2006</v>
      </c>
      <c r="F7" s="331">
        <v>2006</v>
      </c>
      <c r="G7" s="331" t="s">
        <v>51</v>
      </c>
      <c r="H7" s="332">
        <v>1200000</v>
      </c>
      <c r="I7" s="333"/>
      <c r="J7" s="324">
        <f>SUM(H7:I7)</f>
        <v>1200000</v>
      </c>
      <c r="K7" s="334">
        <v>48.32</v>
      </c>
      <c r="L7" s="335">
        <f t="shared" si="0"/>
        <v>0</v>
      </c>
    </row>
    <row r="8" spans="1:12" s="339" customFormat="1" ht="19.5" customHeight="1">
      <c r="A8" s="1544" t="s">
        <v>52</v>
      </c>
      <c r="B8" s="1565"/>
      <c r="C8" s="1565"/>
      <c r="D8" s="1565"/>
      <c r="E8" s="1565"/>
      <c r="F8" s="1565"/>
      <c r="G8" s="1565"/>
      <c r="H8" s="336">
        <f>SUM(H9:H20)</f>
        <v>1973636</v>
      </c>
      <c r="I8" s="336">
        <f>SUM(I9:I20)</f>
        <v>0</v>
      </c>
      <c r="J8" s="336">
        <f>SUM(J9:J20)</f>
        <v>1973636</v>
      </c>
      <c r="K8" s="337">
        <f>SUM(K9:K20)</f>
        <v>424627.23</v>
      </c>
      <c r="L8" s="338">
        <f t="shared" si="0"/>
        <v>21.51</v>
      </c>
    </row>
    <row r="9" spans="1:12" s="339" customFormat="1" ht="27.75" customHeight="1">
      <c r="A9" s="340">
        <v>2</v>
      </c>
      <c r="B9" s="341">
        <v>60013</v>
      </c>
      <c r="C9" s="341">
        <v>6630</v>
      </c>
      <c r="D9" s="342" t="s">
        <v>689</v>
      </c>
      <c r="E9" s="343">
        <v>2006</v>
      </c>
      <c r="F9" s="344">
        <v>2006</v>
      </c>
      <c r="G9" s="341" t="s">
        <v>53</v>
      </c>
      <c r="H9" s="324">
        <v>200000</v>
      </c>
      <c r="I9" s="345"/>
      <c r="J9" s="346">
        <f aca="true" t="shared" si="1" ref="J9:J20">SUM(H9:I9)</f>
        <v>200000</v>
      </c>
      <c r="K9" s="347">
        <v>0</v>
      </c>
      <c r="L9" s="326">
        <f t="shared" si="0"/>
        <v>0</v>
      </c>
    </row>
    <row r="10" spans="1:12" s="348" customFormat="1" ht="27.75" customHeight="1">
      <c r="A10" s="340">
        <v>3</v>
      </c>
      <c r="B10" s="341">
        <v>60014</v>
      </c>
      <c r="C10" s="341">
        <v>6050</v>
      </c>
      <c r="D10" s="342" t="s">
        <v>690</v>
      </c>
      <c r="E10" s="343">
        <v>2006</v>
      </c>
      <c r="F10" s="344">
        <v>2006</v>
      </c>
      <c r="G10" s="341" t="s">
        <v>53</v>
      </c>
      <c r="H10" s="324">
        <v>150000</v>
      </c>
      <c r="I10" s="345"/>
      <c r="J10" s="346">
        <f t="shared" si="1"/>
        <v>150000</v>
      </c>
      <c r="K10" s="347">
        <v>33247.48</v>
      </c>
      <c r="L10" s="326">
        <f t="shared" si="0"/>
        <v>22.16</v>
      </c>
    </row>
    <row r="11" spans="1:12" s="348" customFormat="1" ht="27.75" customHeight="1">
      <c r="A11" s="340">
        <v>4</v>
      </c>
      <c r="B11" s="341">
        <v>60014</v>
      </c>
      <c r="C11" s="341">
        <v>6050</v>
      </c>
      <c r="D11" s="342" t="s">
        <v>691</v>
      </c>
      <c r="E11" s="343">
        <v>2006</v>
      </c>
      <c r="F11" s="344">
        <v>2006</v>
      </c>
      <c r="G11" s="341" t="s">
        <v>53</v>
      </c>
      <c r="H11" s="324">
        <v>120000</v>
      </c>
      <c r="I11" s="345"/>
      <c r="J11" s="346">
        <f t="shared" si="1"/>
        <v>120000</v>
      </c>
      <c r="K11" s="347">
        <v>0</v>
      </c>
      <c r="L11" s="326">
        <f t="shared" si="0"/>
        <v>0</v>
      </c>
    </row>
    <row r="12" spans="1:12" s="327" customFormat="1" ht="27.75" customHeight="1">
      <c r="A12" s="340" t="s">
        <v>70</v>
      </c>
      <c r="B12" s="343">
        <v>60014</v>
      </c>
      <c r="C12" s="343">
        <v>6050</v>
      </c>
      <c r="D12" s="349" t="s">
        <v>692</v>
      </c>
      <c r="E12" s="343">
        <v>2006</v>
      </c>
      <c r="F12" s="344">
        <v>2006</v>
      </c>
      <c r="G12" s="343" t="s">
        <v>53</v>
      </c>
      <c r="H12" s="324">
        <v>150000</v>
      </c>
      <c r="I12" s="350"/>
      <c r="J12" s="322">
        <f t="shared" si="1"/>
        <v>150000</v>
      </c>
      <c r="K12" s="325">
        <v>0</v>
      </c>
      <c r="L12" s="326">
        <f t="shared" si="0"/>
        <v>0</v>
      </c>
    </row>
    <row r="13" spans="1:12" s="327" customFormat="1" ht="27.75" customHeight="1">
      <c r="A13" s="340" t="s">
        <v>693</v>
      </c>
      <c r="B13" s="343">
        <v>60014</v>
      </c>
      <c r="C13" s="343">
        <v>6050</v>
      </c>
      <c r="D13" s="349" t="s">
        <v>694</v>
      </c>
      <c r="E13" s="343">
        <v>2005</v>
      </c>
      <c r="F13" s="344">
        <v>2006</v>
      </c>
      <c r="G13" s="343" t="s">
        <v>53</v>
      </c>
      <c r="H13" s="324">
        <v>30000</v>
      </c>
      <c r="I13" s="350"/>
      <c r="J13" s="322">
        <f t="shared" si="1"/>
        <v>30000</v>
      </c>
      <c r="K13" s="325">
        <v>0</v>
      </c>
      <c r="L13" s="326">
        <f t="shared" si="0"/>
        <v>0</v>
      </c>
    </row>
    <row r="14" spans="1:12" s="348" customFormat="1" ht="27.75" customHeight="1">
      <c r="A14" s="340">
        <v>5</v>
      </c>
      <c r="B14" s="341">
        <v>60016</v>
      </c>
      <c r="C14" s="341">
        <v>6050</v>
      </c>
      <c r="D14" s="342" t="s">
        <v>695</v>
      </c>
      <c r="E14" s="343">
        <v>2006</v>
      </c>
      <c r="F14" s="344">
        <v>2006</v>
      </c>
      <c r="G14" s="341" t="s">
        <v>53</v>
      </c>
      <c r="H14" s="324">
        <v>150000</v>
      </c>
      <c r="I14" s="345"/>
      <c r="J14" s="346">
        <f t="shared" si="1"/>
        <v>150000</v>
      </c>
      <c r="K14" s="351">
        <v>21350</v>
      </c>
      <c r="L14" s="326">
        <f t="shared" si="0"/>
        <v>14.23</v>
      </c>
    </row>
    <row r="15" spans="1:12" s="348" customFormat="1" ht="27.75" customHeight="1">
      <c r="A15" s="340">
        <v>6</v>
      </c>
      <c r="B15" s="341">
        <v>60016</v>
      </c>
      <c r="C15" s="341">
        <v>6050</v>
      </c>
      <c r="D15" s="342" t="s">
        <v>550</v>
      </c>
      <c r="E15" s="343">
        <v>2006</v>
      </c>
      <c r="F15" s="344">
        <v>2006</v>
      </c>
      <c r="G15" s="341" t="s">
        <v>53</v>
      </c>
      <c r="H15" s="324">
        <v>40000</v>
      </c>
      <c r="I15" s="345"/>
      <c r="J15" s="346">
        <f t="shared" si="1"/>
        <v>40000</v>
      </c>
      <c r="K15" s="351">
        <v>0</v>
      </c>
      <c r="L15" s="326">
        <f t="shared" si="0"/>
        <v>0</v>
      </c>
    </row>
    <row r="16" spans="1:12" s="348" customFormat="1" ht="27.75" customHeight="1">
      <c r="A16" s="340">
        <v>7</v>
      </c>
      <c r="B16" s="341">
        <v>60016</v>
      </c>
      <c r="C16" s="341">
        <v>6050</v>
      </c>
      <c r="D16" s="342" t="s">
        <v>696</v>
      </c>
      <c r="E16" s="343">
        <v>2006</v>
      </c>
      <c r="F16" s="344">
        <v>2006</v>
      </c>
      <c r="G16" s="341" t="s">
        <v>53</v>
      </c>
      <c r="H16" s="324">
        <v>30000</v>
      </c>
      <c r="I16" s="345"/>
      <c r="J16" s="346">
        <f t="shared" si="1"/>
        <v>30000</v>
      </c>
      <c r="K16" s="351">
        <v>0</v>
      </c>
      <c r="L16" s="326">
        <f t="shared" si="0"/>
        <v>0</v>
      </c>
    </row>
    <row r="17" spans="1:12" s="348" customFormat="1" ht="27.75" customHeight="1">
      <c r="A17" s="340">
        <v>8</v>
      </c>
      <c r="B17" s="352">
        <v>60016</v>
      </c>
      <c r="C17" s="341">
        <v>6050</v>
      </c>
      <c r="D17" s="342" t="s">
        <v>697</v>
      </c>
      <c r="E17" s="343">
        <v>2006</v>
      </c>
      <c r="F17" s="344">
        <v>2006</v>
      </c>
      <c r="G17" s="341" t="s">
        <v>53</v>
      </c>
      <c r="H17" s="324">
        <v>90000</v>
      </c>
      <c r="I17" s="345"/>
      <c r="J17" s="346">
        <f t="shared" si="1"/>
        <v>90000</v>
      </c>
      <c r="K17" s="351">
        <v>11590</v>
      </c>
      <c r="L17" s="326">
        <f t="shared" si="0"/>
        <v>12.88</v>
      </c>
    </row>
    <row r="18" spans="1:12" s="327" customFormat="1" ht="27.75" customHeight="1">
      <c r="A18" s="340" t="s">
        <v>698</v>
      </c>
      <c r="B18" s="318">
        <v>60016</v>
      </c>
      <c r="C18" s="343">
        <v>6050</v>
      </c>
      <c r="D18" s="349" t="s">
        <v>551</v>
      </c>
      <c r="E18" s="343">
        <v>2006</v>
      </c>
      <c r="F18" s="344">
        <v>2006</v>
      </c>
      <c r="G18" s="343" t="s">
        <v>53</v>
      </c>
      <c r="H18" s="324">
        <v>100000</v>
      </c>
      <c r="I18" s="350"/>
      <c r="J18" s="322">
        <f>SUM(H18:I18)</f>
        <v>100000</v>
      </c>
      <c r="K18" s="325">
        <v>0</v>
      </c>
      <c r="L18" s="326">
        <f t="shared" si="0"/>
        <v>0</v>
      </c>
    </row>
    <row r="19" spans="1:12" s="327" customFormat="1" ht="27.75" customHeight="1">
      <c r="A19" s="340" t="s">
        <v>699</v>
      </c>
      <c r="B19" s="318">
        <v>60016</v>
      </c>
      <c r="C19" s="343">
        <v>6050</v>
      </c>
      <c r="D19" s="349" t="s">
        <v>700</v>
      </c>
      <c r="E19" s="343">
        <v>2006</v>
      </c>
      <c r="F19" s="344">
        <v>2006</v>
      </c>
      <c r="G19" s="343" t="s">
        <v>53</v>
      </c>
      <c r="H19" s="324">
        <v>70000</v>
      </c>
      <c r="I19" s="350"/>
      <c r="J19" s="322">
        <f>SUM(H19:I19)</f>
        <v>70000</v>
      </c>
      <c r="K19" s="325">
        <v>0</v>
      </c>
      <c r="L19" s="326">
        <f t="shared" si="0"/>
        <v>0</v>
      </c>
    </row>
    <row r="20" spans="1:12" s="348" customFormat="1" ht="27.75" customHeight="1" thickBot="1">
      <c r="A20" s="340">
        <v>9</v>
      </c>
      <c r="B20" s="352">
        <v>60016</v>
      </c>
      <c r="C20" s="353" t="s">
        <v>71</v>
      </c>
      <c r="D20" s="354" t="s">
        <v>701</v>
      </c>
      <c r="E20" s="355">
        <v>2000</v>
      </c>
      <c r="F20" s="355">
        <v>2006</v>
      </c>
      <c r="G20" s="356" t="s">
        <v>53</v>
      </c>
      <c r="H20" s="357">
        <v>843636</v>
      </c>
      <c r="I20" s="358"/>
      <c r="J20" s="353">
        <f t="shared" si="1"/>
        <v>843636</v>
      </c>
      <c r="K20" s="359">
        <v>358439.75</v>
      </c>
      <c r="L20" s="326">
        <f t="shared" si="0"/>
        <v>42.49</v>
      </c>
    </row>
    <row r="21" spans="1:12" s="339" customFormat="1" ht="19.5" customHeight="1">
      <c r="A21" s="1544" t="s">
        <v>54</v>
      </c>
      <c r="B21" s="1565"/>
      <c r="C21" s="1565"/>
      <c r="D21" s="1565"/>
      <c r="E21" s="1565"/>
      <c r="F21" s="1565"/>
      <c r="G21" s="1565"/>
      <c r="H21" s="336">
        <f>SUM(H22:H22)</f>
        <v>4000000</v>
      </c>
      <c r="I21" s="336">
        <f>SUM(I22:I22)</f>
        <v>0</v>
      </c>
      <c r="J21" s="336">
        <f>SUM(J22:J22)</f>
        <v>4000000</v>
      </c>
      <c r="K21" s="337">
        <f>SUM(K22:K22)</f>
        <v>2584921.76</v>
      </c>
      <c r="L21" s="338">
        <f>K21/J21*100</f>
        <v>64.62</v>
      </c>
    </row>
    <row r="22" spans="1:12" s="327" customFormat="1" ht="27.75" customHeight="1" thickBot="1">
      <c r="A22" s="328">
        <v>10</v>
      </c>
      <c r="B22" s="360">
        <v>63003</v>
      </c>
      <c r="C22" s="332" t="s">
        <v>71</v>
      </c>
      <c r="D22" s="361" t="s">
        <v>72</v>
      </c>
      <c r="E22" s="331">
        <v>2000</v>
      </c>
      <c r="F22" s="331">
        <v>2006</v>
      </c>
      <c r="G22" s="362" t="s">
        <v>51</v>
      </c>
      <c r="H22" s="333">
        <v>4000000</v>
      </c>
      <c r="I22" s="333"/>
      <c r="J22" s="332">
        <f>SUM(H22:I22)</f>
        <v>4000000</v>
      </c>
      <c r="K22" s="363">
        <v>2584921.76</v>
      </c>
      <c r="L22" s="326">
        <f t="shared" si="0"/>
        <v>64.62</v>
      </c>
    </row>
    <row r="23" spans="1:12" s="364" customFormat="1" ht="19.5" customHeight="1">
      <c r="A23" s="1544" t="s">
        <v>56</v>
      </c>
      <c r="B23" s="1545"/>
      <c r="C23" s="1545"/>
      <c r="D23" s="1545"/>
      <c r="E23" s="1545"/>
      <c r="F23" s="1545"/>
      <c r="G23" s="1545"/>
      <c r="H23" s="336">
        <f>SUM(H24:H27)</f>
        <v>1850000</v>
      </c>
      <c r="I23" s="336">
        <f>SUM(I24:I27)</f>
        <v>0</v>
      </c>
      <c r="J23" s="336">
        <f>SUM(J24:J27)</f>
        <v>1850000</v>
      </c>
      <c r="K23" s="337">
        <f>SUM(K24:K27)</f>
        <v>258432</v>
      </c>
      <c r="L23" s="338">
        <f>K23/J23*100</f>
        <v>13.97</v>
      </c>
    </row>
    <row r="24" spans="1:12" s="369" customFormat="1" ht="27.75" customHeight="1">
      <c r="A24" s="340">
        <v>11</v>
      </c>
      <c r="B24" s="365">
        <v>70001</v>
      </c>
      <c r="C24" s="365">
        <v>6210</v>
      </c>
      <c r="D24" s="366" t="s">
        <v>702</v>
      </c>
      <c r="E24" s="367">
        <v>2006</v>
      </c>
      <c r="F24" s="367">
        <v>2006</v>
      </c>
      <c r="G24" s="368" t="s">
        <v>57</v>
      </c>
      <c r="H24" s="350">
        <v>300000</v>
      </c>
      <c r="I24" s="345"/>
      <c r="J24" s="346">
        <f>SUM(H24:I24)</f>
        <v>300000</v>
      </c>
      <c r="K24" s="351">
        <v>190000</v>
      </c>
      <c r="L24" s="326">
        <f t="shared" si="0"/>
        <v>63.33</v>
      </c>
    </row>
    <row r="25" spans="1:12" s="369" customFormat="1" ht="27.75" customHeight="1">
      <c r="A25" s="340">
        <v>12</v>
      </c>
      <c r="B25" s="365">
        <v>70001</v>
      </c>
      <c r="C25" s="365">
        <v>6210</v>
      </c>
      <c r="D25" s="366" t="s">
        <v>703</v>
      </c>
      <c r="E25" s="367">
        <v>2006</v>
      </c>
      <c r="F25" s="367">
        <v>2006</v>
      </c>
      <c r="G25" s="368" t="s">
        <v>57</v>
      </c>
      <c r="H25" s="350">
        <v>100000</v>
      </c>
      <c r="I25" s="345"/>
      <c r="J25" s="346">
        <f>SUM(H25:I25)</f>
        <v>100000</v>
      </c>
      <c r="K25" s="351">
        <v>25000</v>
      </c>
      <c r="L25" s="326">
        <f t="shared" si="0"/>
        <v>25</v>
      </c>
    </row>
    <row r="26" spans="1:12" s="348" customFormat="1" ht="27.75" customHeight="1">
      <c r="A26" s="340">
        <v>13</v>
      </c>
      <c r="B26" s="365">
        <v>70095</v>
      </c>
      <c r="C26" s="365">
        <v>6050</v>
      </c>
      <c r="D26" s="366" t="s">
        <v>704</v>
      </c>
      <c r="E26" s="367">
        <v>2004</v>
      </c>
      <c r="F26" s="367">
        <v>2015</v>
      </c>
      <c r="G26" s="368" t="s">
        <v>51</v>
      </c>
      <c r="H26" s="350">
        <v>1400000</v>
      </c>
      <c r="I26" s="345"/>
      <c r="J26" s="346">
        <f>SUM(H26:I26)</f>
        <v>1400000</v>
      </c>
      <c r="K26" s="347">
        <v>43432</v>
      </c>
      <c r="L26" s="326">
        <f t="shared" si="0"/>
        <v>3.1</v>
      </c>
    </row>
    <row r="27" spans="1:12" s="373" customFormat="1" ht="27.75" customHeight="1" thickBot="1">
      <c r="A27" s="340">
        <v>14</v>
      </c>
      <c r="B27" s="365">
        <v>70095</v>
      </c>
      <c r="C27" s="365">
        <v>6050</v>
      </c>
      <c r="D27" s="370" t="s">
        <v>705</v>
      </c>
      <c r="E27" s="371">
        <v>2006</v>
      </c>
      <c r="F27" s="372">
        <v>2008</v>
      </c>
      <c r="G27" s="365" t="s">
        <v>51</v>
      </c>
      <c r="H27" s="350">
        <v>50000</v>
      </c>
      <c r="I27" s="345"/>
      <c r="J27" s="346">
        <f>SUM(H27:I27)</f>
        <v>50000</v>
      </c>
      <c r="K27" s="347">
        <v>0</v>
      </c>
      <c r="L27" s="326">
        <f t="shared" si="0"/>
        <v>0</v>
      </c>
    </row>
    <row r="28" spans="1:12" s="373" customFormat="1" ht="19.5" customHeight="1">
      <c r="A28" s="1544" t="s">
        <v>58</v>
      </c>
      <c r="B28" s="1545"/>
      <c r="C28" s="1545"/>
      <c r="D28" s="1545"/>
      <c r="E28" s="1545"/>
      <c r="F28" s="1545"/>
      <c r="G28" s="1545"/>
      <c r="H28" s="336">
        <f>SUM(H29:H31)</f>
        <v>610200</v>
      </c>
      <c r="I28" s="336">
        <f>SUM(I29:I31)</f>
        <v>0</v>
      </c>
      <c r="J28" s="336">
        <f>SUM(J29:J31)</f>
        <v>610200</v>
      </c>
      <c r="K28" s="337">
        <f>SUM(K29:K31)</f>
        <v>0</v>
      </c>
      <c r="L28" s="338">
        <f>K28/J28*100</f>
        <v>0</v>
      </c>
    </row>
    <row r="29" spans="1:12" s="373" customFormat="1" ht="27.75" customHeight="1">
      <c r="A29" s="374">
        <v>15</v>
      </c>
      <c r="B29" s="368">
        <v>71095</v>
      </c>
      <c r="C29" s="368">
        <v>6010</v>
      </c>
      <c r="D29" s="366" t="s">
        <v>73</v>
      </c>
      <c r="E29" s="367">
        <v>2006</v>
      </c>
      <c r="F29" s="367">
        <v>2006</v>
      </c>
      <c r="G29" s="368" t="s">
        <v>59</v>
      </c>
      <c r="H29" s="375">
        <v>369400</v>
      </c>
      <c r="I29" s="376"/>
      <c r="J29" s="346">
        <f>SUM(H29:I29)</f>
        <v>369400</v>
      </c>
      <c r="K29" s="347">
        <v>0</v>
      </c>
      <c r="L29" s="326">
        <f t="shared" si="0"/>
        <v>0</v>
      </c>
    </row>
    <row r="30" spans="1:12" s="373" customFormat="1" ht="27.75" customHeight="1">
      <c r="A30" s="377">
        <v>16</v>
      </c>
      <c r="B30" s="378">
        <v>71095</v>
      </c>
      <c r="C30" s="378">
        <v>6010</v>
      </c>
      <c r="D30" s="379" t="s">
        <v>706</v>
      </c>
      <c r="E30" s="380">
        <v>2006</v>
      </c>
      <c r="F30" s="380">
        <v>2006</v>
      </c>
      <c r="G30" s="381" t="s">
        <v>59</v>
      </c>
      <c r="H30" s="382">
        <v>46200</v>
      </c>
      <c r="I30" s="383"/>
      <c r="J30" s="384">
        <f>SUM(H30:I30)</f>
        <v>46200</v>
      </c>
      <c r="K30" s="385">
        <v>0</v>
      </c>
      <c r="L30" s="326">
        <f t="shared" si="0"/>
        <v>0</v>
      </c>
    </row>
    <row r="31" spans="1:12" s="394" customFormat="1" ht="27.75" customHeight="1" thickBot="1">
      <c r="A31" s="386">
        <v>17</v>
      </c>
      <c r="B31" s="387">
        <v>71095</v>
      </c>
      <c r="C31" s="387">
        <v>6060</v>
      </c>
      <c r="D31" s="388" t="s">
        <v>60</v>
      </c>
      <c r="E31" s="389">
        <v>2006</v>
      </c>
      <c r="F31" s="389">
        <v>2006</v>
      </c>
      <c r="G31" s="390" t="s">
        <v>55</v>
      </c>
      <c r="H31" s="391">
        <v>194600</v>
      </c>
      <c r="I31" s="391"/>
      <c r="J31" s="392">
        <f>SUM(H31:I31)</f>
        <v>194600</v>
      </c>
      <c r="K31" s="393">
        <v>0</v>
      </c>
      <c r="L31" s="326">
        <f t="shared" si="0"/>
        <v>0</v>
      </c>
    </row>
    <row r="32" spans="1:12" s="395" customFormat="1" ht="19.5" customHeight="1">
      <c r="A32" s="1544" t="s">
        <v>61</v>
      </c>
      <c r="B32" s="1545"/>
      <c r="C32" s="1545"/>
      <c r="D32" s="1545"/>
      <c r="E32" s="1545"/>
      <c r="F32" s="1545"/>
      <c r="G32" s="1545"/>
      <c r="H32" s="336">
        <f>SUM(H33:H33)</f>
        <v>198000</v>
      </c>
      <c r="I32" s="336">
        <f>SUM(I33:I33)</f>
        <v>0</v>
      </c>
      <c r="J32" s="336">
        <f>SUM(J33:J33)</f>
        <v>198000</v>
      </c>
      <c r="K32" s="337">
        <f>SUM(K33:K33)</f>
        <v>40880.98</v>
      </c>
      <c r="L32" s="338">
        <f>K32/J32*100</f>
        <v>20.65</v>
      </c>
    </row>
    <row r="33" spans="1:12" s="401" customFormat="1" ht="27.75" customHeight="1" thickBot="1">
      <c r="A33" s="396">
        <v>18</v>
      </c>
      <c r="B33" s="397">
        <v>75023</v>
      </c>
      <c r="C33" s="397">
        <v>6060</v>
      </c>
      <c r="D33" s="379" t="s">
        <v>707</v>
      </c>
      <c r="E33" s="380">
        <v>2006</v>
      </c>
      <c r="F33" s="380">
        <v>2006</v>
      </c>
      <c r="G33" s="381" t="s">
        <v>62</v>
      </c>
      <c r="H33" s="398">
        <v>198000</v>
      </c>
      <c r="I33" s="399"/>
      <c r="J33" s="384">
        <f>SUM(H33:I33)</f>
        <v>198000</v>
      </c>
      <c r="K33" s="400">
        <v>40880.98</v>
      </c>
      <c r="L33" s="326">
        <f t="shared" si="0"/>
        <v>20.65</v>
      </c>
    </row>
    <row r="34" spans="1:12" s="364" customFormat="1" ht="19.5" customHeight="1">
      <c r="A34" s="1544" t="s">
        <v>63</v>
      </c>
      <c r="B34" s="1545"/>
      <c r="C34" s="1545"/>
      <c r="D34" s="1545"/>
      <c r="E34" s="1545"/>
      <c r="F34" s="1545"/>
      <c r="G34" s="1545"/>
      <c r="H34" s="336">
        <f>SUM(H35:H45)</f>
        <v>1394500</v>
      </c>
      <c r="I34" s="336">
        <f>SUM(I35:I45)</f>
        <v>0</v>
      </c>
      <c r="J34" s="336">
        <f>SUM(J35:J45)</f>
        <v>1394500</v>
      </c>
      <c r="K34" s="337">
        <f>SUM(K35:K45)</f>
        <v>23675.38</v>
      </c>
      <c r="L34" s="338">
        <f>K34/J34*100</f>
        <v>1.7</v>
      </c>
    </row>
    <row r="35" spans="1:12" s="339" customFormat="1" ht="27.75" customHeight="1">
      <c r="A35" s="402">
        <v>19</v>
      </c>
      <c r="B35" s="378">
        <v>80101</v>
      </c>
      <c r="C35" s="403">
        <v>6050</v>
      </c>
      <c r="D35" s="379" t="s">
        <v>708</v>
      </c>
      <c r="E35" s="380">
        <v>2005</v>
      </c>
      <c r="F35" s="380">
        <v>2006</v>
      </c>
      <c r="G35" s="381" t="s">
        <v>51</v>
      </c>
      <c r="H35" s="382">
        <v>434000</v>
      </c>
      <c r="I35" s="383"/>
      <c r="J35" s="382">
        <f aca="true" t="shared" si="2" ref="J35:J42">SUM(G35:H35)</f>
        <v>434000</v>
      </c>
      <c r="K35" s="404">
        <v>1839.76</v>
      </c>
      <c r="L35" s="326">
        <f t="shared" si="0"/>
        <v>0.42</v>
      </c>
    </row>
    <row r="36" spans="1:12" s="327" customFormat="1" ht="27.75" customHeight="1">
      <c r="A36" s="405" t="s">
        <v>709</v>
      </c>
      <c r="B36" s="380">
        <v>80101</v>
      </c>
      <c r="C36" s="406">
        <v>6050</v>
      </c>
      <c r="D36" s="164" t="s">
        <v>710</v>
      </c>
      <c r="E36" s="380">
        <v>2005</v>
      </c>
      <c r="F36" s="380">
        <v>2007</v>
      </c>
      <c r="G36" s="381" t="s">
        <v>51</v>
      </c>
      <c r="H36" s="382">
        <v>400000</v>
      </c>
      <c r="I36" s="382"/>
      <c r="J36" s="382">
        <f t="shared" si="2"/>
        <v>400000</v>
      </c>
      <c r="K36" s="404">
        <v>0</v>
      </c>
      <c r="L36" s="326">
        <f t="shared" si="0"/>
        <v>0</v>
      </c>
    </row>
    <row r="37" spans="1:12" s="327" customFormat="1" ht="27.75" customHeight="1">
      <c r="A37" s="405" t="s">
        <v>711</v>
      </c>
      <c r="B37" s="380">
        <v>80101</v>
      </c>
      <c r="C37" s="406">
        <v>6050</v>
      </c>
      <c r="D37" s="164" t="s">
        <v>712</v>
      </c>
      <c r="E37" s="380">
        <v>2005</v>
      </c>
      <c r="F37" s="380">
        <v>2006</v>
      </c>
      <c r="G37" s="381" t="s">
        <v>51</v>
      </c>
      <c r="H37" s="382">
        <v>200000</v>
      </c>
      <c r="I37" s="382"/>
      <c r="J37" s="382">
        <f t="shared" si="2"/>
        <v>200000</v>
      </c>
      <c r="K37" s="404">
        <v>0</v>
      </c>
      <c r="L37" s="326">
        <f t="shared" si="0"/>
        <v>0</v>
      </c>
    </row>
    <row r="38" spans="1:12" s="327" customFormat="1" ht="27.75" customHeight="1">
      <c r="A38" s="405" t="s">
        <v>713</v>
      </c>
      <c r="B38" s="378">
        <v>80101</v>
      </c>
      <c r="C38" s="407">
        <v>6210</v>
      </c>
      <c r="D38" s="165" t="s">
        <v>714</v>
      </c>
      <c r="E38" s="380">
        <v>2006</v>
      </c>
      <c r="F38" s="380">
        <v>2006</v>
      </c>
      <c r="G38" s="381" t="s">
        <v>715</v>
      </c>
      <c r="H38" s="382">
        <v>55000</v>
      </c>
      <c r="I38" s="382"/>
      <c r="J38" s="382">
        <f t="shared" si="2"/>
        <v>55000</v>
      </c>
      <c r="K38" s="404">
        <v>0</v>
      </c>
      <c r="L38" s="326">
        <f>K38/J38*100</f>
        <v>0</v>
      </c>
    </row>
    <row r="39" spans="1:12" s="327" customFormat="1" ht="27.75" customHeight="1">
      <c r="A39" s="405" t="s">
        <v>716</v>
      </c>
      <c r="B39" s="378">
        <v>80101</v>
      </c>
      <c r="C39" s="407">
        <v>6210</v>
      </c>
      <c r="D39" s="165" t="s">
        <v>717</v>
      </c>
      <c r="E39" s="367">
        <v>2006</v>
      </c>
      <c r="F39" s="367">
        <v>2006</v>
      </c>
      <c r="G39" s="381" t="s">
        <v>75</v>
      </c>
      <c r="H39" s="382">
        <v>44000</v>
      </c>
      <c r="I39" s="382"/>
      <c r="J39" s="382">
        <f t="shared" si="2"/>
        <v>44000</v>
      </c>
      <c r="K39" s="404">
        <v>0</v>
      </c>
      <c r="L39" s="326">
        <f t="shared" si="0"/>
        <v>0</v>
      </c>
    </row>
    <row r="40" spans="1:12" s="327" customFormat="1" ht="27.75" customHeight="1">
      <c r="A40" s="405" t="s">
        <v>718</v>
      </c>
      <c r="B40" s="378">
        <v>80101</v>
      </c>
      <c r="C40" s="407">
        <v>6210</v>
      </c>
      <c r="D40" s="165" t="s">
        <v>719</v>
      </c>
      <c r="E40" s="367">
        <v>2006</v>
      </c>
      <c r="F40" s="367">
        <v>2006</v>
      </c>
      <c r="G40" s="381" t="s">
        <v>720</v>
      </c>
      <c r="H40" s="382">
        <v>70000</v>
      </c>
      <c r="I40" s="382"/>
      <c r="J40" s="382">
        <f t="shared" si="2"/>
        <v>70000</v>
      </c>
      <c r="K40" s="404">
        <v>0</v>
      </c>
      <c r="L40" s="326">
        <f t="shared" si="0"/>
        <v>0</v>
      </c>
    </row>
    <row r="41" spans="1:12" s="408" customFormat="1" ht="27.75" customHeight="1">
      <c r="A41" s="405" t="s">
        <v>721</v>
      </c>
      <c r="B41" s="378">
        <v>80101</v>
      </c>
      <c r="C41" s="407">
        <v>6210</v>
      </c>
      <c r="D41" s="165" t="s">
        <v>722</v>
      </c>
      <c r="E41" s="367">
        <v>2006</v>
      </c>
      <c r="F41" s="367">
        <v>2006</v>
      </c>
      <c r="G41" s="381" t="s">
        <v>74</v>
      </c>
      <c r="H41" s="382">
        <v>77000</v>
      </c>
      <c r="I41" s="382"/>
      <c r="J41" s="382">
        <f t="shared" si="2"/>
        <v>77000</v>
      </c>
      <c r="K41" s="404">
        <v>0</v>
      </c>
      <c r="L41" s="326">
        <f t="shared" si="0"/>
        <v>0</v>
      </c>
    </row>
    <row r="42" spans="1:12" s="408" customFormat="1" ht="27.75" customHeight="1">
      <c r="A42" s="405" t="s">
        <v>755</v>
      </c>
      <c r="B42" s="378">
        <v>80104</v>
      </c>
      <c r="C42" s="407">
        <v>6210</v>
      </c>
      <c r="D42" s="165" t="s">
        <v>756</v>
      </c>
      <c r="E42" s="355">
        <v>2006</v>
      </c>
      <c r="F42" s="355">
        <v>2006</v>
      </c>
      <c r="G42" s="381" t="s">
        <v>757</v>
      </c>
      <c r="H42" s="382">
        <v>35500</v>
      </c>
      <c r="I42" s="382"/>
      <c r="J42" s="382">
        <f t="shared" si="2"/>
        <v>35500</v>
      </c>
      <c r="K42" s="404">
        <v>0</v>
      </c>
      <c r="L42" s="326">
        <f t="shared" si="0"/>
        <v>0</v>
      </c>
    </row>
    <row r="43" spans="1:12" s="348" customFormat="1" ht="27.75" customHeight="1">
      <c r="A43" s="405">
        <v>20</v>
      </c>
      <c r="B43" s="378">
        <v>80110</v>
      </c>
      <c r="C43" s="407">
        <v>6210</v>
      </c>
      <c r="D43" s="409" t="s">
        <v>723</v>
      </c>
      <c r="E43" s="367">
        <v>2006</v>
      </c>
      <c r="F43" s="367">
        <v>2006</v>
      </c>
      <c r="G43" s="378" t="s">
        <v>76</v>
      </c>
      <c r="H43" s="382">
        <v>22000</v>
      </c>
      <c r="I43" s="383"/>
      <c r="J43" s="384">
        <f>SUM(H43:I43)</f>
        <v>22000</v>
      </c>
      <c r="K43" s="400">
        <v>21835.62</v>
      </c>
      <c r="L43" s="326">
        <f t="shared" si="0"/>
        <v>99.25</v>
      </c>
    </row>
    <row r="44" spans="1:12" s="394" customFormat="1" ht="27.75" customHeight="1">
      <c r="A44" s="405" t="s">
        <v>724</v>
      </c>
      <c r="B44" s="378">
        <v>80110</v>
      </c>
      <c r="C44" s="407">
        <v>6210</v>
      </c>
      <c r="D44" s="165" t="s">
        <v>725</v>
      </c>
      <c r="E44" s="367">
        <v>2006</v>
      </c>
      <c r="F44" s="367">
        <v>2006</v>
      </c>
      <c r="G44" s="381" t="s">
        <v>726</v>
      </c>
      <c r="H44" s="382">
        <v>49000</v>
      </c>
      <c r="I44" s="382"/>
      <c r="J44" s="382">
        <f>SUM(G44:H44)</f>
        <v>49000</v>
      </c>
      <c r="K44" s="404">
        <v>0</v>
      </c>
      <c r="L44" s="326">
        <f t="shared" si="0"/>
        <v>0</v>
      </c>
    </row>
    <row r="45" spans="1:12" s="348" customFormat="1" ht="27.75" customHeight="1" thickBot="1">
      <c r="A45" s="410">
        <v>21</v>
      </c>
      <c r="B45" s="389">
        <v>80110</v>
      </c>
      <c r="C45" s="411">
        <v>6210</v>
      </c>
      <c r="D45" s="412" t="s">
        <v>727</v>
      </c>
      <c r="E45" s="331">
        <v>2006</v>
      </c>
      <c r="F45" s="331">
        <v>2006</v>
      </c>
      <c r="G45" s="389" t="s">
        <v>77</v>
      </c>
      <c r="H45" s="413">
        <v>8000</v>
      </c>
      <c r="I45" s="414"/>
      <c r="J45" s="392">
        <f>SUM(H45:I45)</f>
        <v>8000</v>
      </c>
      <c r="K45" s="415">
        <v>0</v>
      </c>
      <c r="L45" s="326">
        <f t="shared" si="0"/>
        <v>0</v>
      </c>
    </row>
    <row r="46" spans="1:12" s="348" customFormat="1" ht="19.5" customHeight="1">
      <c r="A46" s="1544" t="s">
        <v>728</v>
      </c>
      <c r="B46" s="1545"/>
      <c r="C46" s="1545"/>
      <c r="D46" s="1545"/>
      <c r="E46" s="1545"/>
      <c r="F46" s="1545"/>
      <c r="G46" s="1545"/>
      <c r="H46" s="336">
        <f>SUM(H47:H47)</f>
        <v>20000</v>
      </c>
      <c r="I46" s="336">
        <f>SUM(I47:I47)</f>
        <v>0</v>
      </c>
      <c r="J46" s="336">
        <f>SUM(J47:J47)</f>
        <v>20000</v>
      </c>
      <c r="K46" s="337">
        <f>SUM(K47:K47)</f>
        <v>0</v>
      </c>
      <c r="L46" s="338">
        <f>K46/J46*100</f>
        <v>0</v>
      </c>
    </row>
    <row r="47" spans="1:12" s="394" customFormat="1" ht="39" thickBot="1">
      <c r="A47" s="377" t="s">
        <v>729</v>
      </c>
      <c r="B47" s="378">
        <v>85195</v>
      </c>
      <c r="C47" s="378">
        <v>6230</v>
      </c>
      <c r="D47" s="379" t="s">
        <v>730</v>
      </c>
      <c r="E47" s="378">
        <v>2006</v>
      </c>
      <c r="F47" s="378">
        <v>2006</v>
      </c>
      <c r="G47" s="381" t="s">
        <v>62</v>
      </c>
      <c r="H47" s="383">
        <v>20000</v>
      </c>
      <c r="I47" s="383"/>
      <c r="J47" s="346">
        <f>SUM(H47:I47)</f>
        <v>20000</v>
      </c>
      <c r="K47" s="385">
        <v>0</v>
      </c>
      <c r="L47" s="326">
        <f t="shared" si="0"/>
        <v>0</v>
      </c>
    </row>
    <row r="48" spans="1:12" s="348" customFormat="1" ht="19.5" customHeight="1">
      <c r="A48" s="1544" t="s">
        <v>731</v>
      </c>
      <c r="B48" s="1545"/>
      <c r="C48" s="1545"/>
      <c r="D48" s="1545"/>
      <c r="E48" s="1545"/>
      <c r="F48" s="1545"/>
      <c r="G48" s="1545"/>
      <c r="H48" s="336">
        <f>SUM(H49:H49)</f>
        <v>30000</v>
      </c>
      <c r="I48" s="336">
        <f>SUM(I49:I49)</f>
        <v>0</v>
      </c>
      <c r="J48" s="336">
        <f>SUM(J49:J49)</f>
        <v>30000</v>
      </c>
      <c r="K48" s="337">
        <f>SUM(K49:K49)</f>
        <v>9070.7</v>
      </c>
      <c r="L48" s="338">
        <f>K48/J48*100</f>
        <v>30.24</v>
      </c>
    </row>
    <row r="49" spans="1:12" s="348" customFormat="1" ht="27.75" customHeight="1" thickBot="1">
      <c r="A49" s="416">
        <v>22</v>
      </c>
      <c r="B49" s="389">
        <v>85219</v>
      </c>
      <c r="C49" s="389">
        <v>6060</v>
      </c>
      <c r="D49" s="388" t="s">
        <v>732</v>
      </c>
      <c r="E49" s="331">
        <v>2006</v>
      </c>
      <c r="F49" s="331">
        <v>2006</v>
      </c>
      <c r="G49" s="390" t="s">
        <v>65</v>
      </c>
      <c r="H49" s="413">
        <v>30000</v>
      </c>
      <c r="I49" s="414"/>
      <c r="J49" s="392">
        <f>SUM(H49:I49)</f>
        <v>30000</v>
      </c>
      <c r="K49" s="417">
        <v>9070.7</v>
      </c>
      <c r="L49" s="326">
        <f t="shared" si="0"/>
        <v>30.24</v>
      </c>
    </row>
    <row r="50" spans="1:12" s="339" customFormat="1" ht="19.5" customHeight="1">
      <c r="A50" s="1544" t="s">
        <v>66</v>
      </c>
      <c r="B50" s="1545"/>
      <c r="C50" s="1545"/>
      <c r="D50" s="1545"/>
      <c r="E50" s="1545"/>
      <c r="F50" s="1545"/>
      <c r="G50" s="1545"/>
      <c r="H50" s="336">
        <f>SUM(H51:H72)</f>
        <v>27136656</v>
      </c>
      <c r="I50" s="336">
        <f>SUM(I51:I72)</f>
        <v>471500</v>
      </c>
      <c r="J50" s="336">
        <f>SUM(J51:J72)</f>
        <v>27608156</v>
      </c>
      <c r="K50" s="337">
        <f>SUM(K51:K72)</f>
        <v>3394943.2</v>
      </c>
      <c r="L50" s="338">
        <f>K50/J50*100</f>
        <v>12.3</v>
      </c>
    </row>
    <row r="51" spans="1:12" s="327" customFormat="1" ht="27.75" customHeight="1">
      <c r="A51" s="340">
        <v>23</v>
      </c>
      <c r="B51" s="371">
        <v>90001</v>
      </c>
      <c r="C51" s="317" t="s">
        <v>733</v>
      </c>
      <c r="D51" s="418" t="s">
        <v>67</v>
      </c>
      <c r="E51" s="367">
        <v>2000</v>
      </c>
      <c r="F51" s="367">
        <v>2009</v>
      </c>
      <c r="G51" s="321" t="s">
        <v>51</v>
      </c>
      <c r="H51" s="419">
        <v>22940280</v>
      </c>
      <c r="I51" s="350"/>
      <c r="J51" s="322">
        <f aca="true" t="shared" si="3" ref="J51:J59">SUM(H51:I51)</f>
        <v>22940280</v>
      </c>
      <c r="K51" s="420">
        <v>2897161.9</v>
      </c>
      <c r="L51" s="326">
        <f t="shared" si="0"/>
        <v>12.63</v>
      </c>
    </row>
    <row r="52" spans="1:12" s="327" customFormat="1" ht="27.75" customHeight="1">
      <c r="A52" s="340">
        <v>24</v>
      </c>
      <c r="B52" s="421">
        <v>90001</v>
      </c>
      <c r="C52" s="317">
        <v>6050</v>
      </c>
      <c r="D52" s="422" t="s">
        <v>734</v>
      </c>
      <c r="E52" s="380">
        <v>2005</v>
      </c>
      <c r="F52" s="380">
        <v>2006</v>
      </c>
      <c r="G52" s="321" t="s">
        <v>51</v>
      </c>
      <c r="H52" s="398">
        <v>517376</v>
      </c>
      <c r="I52" s="398"/>
      <c r="J52" s="322">
        <f t="shared" si="3"/>
        <v>517376</v>
      </c>
      <c r="K52" s="423">
        <v>0</v>
      </c>
      <c r="L52" s="326">
        <f t="shared" si="0"/>
        <v>0</v>
      </c>
    </row>
    <row r="53" spans="1:12" s="348" customFormat="1" ht="27.75" customHeight="1">
      <c r="A53" s="302">
        <v>25</v>
      </c>
      <c r="B53" s="304">
        <v>90001</v>
      </c>
      <c r="C53" s="424">
        <v>6050</v>
      </c>
      <c r="D53" s="379" t="s">
        <v>735</v>
      </c>
      <c r="E53" s="380">
        <v>2006</v>
      </c>
      <c r="F53" s="380">
        <v>2006</v>
      </c>
      <c r="G53" s="356" t="s">
        <v>51</v>
      </c>
      <c r="H53" s="398">
        <v>35000</v>
      </c>
      <c r="I53" s="399"/>
      <c r="J53" s="384">
        <f t="shared" si="3"/>
        <v>35000</v>
      </c>
      <c r="K53" s="400">
        <v>3500</v>
      </c>
      <c r="L53" s="326">
        <f t="shared" si="0"/>
        <v>10</v>
      </c>
    </row>
    <row r="54" spans="1:12" s="348" customFormat="1" ht="27.75" customHeight="1">
      <c r="A54" s="340">
        <v>26</v>
      </c>
      <c r="B54" s="365">
        <v>90001</v>
      </c>
      <c r="C54" s="365">
        <v>6050</v>
      </c>
      <c r="D54" s="370" t="s">
        <v>736</v>
      </c>
      <c r="E54" s="371">
        <v>2006</v>
      </c>
      <c r="F54" s="371">
        <v>2006</v>
      </c>
      <c r="G54" s="368" t="s">
        <v>51</v>
      </c>
      <c r="H54" s="322">
        <v>120000</v>
      </c>
      <c r="I54" s="345"/>
      <c r="J54" s="346">
        <f t="shared" si="3"/>
        <v>120000</v>
      </c>
      <c r="K54" s="347">
        <v>0</v>
      </c>
      <c r="L54" s="425">
        <f t="shared" si="0"/>
        <v>0</v>
      </c>
    </row>
    <row r="55" spans="1:12" s="348" customFormat="1" ht="27.75" customHeight="1">
      <c r="A55" s="340">
        <v>27</v>
      </c>
      <c r="B55" s="365">
        <v>90002</v>
      </c>
      <c r="C55" s="426">
        <v>6050</v>
      </c>
      <c r="D55" s="366" t="s">
        <v>737</v>
      </c>
      <c r="E55" s="367">
        <v>2006</v>
      </c>
      <c r="F55" s="367" t="s">
        <v>738</v>
      </c>
      <c r="G55" s="367" t="s">
        <v>51</v>
      </c>
      <c r="H55" s="350">
        <v>1100000</v>
      </c>
      <c r="I55" s="345"/>
      <c r="J55" s="346">
        <f t="shared" si="3"/>
        <v>1100000</v>
      </c>
      <c r="K55" s="347">
        <v>0</v>
      </c>
      <c r="L55" s="425">
        <f t="shared" si="0"/>
        <v>0</v>
      </c>
    </row>
    <row r="56" spans="1:12" s="348" customFormat="1" ht="30" customHeight="1">
      <c r="A56" s="340">
        <v>28</v>
      </c>
      <c r="B56" s="304">
        <v>90011</v>
      </c>
      <c r="C56" s="427">
        <v>6110</v>
      </c>
      <c r="D56" s="379" t="s">
        <v>758</v>
      </c>
      <c r="E56" s="380">
        <v>2006</v>
      </c>
      <c r="F56" s="380">
        <v>2006</v>
      </c>
      <c r="G56" s="428" t="s">
        <v>51</v>
      </c>
      <c r="H56" s="398"/>
      <c r="I56" s="399">
        <v>170000</v>
      </c>
      <c r="J56" s="346">
        <f t="shared" si="3"/>
        <v>170000</v>
      </c>
      <c r="K56" s="347">
        <v>0</v>
      </c>
      <c r="L56" s="326">
        <f t="shared" si="0"/>
        <v>0</v>
      </c>
    </row>
    <row r="57" spans="1:12" s="348" customFormat="1" ht="27.75" customHeight="1">
      <c r="A57" s="340">
        <v>29</v>
      </c>
      <c r="B57" s="304">
        <v>90011</v>
      </c>
      <c r="C57" s="427">
        <v>6110</v>
      </c>
      <c r="D57" s="379" t="s">
        <v>552</v>
      </c>
      <c r="E57" s="380">
        <v>2006</v>
      </c>
      <c r="F57" s="380">
        <v>2006</v>
      </c>
      <c r="G57" s="428" t="s">
        <v>51</v>
      </c>
      <c r="H57" s="398"/>
      <c r="I57" s="399">
        <v>38000</v>
      </c>
      <c r="J57" s="346">
        <f t="shared" si="3"/>
        <v>38000</v>
      </c>
      <c r="K57" s="347">
        <v>0</v>
      </c>
      <c r="L57" s="326">
        <f t="shared" si="0"/>
        <v>0</v>
      </c>
    </row>
    <row r="58" spans="1:12" s="348" customFormat="1" ht="27.75" customHeight="1">
      <c r="A58" s="340">
        <v>30</v>
      </c>
      <c r="B58" s="304">
        <v>90011</v>
      </c>
      <c r="C58" s="427">
        <v>6110</v>
      </c>
      <c r="D58" s="379" t="s">
        <v>553</v>
      </c>
      <c r="E58" s="380">
        <v>2006</v>
      </c>
      <c r="F58" s="380">
        <v>2006</v>
      </c>
      <c r="G58" s="428" t="s">
        <v>51</v>
      </c>
      <c r="H58" s="398"/>
      <c r="I58" s="399">
        <v>7500</v>
      </c>
      <c r="J58" s="346">
        <f t="shared" si="3"/>
        <v>7500</v>
      </c>
      <c r="K58" s="347">
        <v>0</v>
      </c>
      <c r="L58" s="326">
        <f t="shared" si="0"/>
        <v>0</v>
      </c>
    </row>
    <row r="59" spans="1:12" s="348" customFormat="1" ht="27.75" customHeight="1">
      <c r="A59" s="340">
        <v>31</v>
      </c>
      <c r="B59" s="304">
        <v>90011</v>
      </c>
      <c r="C59" s="427">
        <v>6110</v>
      </c>
      <c r="D59" s="379" t="s">
        <v>554</v>
      </c>
      <c r="E59" s="380">
        <v>2006</v>
      </c>
      <c r="F59" s="380">
        <v>2006</v>
      </c>
      <c r="G59" s="428" t="s">
        <v>51</v>
      </c>
      <c r="H59" s="398"/>
      <c r="I59" s="399">
        <v>15000</v>
      </c>
      <c r="J59" s="346">
        <f t="shared" si="3"/>
        <v>15000</v>
      </c>
      <c r="K59" s="347">
        <v>0</v>
      </c>
      <c r="L59" s="326">
        <f t="shared" si="0"/>
        <v>0</v>
      </c>
    </row>
    <row r="60" spans="1:12" s="348" customFormat="1" ht="27.75" customHeight="1">
      <c r="A60" s="340">
        <v>32</v>
      </c>
      <c r="B60" s="304">
        <v>90011</v>
      </c>
      <c r="C60" s="427">
        <v>6110</v>
      </c>
      <c r="D60" s="429" t="s">
        <v>740</v>
      </c>
      <c r="E60" s="380">
        <v>2006</v>
      </c>
      <c r="F60" s="380">
        <v>2006</v>
      </c>
      <c r="G60" s="428" t="s">
        <v>51</v>
      </c>
      <c r="H60" s="398"/>
      <c r="I60" s="399">
        <v>10000</v>
      </c>
      <c r="J60" s="346">
        <v>10000</v>
      </c>
      <c r="K60" s="347">
        <v>0</v>
      </c>
      <c r="L60" s="326">
        <f t="shared" si="0"/>
        <v>0</v>
      </c>
    </row>
    <row r="61" spans="1:12" s="339" customFormat="1" ht="27.75" customHeight="1">
      <c r="A61" s="340">
        <v>33</v>
      </c>
      <c r="B61" s="365">
        <v>90011</v>
      </c>
      <c r="C61" s="426">
        <v>6110</v>
      </c>
      <c r="D61" s="366" t="s">
        <v>555</v>
      </c>
      <c r="E61" s="367">
        <v>2006</v>
      </c>
      <c r="F61" s="367">
        <v>2006</v>
      </c>
      <c r="G61" s="430" t="s">
        <v>51</v>
      </c>
      <c r="H61" s="350"/>
      <c r="I61" s="345">
        <v>11000</v>
      </c>
      <c r="J61" s="346">
        <f aca="true" t="shared" si="4" ref="J61:J72">SUM(H61:I61)</f>
        <v>11000</v>
      </c>
      <c r="K61" s="347">
        <v>0</v>
      </c>
      <c r="L61" s="326">
        <f t="shared" si="0"/>
        <v>0</v>
      </c>
    </row>
    <row r="62" spans="1:12" s="408" customFormat="1" ht="27.75" customHeight="1">
      <c r="A62" s="340">
        <v>34</v>
      </c>
      <c r="B62" s="371">
        <v>90011</v>
      </c>
      <c r="C62" s="431">
        <v>6110</v>
      </c>
      <c r="D62" s="418" t="s">
        <v>741</v>
      </c>
      <c r="E62" s="367">
        <v>2006</v>
      </c>
      <c r="F62" s="367">
        <v>2006</v>
      </c>
      <c r="G62" s="432" t="s">
        <v>78</v>
      </c>
      <c r="H62" s="350"/>
      <c r="I62" s="350">
        <v>120000</v>
      </c>
      <c r="J62" s="322">
        <f t="shared" si="4"/>
        <v>120000</v>
      </c>
      <c r="K62" s="423">
        <v>82438.34</v>
      </c>
      <c r="L62" s="326">
        <f t="shared" si="0"/>
        <v>68.7</v>
      </c>
    </row>
    <row r="63" spans="1:12" s="408" customFormat="1" ht="39.75" customHeight="1">
      <c r="A63" s="340">
        <v>35</v>
      </c>
      <c r="B63" s="371">
        <v>90011</v>
      </c>
      <c r="C63" s="431">
        <v>6270</v>
      </c>
      <c r="D63" s="418" t="s">
        <v>742</v>
      </c>
      <c r="E63" s="367">
        <v>2006</v>
      </c>
      <c r="F63" s="367">
        <v>2006</v>
      </c>
      <c r="G63" s="432" t="s">
        <v>78</v>
      </c>
      <c r="H63" s="350"/>
      <c r="I63" s="350">
        <v>100000</v>
      </c>
      <c r="J63" s="322">
        <f t="shared" si="4"/>
        <v>100000</v>
      </c>
      <c r="K63" s="423">
        <v>0</v>
      </c>
      <c r="L63" s="326">
        <f t="shared" si="0"/>
        <v>0</v>
      </c>
    </row>
    <row r="64" spans="1:12" s="339" customFormat="1" ht="30" customHeight="1">
      <c r="A64" s="340">
        <v>36</v>
      </c>
      <c r="B64" s="365">
        <v>90015</v>
      </c>
      <c r="C64" s="426">
        <v>6050</v>
      </c>
      <c r="D64" s="366" t="s">
        <v>743</v>
      </c>
      <c r="E64" s="367">
        <v>2006</v>
      </c>
      <c r="F64" s="367">
        <v>2006</v>
      </c>
      <c r="G64" s="430" t="s">
        <v>64</v>
      </c>
      <c r="H64" s="350">
        <v>5000</v>
      </c>
      <c r="I64" s="345"/>
      <c r="J64" s="346">
        <f t="shared" si="4"/>
        <v>5000</v>
      </c>
      <c r="K64" s="347">
        <v>4950</v>
      </c>
      <c r="L64" s="326">
        <f t="shared" si="0"/>
        <v>99</v>
      </c>
    </row>
    <row r="65" spans="1:12" s="327" customFormat="1" ht="27.75" customHeight="1">
      <c r="A65" s="340">
        <v>37</v>
      </c>
      <c r="B65" s="371">
        <v>90015</v>
      </c>
      <c r="C65" s="431">
        <v>6050</v>
      </c>
      <c r="D65" s="418" t="s">
        <v>79</v>
      </c>
      <c r="E65" s="367">
        <v>2005</v>
      </c>
      <c r="F65" s="367">
        <v>2006</v>
      </c>
      <c r="G65" s="432" t="s">
        <v>51</v>
      </c>
      <c r="H65" s="350">
        <v>90000</v>
      </c>
      <c r="I65" s="350"/>
      <c r="J65" s="322">
        <f t="shared" si="4"/>
        <v>90000</v>
      </c>
      <c r="K65" s="423">
        <v>10131.76</v>
      </c>
      <c r="L65" s="326">
        <f t="shared" si="0"/>
        <v>11.26</v>
      </c>
    </row>
    <row r="66" spans="1:12" s="327" customFormat="1" ht="27.75" customHeight="1">
      <c r="A66" s="340">
        <v>38</v>
      </c>
      <c r="B66" s="371">
        <v>90015</v>
      </c>
      <c r="C66" s="431">
        <v>6050</v>
      </c>
      <c r="D66" s="418" t="s">
        <v>80</v>
      </c>
      <c r="E66" s="367">
        <v>2005</v>
      </c>
      <c r="F66" s="367">
        <v>2006</v>
      </c>
      <c r="G66" s="432" t="s">
        <v>51</v>
      </c>
      <c r="H66" s="350">
        <v>90000</v>
      </c>
      <c r="I66" s="350"/>
      <c r="J66" s="322">
        <f t="shared" si="4"/>
        <v>90000</v>
      </c>
      <c r="K66" s="423">
        <v>131.76</v>
      </c>
      <c r="L66" s="326">
        <f t="shared" si="0"/>
        <v>0.15</v>
      </c>
    </row>
    <row r="67" spans="1:12" s="339" customFormat="1" ht="27.75" customHeight="1">
      <c r="A67" s="340">
        <v>39</v>
      </c>
      <c r="B67" s="365">
        <v>90015</v>
      </c>
      <c r="C67" s="426">
        <v>6050</v>
      </c>
      <c r="D67" s="366" t="s">
        <v>81</v>
      </c>
      <c r="E67" s="367">
        <v>2005</v>
      </c>
      <c r="F67" s="367">
        <v>2006</v>
      </c>
      <c r="G67" s="430" t="s">
        <v>51</v>
      </c>
      <c r="H67" s="350">
        <v>28000</v>
      </c>
      <c r="I67" s="345"/>
      <c r="J67" s="346">
        <f t="shared" si="4"/>
        <v>28000</v>
      </c>
      <c r="K67" s="347">
        <v>27997.68</v>
      </c>
      <c r="L67" s="326">
        <f t="shared" si="0"/>
        <v>99.99</v>
      </c>
    </row>
    <row r="68" spans="1:12" s="401" customFormat="1" ht="30" customHeight="1">
      <c r="A68" s="433">
        <v>40</v>
      </c>
      <c r="B68" s="434">
        <v>90095</v>
      </c>
      <c r="C68" s="434">
        <v>6210</v>
      </c>
      <c r="D68" s="366" t="s">
        <v>744</v>
      </c>
      <c r="E68" s="367">
        <v>2006</v>
      </c>
      <c r="F68" s="367">
        <v>2006</v>
      </c>
      <c r="G68" s="430" t="s">
        <v>53</v>
      </c>
      <c r="H68" s="350">
        <v>230000</v>
      </c>
      <c r="I68" s="345"/>
      <c r="J68" s="346">
        <f>SUM(H68:I68)</f>
        <v>230000</v>
      </c>
      <c r="K68" s="347">
        <v>0</v>
      </c>
      <c r="L68" s="326">
        <f t="shared" si="0"/>
        <v>0</v>
      </c>
    </row>
    <row r="69" spans="1:12" s="401" customFormat="1" ht="27.75" customHeight="1">
      <c r="A69" s="435">
        <v>41</v>
      </c>
      <c r="B69" s="436">
        <v>90095</v>
      </c>
      <c r="C69" s="436">
        <v>6050</v>
      </c>
      <c r="D69" s="437" t="s">
        <v>745</v>
      </c>
      <c r="E69" s="367">
        <v>2006</v>
      </c>
      <c r="F69" s="367">
        <v>2006</v>
      </c>
      <c r="G69" s="428" t="s">
        <v>64</v>
      </c>
      <c r="H69" s="323">
        <v>61000</v>
      </c>
      <c r="I69" s="438"/>
      <c r="J69" s="439">
        <f>SUM(H69:I69)</f>
        <v>61000</v>
      </c>
      <c r="K69" s="351">
        <v>9631.76</v>
      </c>
      <c r="L69" s="326">
        <f t="shared" si="0"/>
        <v>15.79</v>
      </c>
    </row>
    <row r="70" spans="1:12" s="348" customFormat="1" ht="27.75" customHeight="1">
      <c r="A70" s="316">
        <v>42</v>
      </c>
      <c r="B70" s="341">
        <v>90095</v>
      </c>
      <c r="C70" s="341">
        <v>6050</v>
      </c>
      <c r="D70" s="437" t="s">
        <v>113</v>
      </c>
      <c r="E70" s="320">
        <v>2001</v>
      </c>
      <c r="F70" s="320">
        <v>2008</v>
      </c>
      <c r="G70" s="428" t="s">
        <v>51</v>
      </c>
      <c r="H70" s="323">
        <v>720000</v>
      </c>
      <c r="I70" s="438"/>
      <c r="J70" s="439">
        <f t="shared" si="4"/>
        <v>720000</v>
      </c>
      <c r="K70" s="351">
        <v>359000</v>
      </c>
      <c r="L70" s="326">
        <f aca="true" t="shared" si="5" ref="L70:L82">K70/J70*100</f>
        <v>49.86</v>
      </c>
    </row>
    <row r="71" spans="1:12" s="364" customFormat="1" ht="27.75" customHeight="1">
      <c r="A71" s="340">
        <v>43</v>
      </c>
      <c r="B71" s="365">
        <v>90095</v>
      </c>
      <c r="C71" s="365">
        <v>6050</v>
      </c>
      <c r="D71" s="366" t="s">
        <v>746</v>
      </c>
      <c r="E71" s="367">
        <v>2004</v>
      </c>
      <c r="F71" s="367">
        <v>2007</v>
      </c>
      <c r="G71" s="368" t="s">
        <v>51</v>
      </c>
      <c r="H71" s="350">
        <v>900000</v>
      </c>
      <c r="I71" s="345"/>
      <c r="J71" s="346">
        <f t="shared" si="4"/>
        <v>900000</v>
      </c>
      <c r="K71" s="347">
        <v>0</v>
      </c>
      <c r="L71" s="326">
        <f t="shared" si="5"/>
        <v>0</v>
      </c>
    </row>
    <row r="72" spans="1:12" s="447" customFormat="1" ht="27.75" customHeight="1" thickBot="1">
      <c r="A72" s="440">
        <v>44</v>
      </c>
      <c r="B72" s="441">
        <v>90095</v>
      </c>
      <c r="C72" s="441">
        <v>6050</v>
      </c>
      <c r="D72" s="442" t="s">
        <v>747</v>
      </c>
      <c r="E72" s="443">
        <v>2006</v>
      </c>
      <c r="F72" s="443">
        <v>2006</v>
      </c>
      <c r="G72" s="443" t="s">
        <v>53</v>
      </c>
      <c r="H72" s="444">
        <v>300000</v>
      </c>
      <c r="I72" s="444"/>
      <c r="J72" s="445">
        <f t="shared" si="4"/>
        <v>300000</v>
      </c>
      <c r="K72" s="446">
        <v>0</v>
      </c>
      <c r="L72" s="326">
        <f t="shared" si="5"/>
        <v>0</v>
      </c>
    </row>
    <row r="73" spans="1:12" s="369" customFormat="1" ht="19.5" customHeight="1">
      <c r="A73" s="1544" t="s">
        <v>114</v>
      </c>
      <c r="B73" s="1545"/>
      <c r="C73" s="1545"/>
      <c r="D73" s="1545"/>
      <c r="E73" s="1545"/>
      <c r="F73" s="1545"/>
      <c r="G73" s="1545"/>
      <c r="H73" s="336">
        <f>SUM(H74:H78)</f>
        <v>84500</v>
      </c>
      <c r="I73" s="336">
        <f>SUM(I74:I78)</f>
        <v>0</v>
      </c>
      <c r="J73" s="336">
        <f>SUM(J74:J78)</f>
        <v>84500</v>
      </c>
      <c r="K73" s="337">
        <f>SUM(K74:K78)</f>
        <v>0</v>
      </c>
      <c r="L73" s="338">
        <f>K73/J73*100</f>
        <v>0</v>
      </c>
    </row>
    <row r="74" spans="1:12" s="447" customFormat="1" ht="27.75" customHeight="1">
      <c r="A74" s="402">
        <v>45</v>
      </c>
      <c r="B74" s="367">
        <v>92109</v>
      </c>
      <c r="C74" s="367">
        <v>6050</v>
      </c>
      <c r="D74" s="349" t="s">
        <v>82</v>
      </c>
      <c r="E74" s="367">
        <v>2005</v>
      </c>
      <c r="F74" s="367">
        <v>2006</v>
      </c>
      <c r="G74" s="367" t="s">
        <v>51</v>
      </c>
      <c r="H74" s="448">
        <v>27000</v>
      </c>
      <c r="I74" s="449"/>
      <c r="J74" s="322">
        <f>SUM(H74:I74)</f>
        <v>27000</v>
      </c>
      <c r="K74" s="423">
        <v>0</v>
      </c>
      <c r="L74" s="326">
        <f t="shared" si="5"/>
        <v>0</v>
      </c>
    </row>
    <row r="75" spans="1:12" s="447" customFormat="1" ht="27.75" customHeight="1">
      <c r="A75" s="402">
        <v>46</v>
      </c>
      <c r="B75" s="367">
        <v>92109</v>
      </c>
      <c r="C75" s="367">
        <v>6050</v>
      </c>
      <c r="D75" s="450" t="s">
        <v>83</v>
      </c>
      <c r="E75" s="367">
        <v>2005</v>
      </c>
      <c r="F75" s="367">
        <v>2006</v>
      </c>
      <c r="G75" s="367" t="s">
        <v>51</v>
      </c>
      <c r="H75" s="451">
        <v>17000</v>
      </c>
      <c r="I75" s="449"/>
      <c r="J75" s="322">
        <f>SUM(H75:I75)</f>
        <v>17000</v>
      </c>
      <c r="K75" s="423">
        <v>0</v>
      </c>
      <c r="L75" s="326">
        <f t="shared" si="5"/>
        <v>0</v>
      </c>
    </row>
    <row r="76" spans="1:12" s="456" customFormat="1" ht="27.75" customHeight="1">
      <c r="A76" s="405">
        <v>47</v>
      </c>
      <c r="B76" s="380">
        <v>92109</v>
      </c>
      <c r="C76" s="380">
        <v>6050</v>
      </c>
      <c r="D76" s="452" t="s">
        <v>84</v>
      </c>
      <c r="E76" s="380">
        <v>2005</v>
      </c>
      <c r="F76" s="380">
        <v>2006</v>
      </c>
      <c r="G76" s="380" t="s">
        <v>51</v>
      </c>
      <c r="H76" s="453">
        <v>6000</v>
      </c>
      <c r="I76" s="454"/>
      <c r="J76" s="453">
        <f>SUM(H76:I76)</f>
        <v>6000</v>
      </c>
      <c r="K76" s="455">
        <v>0</v>
      </c>
      <c r="L76" s="326">
        <f t="shared" si="5"/>
        <v>0</v>
      </c>
    </row>
    <row r="77" spans="1:12" s="459" customFormat="1" ht="27.75" customHeight="1">
      <c r="A77" s="405">
        <v>48</v>
      </c>
      <c r="B77" s="380">
        <v>92109</v>
      </c>
      <c r="C77" s="380">
        <v>6050</v>
      </c>
      <c r="D77" s="457" t="s">
        <v>748</v>
      </c>
      <c r="E77" s="380">
        <v>2006</v>
      </c>
      <c r="F77" s="380">
        <v>2006</v>
      </c>
      <c r="G77" s="380" t="s">
        <v>51</v>
      </c>
      <c r="H77" s="453">
        <v>30000</v>
      </c>
      <c r="I77" s="458"/>
      <c r="J77" s="384">
        <f>SUM(H77:I77)</f>
        <v>30000</v>
      </c>
      <c r="K77" s="400">
        <v>0</v>
      </c>
      <c r="L77" s="326">
        <f t="shared" si="5"/>
        <v>0</v>
      </c>
    </row>
    <row r="78" spans="1:12" s="456" customFormat="1" ht="27.75" customHeight="1" thickBot="1">
      <c r="A78" s="410" t="s">
        <v>749</v>
      </c>
      <c r="B78" s="331">
        <v>92109</v>
      </c>
      <c r="C78" s="331">
        <v>6060</v>
      </c>
      <c r="D78" s="460" t="s">
        <v>750</v>
      </c>
      <c r="E78" s="331">
        <v>2006</v>
      </c>
      <c r="F78" s="331">
        <v>2006</v>
      </c>
      <c r="G78" s="331" t="s">
        <v>751</v>
      </c>
      <c r="H78" s="332">
        <v>4500</v>
      </c>
      <c r="I78" s="461"/>
      <c r="J78" s="332">
        <f>SUM(H78:I78)</f>
        <v>4500</v>
      </c>
      <c r="K78" s="363">
        <v>0</v>
      </c>
      <c r="L78" s="462">
        <f t="shared" si="5"/>
        <v>0</v>
      </c>
    </row>
    <row r="79" spans="1:12" s="463" customFormat="1" ht="19.5" customHeight="1">
      <c r="A79" s="1544" t="s">
        <v>115</v>
      </c>
      <c r="B79" s="1545"/>
      <c r="C79" s="1545"/>
      <c r="D79" s="1545"/>
      <c r="E79" s="1545"/>
      <c r="F79" s="1545"/>
      <c r="G79" s="1545"/>
      <c r="H79" s="336">
        <f>SUM(H80:H82)</f>
        <v>1960000</v>
      </c>
      <c r="I79" s="336">
        <f>SUM(I80:I82)</f>
        <v>0</v>
      </c>
      <c r="J79" s="336">
        <f>SUM(J80:J82)</f>
        <v>1960000</v>
      </c>
      <c r="K79" s="337">
        <f>SUM(K80:K82)</f>
        <v>780401.4</v>
      </c>
      <c r="L79" s="338">
        <f>K79/J79*100</f>
        <v>39.82</v>
      </c>
    </row>
    <row r="80" spans="1:12" s="459" customFormat="1" ht="27.75" customHeight="1">
      <c r="A80" s="340">
        <v>49</v>
      </c>
      <c r="B80" s="365">
        <v>92601</v>
      </c>
      <c r="C80" s="427">
        <v>6050</v>
      </c>
      <c r="D80" s="366" t="s">
        <v>752</v>
      </c>
      <c r="E80" s="367">
        <v>2000</v>
      </c>
      <c r="F80" s="367">
        <v>2006</v>
      </c>
      <c r="G80" s="428" t="s">
        <v>51</v>
      </c>
      <c r="H80" s="350">
        <v>1510000</v>
      </c>
      <c r="I80" s="345"/>
      <c r="J80" s="346">
        <f>SUM(H80:I80)</f>
        <v>1510000</v>
      </c>
      <c r="K80" s="347">
        <v>754749.64</v>
      </c>
      <c r="L80" s="326">
        <f t="shared" si="5"/>
        <v>49.98</v>
      </c>
    </row>
    <row r="81" spans="1:12" s="464" customFormat="1" ht="27.75" customHeight="1">
      <c r="A81" s="302">
        <v>50</v>
      </c>
      <c r="B81" s="421">
        <v>92601</v>
      </c>
      <c r="C81" s="431">
        <v>6050</v>
      </c>
      <c r="D81" s="422" t="s">
        <v>753</v>
      </c>
      <c r="E81" s="380">
        <v>2005</v>
      </c>
      <c r="F81" s="380">
        <v>2010</v>
      </c>
      <c r="G81" s="367" t="s">
        <v>51</v>
      </c>
      <c r="H81" s="398">
        <v>200000</v>
      </c>
      <c r="I81" s="398"/>
      <c r="J81" s="453">
        <f>SUM(H81:I81)</f>
        <v>200000</v>
      </c>
      <c r="K81" s="455">
        <v>19520</v>
      </c>
      <c r="L81" s="326">
        <f t="shared" si="5"/>
        <v>9.76</v>
      </c>
    </row>
    <row r="82" spans="1:12" s="465" customFormat="1" ht="27.75" customHeight="1" thickBot="1">
      <c r="A82" s="340">
        <v>51</v>
      </c>
      <c r="B82" s="304">
        <v>92601</v>
      </c>
      <c r="C82" s="424">
        <v>6050</v>
      </c>
      <c r="D82" s="379" t="s">
        <v>754</v>
      </c>
      <c r="E82" s="380">
        <v>2006</v>
      </c>
      <c r="F82" s="380">
        <v>2006</v>
      </c>
      <c r="G82" s="356" t="s">
        <v>51</v>
      </c>
      <c r="H82" s="398">
        <v>250000</v>
      </c>
      <c r="I82" s="399"/>
      <c r="J82" s="384">
        <f>SUM(H82:I82)</f>
        <v>250000</v>
      </c>
      <c r="K82" s="400">
        <v>6131.76</v>
      </c>
      <c r="L82" s="326">
        <f t="shared" si="5"/>
        <v>2.45</v>
      </c>
    </row>
    <row r="83" spans="1:12" s="474" customFormat="1" ht="24.75" customHeight="1" thickBot="1">
      <c r="A83" s="466"/>
      <c r="B83" s="467"/>
      <c r="C83" s="467"/>
      <c r="D83" s="468" t="s">
        <v>185</v>
      </c>
      <c r="E83" s="469"/>
      <c r="F83" s="469"/>
      <c r="G83" s="470"/>
      <c r="H83" s="471">
        <f>SUM(H5+H8+H21+H23+H28+H32+H34+H46+H48+H50+H73+H79)</f>
        <v>52457492</v>
      </c>
      <c r="I83" s="471">
        <f>SUM(I5+I8+I21+I23+I28+I32+I34+I46+I48+I50+I73+I79)</f>
        <v>471500</v>
      </c>
      <c r="J83" s="471">
        <f>SUM(J5+J8+J21+J23+J28+J32+J34+J46+J48+J50+J73+J79)</f>
        <v>52928992</v>
      </c>
      <c r="K83" s="472">
        <f>SUM(K5+K8+K21+K23+K28+K32+K34+K46+K48+K50+K73+K79)</f>
        <v>11121025.9</v>
      </c>
      <c r="L83" s="473">
        <f>K83/J83*100</f>
        <v>21.01</v>
      </c>
    </row>
    <row r="87" ht="12.75">
      <c r="K87" s="54">
        <f>SUM(K83-K62)</f>
        <v>11038587.56</v>
      </c>
    </row>
  </sheetData>
  <mergeCells count="22">
    <mergeCell ref="A48:G48"/>
    <mergeCell ref="A5:G5"/>
    <mergeCell ref="A8:G8"/>
    <mergeCell ref="A32:G32"/>
    <mergeCell ref="A21:G21"/>
    <mergeCell ref="A23:G23"/>
    <mergeCell ref="A28:G28"/>
    <mergeCell ref="A46:G46"/>
    <mergeCell ref="K2:K3"/>
    <mergeCell ref="L2:L3"/>
    <mergeCell ref="E2:F3"/>
    <mergeCell ref="A34:G34"/>
    <mergeCell ref="A50:G50"/>
    <mergeCell ref="A73:G73"/>
    <mergeCell ref="A79:G79"/>
    <mergeCell ref="A1:L1"/>
    <mergeCell ref="A2:A3"/>
    <mergeCell ref="B2:B3"/>
    <mergeCell ref="C2:C3"/>
    <mergeCell ref="D2:D3"/>
    <mergeCell ref="G2:G3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83" r:id="rId1"/>
  <rowBreaks count="3" manualBreakCount="3">
    <brk id="27" max="11" man="1"/>
    <brk id="49" max="11" man="1"/>
    <brk id="72" max="11" man="1"/>
  </rowBreaks>
  <colBreaks count="2" manualBreakCount="2">
    <brk id="12" max="87" man="1"/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1"/>
  <sheetViews>
    <sheetView showGridLines="0" view="pageBreakPreview" zoomScale="88" zoomScaleSheetLayoutView="88" workbookViewId="0" topLeftCell="A73">
      <selection activeCell="G7" sqref="G7"/>
    </sheetView>
  </sheetViews>
  <sheetFormatPr defaultColWidth="9.00390625" defaultRowHeight="24.75" customHeight="1"/>
  <cols>
    <col min="1" max="1" width="5.125" style="167" bestFit="1" customWidth="1"/>
    <col min="2" max="2" width="87.00390625" style="0" customWidth="1"/>
    <col min="3" max="3" width="12.00390625" style="0" bestFit="1" customWidth="1"/>
    <col min="4" max="4" width="16.625" style="0" customWidth="1"/>
    <col min="5" max="5" width="16.875" style="50" customWidth="1"/>
    <col min="6" max="6" width="7.375" style="0" bestFit="1" customWidth="1"/>
    <col min="8" max="9" width="13.00390625" style="0" bestFit="1" customWidth="1"/>
    <col min="11" max="11" width="9.875" style="0" bestFit="1" customWidth="1"/>
  </cols>
  <sheetData>
    <row r="1" spans="1:6" ht="33" customHeight="1">
      <c r="A1" s="1581" t="s">
        <v>194</v>
      </c>
      <c r="B1" s="1581"/>
      <c r="C1" s="1581"/>
      <c r="D1" s="1581"/>
      <c r="E1" s="1581"/>
      <c r="F1" s="1581"/>
    </row>
    <row r="2" spans="1:6" ht="15.75">
      <c r="A2" s="1580" t="s">
        <v>982</v>
      </c>
      <c r="B2" s="1580"/>
      <c r="C2" s="1580"/>
      <c r="D2" s="1580"/>
      <c r="E2" s="1580"/>
      <c r="F2" s="1580"/>
    </row>
    <row r="3" spans="1:6" ht="15.75">
      <c r="A3" s="1580" t="s">
        <v>983</v>
      </c>
      <c r="B3" s="1580"/>
      <c r="C3" s="1580"/>
      <c r="D3" s="1580"/>
      <c r="E3" s="1580"/>
      <c r="F3" s="1580"/>
    </row>
    <row r="4" spans="1:6" ht="15.75">
      <c r="A4" s="1580" t="s">
        <v>5</v>
      </c>
      <c r="B4" s="1580"/>
      <c r="C4" s="1580"/>
      <c r="D4" s="1580"/>
      <c r="E4" s="1580"/>
      <c r="F4" s="1580"/>
    </row>
    <row r="5" spans="1:5" ht="15.75">
      <c r="A5" s="47"/>
      <c r="B5" s="47"/>
      <c r="C5" s="47"/>
      <c r="D5" s="47"/>
      <c r="E5" s="47"/>
    </row>
    <row r="6" spans="1:5" s="2" customFormat="1" ht="15.75" thickBot="1">
      <c r="A6" s="1"/>
      <c r="B6" s="18"/>
      <c r="D6" s="166"/>
      <c r="E6" s="166"/>
    </row>
    <row r="7" spans="1:8" s="2" customFormat="1" ht="28.5" customHeight="1" thickBot="1">
      <c r="A7" s="1577" t="s">
        <v>627</v>
      </c>
      <c r="B7" s="1578"/>
      <c r="C7" s="1578"/>
      <c r="D7" s="1578"/>
      <c r="E7" s="1578"/>
      <c r="F7" s="1579"/>
      <c r="H7" s="3"/>
    </row>
    <row r="8" spans="1:6" s="483" customFormat="1" ht="76.5" customHeight="1" thickBot="1">
      <c r="A8" s="478" t="s">
        <v>598</v>
      </c>
      <c r="B8" s="479" t="s">
        <v>126</v>
      </c>
      <c r="C8" s="480" t="s">
        <v>628</v>
      </c>
      <c r="D8" s="479" t="s">
        <v>784</v>
      </c>
      <c r="E8" s="481" t="s">
        <v>785</v>
      </c>
      <c r="F8" s="482" t="s">
        <v>629</v>
      </c>
    </row>
    <row r="9" spans="1:6" s="579" customFormat="1" ht="12" thickBot="1">
      <c r="A9" s="580">
        <v>1</v>
      </c>
      <c r="B9" s="581">
        <v>2</v>
      </c>
      <c r="C9" s="581">
        <v>3</v>
      </c>
      <c r="D9" s="582">
        <v>4</v>
      </c>
      <c r="E9" s="578">
        <v>5</v>
      </c>
      <c r="F9" s="588">
        <v>6</v>
      </c>
    </row>
    <row r="10" spans="1:6" s="484" customFormat="1" ht="24.75" customHeight="1" thickBot="1">
      <c r="A10" s="485" t="s">
        <v>630</v>
      </c>
      <c r="B10" s="486" t="s">
        <v>631</v>
      </c>
      <c r="C10" s="487" t="s">
        <v>597</v>
      </c>
      <c r="D10" s="488">
        <f>SUM(D11)</f>
        <v>163109</v>
      </c>
      <c r="E10" s="489">
        <v>163108.13</v>
      </c>
      <c r="F10" s="589">
        <f aca="true" t="shared" si="0" ref="F10:F18">SUM(E10/D10)*100</f>
        <v>100</v>
      </c>
    </row>
    <row r="11" spans="1:6" s="484" customFormat="1" ht="24.75" customHeight="1" thickBot="1">
      <c r="A11" s="490" t="s">
        <v>978</v>
      </c>
      <c r="B11" s="491" t="s">
        <v>686</v>
      </c>
      <c r="C11" s="492" t="s">
        <v>597</v>
      </c>
      <c r="D11" s="493">
        <v>163109</v>
      </c>
      <c r="E11" s="494">
        <v>163108.13</v>
      </c>
      <c r="F11" s="590">
        <f t="shared" si="0"/>
        <v>100</v>
      </c>
    </row>
    <row r="12" spans="1:6" s="484" customFormat="1" ht="24.75" customHeight="1" thickBot="1">
      <c r="A12" s="495" t="s">
        <v>632</v>
      </c>
      <c r="B12" s="496" t="s">
        <v>633</v>
      </c>
      <c r="C12" s="487" t="s">
        <v>597</v>
      </c>
      <c r="D12" s="488">
        <f>SUM(D13:D18)</f>
        <v>9319000</v>
      </c>
      <c r="E12" s="489">
        <f>SUM(E13:E18)</f>
        <v>5206593.5</v>
      </c>
      <c r="F12" s="497">
        <f t="shared" si="0"/>
        <v>55.87</v>
      </c>
    </row>
    <row r="13" spans="1:6" s="484" customFormat="1" ht="24.75" customHeight="1">
      <c r="A13" s="498" t="s">
        <v>978</v>
      </c>
      <c r="B13" s="499" t="s">
        <v>984</v>
      </c>
      <c r="C13" s="500" t="s">
        <v>814</v>
      </c>
      <c r="D13" s="501">
        <v>30000</v>
      </c>
      <c r="E13" s="502">
        <v>29290.92</v>
      </c>
      <c r="F13" s="503">
        <f t="shared" si="0"/>
        <v>97.64</v>
      </c>
    </row>
    <row r="14" spans="1:6" s="484" customFormat="1" ht="24.75" customHeight="1">
      <c r="A14" s="504" t="s">
        <v>867</v>
      </c>
      <c r="B14" s="505" t="s">
        <v>985</v>
      </c>
      <c r="C14" s="506" t="s">
        <v>811</v>
      </c>
      <c r="D14" s="507">
        <v>20000</v>
      </c>
      <c r="E14" s="508">
        <v>65712.1</v>
      </c>
      <c r="F14" s="503">
        <f t="shared" si="0"/>
        <v>328.56</v>
      </c>
    </row>
    <row r="15" spans="1:6" s="484" customFormat="1" ht="24.75" customHeight="1">
      <c r="A15" s="504" t="s">
        <v>870</v>
      </c>
      <c r="B15" s="505" t="s">
        <v>986</v>
      </c>
      <c r="C15" s="506" t="s">
        <v>814</v>
      </c>
      <c r="D15" s="507">
        <v>1000000</v>
      </c>
      <c r="E15" s="508">
        <v>562404.69</v>
      </c>
      <c r="F15" s="503">
        <f t="shared" si="0"/>
        <v>56.24</v>
      </c>
    </row>
    <row r="16" spans="1:6" s="484" customFormat="1" ht="24.75" customHeight="1">
      <c r="A16" s="504" t="s">
        <v>979</v>
      </c>
      <c r="B16" s="505" t="s">
        <v>987</v>
      </c>
      <c r="C16" s="506" t="s">
        <v>814</v>
      </c>
      <c r="D16" s="507">
        <v>7699000</v>
      </c>
      <c r="E16" s="508">
        <v>4162364.93</v>
      </c>
      <c r="F16" s="503">
        <f t="shared" si="0"/>
        <v>54.06</v>
      </c>
    </row>
    <row r="17" spans="1:6" s="484" customFormat="1" ht="24.75" customHeight="1">
      <c r="A17" s="504" t="s">
        <v>980</v>
      </c>
      <c r="B17" s="505" t="s">
        <v>988</v>
      </c>
      <c r="C17" s="506" t="s">
        <v>814</v>
      </c>
      <c r="D17" s="507">
        <v>500000</v>
      </c>
      <c r="E17" s="508">
        <v>378917.94</v>
      </c>
      <c r="F17" s="503">
        <f t="shared" si="0"/>
        <v>75.78</v>
      </c>
    </row>
    <row r="18" spans="1:6" s="484" customFormat="1" ht="24.75" customHeight="1" thickBot="1">
      <c r="A18" s="504" t="s">
        <v>981</v>
      </c>
      <c r="B18" s="509" t="s">
        <v>989</v>
      </c>
      <c r="C18" s="506" t="s">
        <v>814</v>
      </c>
      <c r="D18" s="507">
        <v>70000</v>
      </c>
      <c r="E18" s="508">
        <v>7902.92</v>
      </c>
      <c r="F18" s="503">
        <f t="shared" si="0"/>
        <v>11.29</v>
      </c>
    </row>
    <row r="19" spans="1:6" s="484" customFormat="1" ht="24.75" customHeight="1" hidden="1">
      <c r="A19" s="504"/>
      <c r="B19" s="510"/>
      <c r="C19" s="510"/>
      <c r="D19" s="511"/>
      <c r="E19" s="508"/>
      <c r="F19" s="512"/>
    </row>
    <row r="20" spans="1:6" s="484" customFormat="1" ht="24.75" customHeight="1" hidden="1">
      <c r="A20" s="513"/>
      <c r="B20" s="514"/>
      <c r="C20" s="514"/>
      <c r="D20" s="515"/>
      <c r="E20" s="516"/>
      <c r="F20" s="517"/>
    </row>
    <row r="21" spans="1:6" s="484" customFormat="1" ht="24.75" customHeight="1" thickBot="1">
      <c r="A21" s="495" t="s">
        <v>634</v>
      </c>
      <c r="B21" s="518" t="s">
        <v>635</v>
      </c>
      <c r="C21" s="487" t="s">
        <v>597</v>
      </c>
      <c r="D21" s="519">
        <f>SUM(D22+D29+D34+D43+D58+D65+D70+D79+D81)</f>
        <v>9482109</v>
      </c>
      <c r="E21" s="520">
        <f>SUM(E22+E29+E34+E43+E58+E65+E70+E79+E81)</f>
        <v>538464.53</v>
      </c>
      <c r="F21" s="497">
        <f>SUM(E21/D21)*100</f>
        <v>5.68</v>
      </c>
    </row>
    <row r="22" spans="1:6" s="484" customFormat="1" ht="35.25" customHeight="1">
      <c r="A22" s="521"/>
      <c r="B22" s="522" t="s">
        <v>305</v>
      </c>
      <c r="C22" s="522"/>
      <c r="D22" s="523">
        <f>SUM(D23:D28)</f>
        <v>2126500</v>
      </c>
      <c r="E22" s="524">
        <f>SUM(E23:E28)</f>
        <v>0</v>
      </c>
      <c r="F22" s="525">
        <f>SUM(E22/D22)*100</f>
        <v>0</v>
      </c>
    </row>
    <row r="23" spans="1:6" s="484" customFormat="1" ht="24.75" customHeight="1">
      <c r="A23" s="498" t="s">
        <v>978</v>
      </c>
      <c r="B23" s="499" t="s">
        <v>1</v>
      </c>
      <c r="C23" s="500" t="s">
        <v>809</v>
      </c>
      <c r="D23" s="501">
        <v>1886000</v>
      </c>
      <c r="E23" s="508">
        <v>0</v>
      </c>
      <c r="F23" s="503">
        <f aca="true" t="shared" si="1" ref="F23:F42">SUM(E23/D23)*100</f>
        <v>0</v>
      </c>
    </row>
    <row r="24" spans="1:6" s="484" customFormat="1" ht="38.25" customHeight="1">
      <c r="A24" s="498" t="s">
        <v>867</v>
      </c>
      <c r="B24" s="499" t="s">
        <v>759</v>
      </c>
      <c r="C24" s="500" t="s">
        <v>2</v>
      </c>
      <c r="D24" s="501">
        <v>170000</v>
      </c>
      <c r="E24" s="508">
        <v>0</v>
      </c>
      <c r="F24" s="503">
        <f t="shared" si="1"/>
        <v>0</v>
      </c>
    </row>
    <row r="25" spans="1:6" s="484" customFormat="1" ht="29.25" customHeight="1">
      <c r="A25" s="498" t="s">
        <v>870</v>
      </c>
      <c r="B25" s="505" t="s">
        <v>760</v>
      </c>
      <c r="C25" s="506" t="s">
        <v>2</v>
      </c>
      <c r="D25" s="507">
        <v>38000</v>
      </c>
      <c r="E25" s="508">
        <v>0</v>
      </c>
      <c r="F25" s="503">
        <f t="shared" si="1"/>
        <v>0</v>
      </c>
    </row>
    <row r="26" spans="1:6" s="484" customFormat="1" ht="24.75" customHeight="1">
      <c r="A26" s="498" t="s">
        <v>979</v>
      </c>
      <c r="B26" s="505" t="s">
        <v>761</v>
      </c>
      <c r="C26" s="506" t="s">
        <v>2</v>
      </c>
      <c r="D26" s="507">
        <v>7500</v>
      </c>
      <c r="E26" s="508">
        <v>0</v>
      </c>
      <c r="F26" s="503">
        <f t="shared" si="1"/>
        <v>0</v>
      </c>
    </row>
    <row r="27" spans="1:6" s="484" customFormat="1" ht="24.75" customHeight="1">
      <c r="A27" s="498" t="s">
        <v>980</v>
      </c>
      <c r="B27" s="505" t="s">
        <v>739</v>
      </c>
      <c r="C27" s="506" t="s">
        <v>2</v>
      </c>
      <c r="D27" s="507">
        <v>15000</v>
      </c>
      <c r="E27" s="508">
        <v>0</v>
      </c>
      <c r="F27" s="503">
        <f t="shared" si="1"/>
        <v>0</v>
      </c>
    </row>
    <row r="28" spans="1:6" s="484" customFormat="1" ht="30" customHeight="1">
      <c r="A28" s="504" t="s">
        <v>981</v>
      </c>
      <c r="B28" s="509" t="s">
        <v>740</v>
      </c>
      <c r="C28" s="506" t="s">
        <v>2</v>
      </c>
      <c r="D28" s="507">
        <v>10000</v>
      </c>
      <c r="E28" s="508">
        <v>0</v>
      </c>
      <c r="F28" s="503">
        <f t="shared" si="1"/>
        <v>0</v>
      </c>
    </row>
    <row r="29" spans="1:6" s="484" customFormat="1" ht="35.25" customHeight="1">
      <c r="A29" s="521"/>
      <c r="B29" s="526" t="s">
        <v>471</v>
      </c>
      <c r="C29" s="526"/>
      <c r="D29" s="527">
        <f>SUM(D30:D33)</f>
        <v>1924109</v>
      </c>
      <c r="E29" s="528">
        <f>SUM(E30:E33)</f>
        <v>77833.77</v>
      </c>
      <c r="F29" s="525">
        <f>SUM(E29/D29)*100</f>
        <v>4.05</v>
      </c>
    </row>
    <row r="30" spans="1:6" s="484" customFormat="1" ht="30" customHeight="1">
      <c r="A30" s="504" t="s">
        <v>636</v>
      </c>
      <c r="B30" s="529" t="s">
        <v>762</v>
      </c>
      <c r="C30" s="530" t="s">
        <v>809</v>
      </c>
      <c r="D30" s="501">
        <v>1500000</v>
      </c>
      <c r="E30" s="508">
        <v>0</v>
      </c>
      <c r="F30" s="503">
        <f t="shared" si="1"/>
        <v>0</v>
      </c>
    </row>
    <row r="31" spans="1:6" s="484" customFormat="1" ht="24.75" customHeight="1">
      <c r="A31" s="504" t="s">
        <v>637</v>
      </c>
      <c r="B31" s="505" t="s">
        <v>638</v>
      </c>
      <c r="C31" s="506" t="s">
        <v>4</v>
      </c>
      <c r="D31" s="507">
        <v>313109</v>
      </c>
      <c r="E31" s="508">
        <v>77833.77</v>
      </c>
      <c r="F31" s="503">
        <f t="shared" si="1"/>
        <v>24.86</v>
      </c>
    </row>
    <row r="32" spans="1:6" s="484" customFormat="1" ht="33.75" customHeight="1">
      <c r="A32" s="504" t="s">
        <v>639</v>
      </c>
      <c r="B32" s="505" t="s">
        <v>765</v>
      </c>
      <c r="C32" s="506" t="s">
        <v>766</v>
      </c>
      <c r="D32" s="507">
        <v>100000</v>
      </c>
      <c r="E32" s="508">
        <v>0</v>
      </c>
      <c r="F32" s="503">
        <f t="shared" si="1"/>
        <v>0</v>
      </c>
    </row>
    <row r="33" spans="1:6" s="484" customFormat="1" ht="33.75" customHeight="1">
      <c r="A33" s="504" t="s">
        <v>640</v>
      </c>
      <c r="B33" s="505" t="s">
        <v>767</v>
      </c>
      <c r="C33" s="506" t="s">
        <v>2</v>
      </c>
      <c r="D33" s="507">
        <v>11000</v>
      </c>
      <c r="E33" s="508">
        <v>0</v>
      </c>
      <c r="F33" s="503">
        <f t="shared" si="1"/>
        <v>0</v>
      </c>
    </row>
    <row r="34" spans="1:6" s="484" customFormat="1" ht="35.25" customHeight="1">
      <c r="A34" s="531"/>
      <c r="B34" s="532" t="s">
        <v>321</v>
      </c>
      <c r="C34" s="532"/>
      <c r="D34" s="533">
        <f>SUM(D35:D42)</f>
        <v>454000</v>
      </c>
      <c r="E34" s="528">
        <f>SUM(E35:E42)</f>
        <v>112145.94</v>
      </c>
      <c r="F34" s="525">
        <f>SUM(E34/D34)*100</f>
        <v>24.7</v>
      </c>
    </row>
    <row r="35" spans="1:6" s="484" customFormat="1" ht="30" customHeight="1">
      <c r="A35" s="504" t="s">
        <v>641</v>
      </c>
      <c r="B35" s="505" t="s">
        <v>17</v>
      </c>
      <c r="C35" s="506" t="s">
        <v>4</v>
      </c>
      <c r="D35" s="507">
        <v>200000</v>
      </c>
      <c r="E35" s="508">
        <v>98140.68</v>
      </c>
      <c r="F35" s="503">
        <f t="shared" si="1"/>
        <v>49.07</v>
      </c>
    </row>
    <row r="36" spans="1:6" s="484" customFormat="1" ht="24.75" customHeight="1">
      <c r="A36" s="504" t="s">
        <v>642</v>
      </c>
      <c r="B36" s="499" t="s">
        <v>768</v>
      </c>
      <c r="C36" s="500" t="s">
        <v>4</v>
      </c>
      <c r="D36" s="501">
        <v>10000</v>
      </c>
      <c r="E36" s="508">
        <v>1805.26</v>
      </c>
      <c r="F36" s="503">
        <f t="shared" si="1"/>
        <v>18.05</v>
      </c>
    </row>
    <row r="37" spans="1:6" s="484" customFormat="1" ht="33" customHeight="1">
      <c r="A37" s="504" t="s">
        <v>643</v>
      </c>
      <c r="B37" s="505" t="s">
        <v>769</v>
      </c>
      <c r="C37" s="506" t="s">
        <v>4</v>
      </c>
      <c r="D37" s="507">
        <v>25000</v>
      </c>
      <c r="E37" s="508">
        <v>0</v>
      </c>
      <c r="F37" s="503">
        <f t="shared" si="1"/>
        <v>0</v>
      </c>
    </row>
    <row r="38" spans="1:6" s="484" customFormat="1" ht="32.25" customHeight="1">
      <c r="A38" s="504" t="s">
        <v>644</v>
      </c>
      <c r="B38" s="505" t="s">
        <v>770</v>
      </c>
      <c r="C38" s="506" t="s">
        <v>4</v>
      </c>
      <c r="D38" s="507">
        <v>40000</v>
      </c>
      <c r="E38" s="508">
        <v>0</v>
      </c>
      <c r="F38" s="503">
        <f t="shared" si="1"/>
        <v>0</v>
      </c>
    </row>
    <row r="39" spans="1:6" s="484" customFormat="1" ht="30.75" customHeight="1">
      <c r="A39" s="504" t="s">
        <v>646</v>
      </c>
      <c r="B39" s="534" t="s">
        <v>771</v>
      </c>
      <c r="C39" s="535" t="s">
        <v>4</v>
      </c>
      <c r="D39" s="536">
        <v>50000</v>
      </c>
      <c r="E39" s="508">
        <v>0</v>
      </c>
      <c r="F39" s="503">
        <f t="shared" si="1"/>
        <v>0</v>
      </c>
    </row>
    <row r="40" spans="1:6" s="484" customFormat="1" ht="24.75" customHeight="1">
      <c r="A40" s="504" t="s">
        <v>647</v>
      </c>
      <c r="B40" s="505" t="s">
        <v>645</v>
      </c>
      <c r="C40" s="506" t="s">
        <v>4</v>
      </c>
      <c r="D40" s="507">
        <v>20000</v>
      </c>
      <c r="E40" s="508">
        <v>12200</v>
      </c>
      <c r="F40" s="503">
        <f t="shared" si="1"/>
        <v>61</v>
      </c>
    </row>
    <row r="41" spans="1:6" s="484" customFormat="1" ht="30.75" customHeight="1">
      <c r="A41" s="504" t="s">
        <v>650</v>
      </c>
      <c r="B41" s="505" t="s">
        <v>772</v>
      </c>
      <c r="C41" s="506" t="s">
        <v>26</v>
      </c>
      <c r="D41" s="507">
        <v>9000</v>
      </c>
      <c r="E41" s="508">
        <v>0</v>
      </c>
      <c r="F41" s="503">
        <f>SUM(E41/D41)*100</f>
        <v>0</v>
      </c>
    </row>
    <row r="42" spans="1:6" s="484" customFormat="1" ht="30.75" customHeight="1">
      <c r="A42" s="504" t="s">
        <v>652</v>
      </c>
      <c r="B42" s="505" t="s">
        <v>773</v>
      </c>
      <c r="C42" s="506" t="s">
        <v>809</v>
      </c>
      <c r="D42" s="507">
        <v>100000</v>
      </c>
      <c r="E42" s="508">
        <v>0</v>
      </c>
      <c r="F42" s="503">
        <f t="shared" si="1"/>
        <v>0</v>
      </c>
    </row>
    <row r="43" spans="1:6" s="484" customFormat="1" ht="35.25" customHeight="1">
      <c r="A43" s="537"/>
      <c r="B43" s="532" t="s">
        <v>18</v>
      </c>
      <c r="C43" s="532"/>
      <c r="D43" s="533">
        <f>SUM(D44+D51+D52+D53+D54+D55+D56+D57)</f>
        <v>960500</v>
      </c>
      <c r="E43" s="528">
        <f>SUM(E44+E51+E52+E53+E54+E55+E56+E57)</f>
        <v>191817.87</v>
      </c>
      <c r="F43" s="525">
        <f>SUM(E43/D43)*100</f>
        <v>19.97</v>
      </c>
    </row>
    <row r="44" spans="1:6" s="484" customFormat="1" ht="15.75" customHeight="1">
      <c r="A44" s="538" t="s">
        <v>656</v>
      </c>
      <c r="B44" s="539" t="s">
        <v>648</v>
      </c>
      <c r="C44" s="540"/>
      <c r="D44" s="1573">
        <f>SUM(D46:D49)</f>
        <v>504500</v>
      </c>
      <c r="E44" s="1575">
        <f>SUM(E46:E49)</f>
        <v>136045.76</v>
      </c>
      <c r="F44" s="1566">
        <f>SUM(E44/D44)*100</f>
        <v>26.97</v>
      </c>
    </row>
    <row r="45" spans="1:6" s="484" customFormat="1" ht="15.75" customHeight="1">
      <c r="A45" s="538"/>
      <c r="B45" s="541" t="s">
        <v>466</v>
      </c>
      <c r="C45" s="526"/>
      <c r="D45" s="1574"/>
      <c r="E45" s="1576"/>
      <c r="F45" s="1567"/>
    </row>
    <row r="46" spans="1:6" s="484" customFormat="1" ht="15.75" customHeight="1">
      <c r="A46" s="538"/>
      <c r="B46" s="542" t="s">
        <v>19</v>
      </c>
      <c r="C46" s="543" t="s">
        <v>4</v>
      </c>
      <c r="D46" s="544">
        <v>400000</v>
      </c>
      <c r="E46" s="545">
        <v>105522.49</v>
      </c>
      <c r="F46" s="591">
        <f>SUM(E46/D46)*100</f>
        <v>26.38</v>
      </c>
    </row>
    <row r="47" spans="1:6" s="484" customFormat="1" ht="15.75" customHeight="1">
      <c r="A47" s="538"/>
      <c r="B47" s="542" t="s">
        <v>20</v>
      </c>
      <c r="C47" s="546" t="s">
        <v>4</v>
      </c>
      <c r="D47" s="544">
        <v>32000</v>
      </c>
      <c r="E47" s="547">
        <v>16833.9</v>
      </c>
      <c r="F47" s="591">
        <f>SUM(E47/D47)*100</f>
        <v>52.61</v>
      </c>
    </row>
    <row r="48" spans="1:6" s="484" customFormat="1" ht="15.75" customHeight="1">
      <c r="A48" s="538"/>
      <c r="B48" s="542" t="s">
        <v>21</v>
      </c>
      <c r="C48" s="546" t="s">
        <v>4</v>
      </c>
      <c r="D48" s="544">
        <v>70000</v>
      </c>
      <c r="E48" s="547">
        <v>13689.37</v>
      </c>
      <c r="F48" s="591">
        <f>SUM(E48/D48)*100</f>
        <v>19.56</v>
      </c>
    </row>
    <row r="49" spans="1:6" s="484" customFormat="1" ht="15.75" customHeight="1" thickBot="1">
      <c r="A49" s="548"/>
      <c r="B49" s="549" t="s">
        <v>23</v>
      </c>
      <c r="C49" s="550" t="s">
        <v>22</v>
      </c>
      <c r="D49" s="551">
        <v>2500</v>
      </c>
      <c r="E49" s="552">
        <v>0</v>
      </c>
      <c r="F49" s="553">
        <f>SUM(E49/D49)*100</f>
        <v>0</v>
      </c>
    </row>
    <row r="50" spans="1:6" s="579" customFormat="1" ht="15.75" customHeight="1" thickBot="1">
      <c r="A50" s="583">
        <v>1</v>
      </c>
      <c r="B50" s="584">
        <v>2</v>
      </c>
      <c r="C50" s="585" t="s">
        <v>649</v>
      </c>
      <c r="D50" s="592">
        <v>4</v>
      </c>
      <c r="E50" s="593">
        <v>5</v>
      </c>
      <c r="F50" s="586">
        <v>6</v>
      </c>
    </row>
    <row r="51" spans="1:6" s="484" customFormat="1" ht="27" customHeight="1">
      <c r="A51" s="498" t="s">
        <v>658</v>
      </c>
      <c r="B51" s="499" t="s">
        <v>651</v>
      </c>
      <c r="C51" s="500" t="s">
        <v>4</v>
      </c>
      <c r="D51" s="501">
        <v>125000</v>
      </c>
      <c r="E51" s="502">
        <v>15255.16</v>
      </c>
      <c r="F51" s="503">
        <f>SUM(E51/D51)*100</f>
        <v>12.2</v>
      </c>
    </row>
    <row r="52" spans="1:6" s="484" customFormat="1" ht="24.75" customHeight="1">
      <c r="A52" s="498" t="s">
        <v>659</v>
      </c>
      <c r="B52" s="505" t="s">
        <v>653</v>
      </c>
      <c r="C52" s="506" t="s">
        <v>4</v>
      </c>
      <c r="D52" s="507">
        <v>175000</v>
      </c>
      <c r="E52" s="508">
        <v>25097.35</v>
      </c>
      <c r="F52" s="503">
        <f aca="true" t="shared" si="2" ref="F52:F82">SUM(E52/D52)*100</f>
        <v>14.34</v>
      </c>
    </row>
    <row r="53" spans="1:6" s="484" customFormat="1" ht="30.75" customHeight="1">
      <c r="A53" s="498" t="s">
        <v>660</v>
      </c>
      <c r="B53" s="505" t="s">
        <v>654</v>
      </c>
      <c r="C53" s="506" t="s">
        <v>655</v>
      </c>
      <c r="D53" s="507">
        <v>6000</v>
      </c>
      <c r="E53" s="508">
        <v>1800</v>
      </c>
      <c r="F53" s="503">
        <f t="shared" si="2"/>
        <v>30</v>
      </c>
    </row>
    <row r="54" spans="1:6" s="484" customFormat="1" ht="24.75" customHeight="1">
      <c r="A54" s="498" t="s">
        <v>661</v>
      </c>
      <c r="B54" s="505" t="s">
        <v>657</v>
      </c>
      <c r="C54" s="506" t="s">
        <v>655</v>
      </c>
      <c r="D54" s="507">
        <v>15000</v>
      </c>
      <c r="E54" s="508">
        <v>5300</v>
      </c>
      <c r="F54" s="503">
        <f t="shared" si="2"/>
        <v>35.33</v>
      </c>
    </row>
    <row r="55" spans="1:6" s="484" customFormat="1" ht="24.75" customHeight="1">
      <c r="A55" s="498" t="s">
        <v>662</v>
      </c>
      <c r="B55" s="505" t="s">
        <v>24</v>
      </c>
      <c r="C55" s="506" t="s">
        <v>4</v>
      </c>
      <c r="D55" s="507">
        <v>100000</v>
      </c>
      <c r="E55" s="508">
        <v>8319.6</v>
      </c>
      <c r="F55" s="503">
        <f t="shared" si="2"/>
        <v>8.32</v>
      </c>
    </row>
    <row r="56" spans="1:6" s="484" customFormat="1" ht="24.75" customHeight="1">
      <c r="A56" s="498" t="s">
        <v>663</v>
      </c>
      <c r="B56" s="505" t="s">
        <v>774</v>
      </c>
      <c r="C56" s="506" t="s">
        <v>4</v>
      </c>
      <c r="D56" s="507">
        <v>25000</v>
      </c>
      <c r="E56" s="508">
        <v>0</v>
      </c>
      <c r="F56" s="503">
        <f t="shared" si="2"/>
        <v>0</v>
      </c>
    </row>
    <row r="57" spans="1:6" s="484" customFormat="1" ht="24.75" customHeight="1">
      <c r="A57" s="498" t="s">
        <v>664</v>
      </c>
      <c r="B57" s="505" t="s">
        <v>25</v>
      </c>
      <c r="C57" s="506" t="s">
        <v>4</v>
      </c>
      <c r="D57" s="507">
        <v>10000</v>
      </c>
      <c r="E57" s="508">
        <v>0</v>
      </c>
      <c r="F57" s="503">
        <f t="shared" si="2"/>
        <v>0</v>
      </c>
    </row>
    <row r="58" spans="1:6" s="484" customFormat="1" ht="35.25" customHeight="1">
      <c r="A58" s="537"/>
      <c r="B58" s="554" t="s">
        <v>28</v>
      </c>
      <c r="C58" s="554"/>
      <c r="D58" s="555">
        <f>SUM(D59:D64)</f>
        <v>693000</v>
      </c>
      <c r="E58" s="528">
        <f>SUM(E59:E64)</f>
        <v>82438.34</v>
      </c>
      <c r="F58" s="525">
        <f t="shared" si="2"/>
        <v>11.9</v>
      </c>
    </row>
    <row r="59" spans="1:6" s="484" customFormat="1" ht="25.5" customHeight="1">
      <c r="A59" s="504" t="s">
        <v>665</v>
      </c>
      <c r="B59" s="556" t="s">
        <v>741</v>
      </c>
      <c r="C59" s="506" t="s">
        <v>2</v>
      </c>
      <c r="D59" s="507">
        <v>120000</v>
      </c>
      <c r="E59" s="508">
        <v>82438.34</v>
      </c>
      <c r="F59" s="503">
        <f t="shared" si="2"/>
        <v>68.7</v>
      </c>
    </row>
    <row r="60" spans="1:6" s="484" customFormat="1" ht="24.75" customHeight="1">
      <c r="A60" s="504" t="s">
        <v>666</v>
      </c>
      <c r="B60" s="529" t="s">
        <v>775</v>
      </c>
      <c r="C60" s="506" t="s">
        <v>3</v>
      </c>
      <c r="D60" s="536">
        <v>300000</v>
      </c>
      <c r="E60" s="508">
        <v>0</v>
      </c>
      <c r="F60" s="503">
        <f t="shared" si="2"/>
        <v>0</v>
      </c>
    </row>
    <row r="61" spans="1:6" s="484" customFormat="1" ht="31.5" customHeight="1">
      <c r="A61" s="504" t="s">
        <v>667</v>
      </c>
      <c r="B61" s="510" t="s">
        <v>776</v>
      </c>
      <c r="C61" s="506" t="s">
        <v>809</v>
      </c>
      <c r="D61" s="536">
        <v>230000</v>
      </c>
      <c r="E61" s="508">
        <v>0</v>
      </c>
      <c r="F61" s="503">
        <f t="shared" si="2"/>
        <v>0</v>
      </c>
    </row>
    <row r="62" spans="1:6" s="484" customFormat="1" ht="29.25" customHeight="1">
      <c r="A62" s="504" t="s">
        <v>668</v>
      </c>
      <c r="B62" s="557" t="s">
        <v>777</v>
      </c>
      <c r="C62" s="506" t="s">
        <v>809</v>
      </c>
      <c r="D62" s="536">
        <v>22000</v>
      </c>
      <c r="E62" s="508">
        <v>0</v>
      </c>
      <c r="F62" s="503">
        <f t="shared" si="2"/>
        <v>0</v>
      </c>
    </row>
    <row r="63" spans="1:6" s="484" customFormat="1" ht="30" customHeight="1">
      <c r="A63" s="504" t="s">
        <v>669</v>
      </c>
      <c r="B63" s="558" t="s">
        <v>778</v>
      </c>
      <c r="C63" s="506" t="s">
        <v>809</v>
      </c>
      <c r="D63" s="507">
        <v>15000</v>
      </c>
      <c r="E63" s="508">
        <v>0</v>
      </c>
      <c r="F63" s="503">
        <f t="shared" si="2"/>
        <v>0</v>
      </c>
    </row>
    <row r="64" spans="1:6" s="484" customFormat="1" ht="33" customHeight="1">
      <c r="A64" s="504" t="s">
        <v>670</v>
      </c>
      <c r="B64" s="558" t="s">
        <v>779</v>
      </c>
      <c r="C64" s="559" t="s">
        <v>809</v>
      </c>
      <c r="D64" s="507">
        <v>6000</v>
      </c>
      <c r="E64" s="508">
        <v>0</v>
      </c>
      <c r="F64" s="503">
        <f t="shared" si="2"/>
        <v>0</v>
      </c>
    </row>
    <row r="65" spans="1:6" s="484" customFormat="1" ht="35.25" customHeight="1">
      <c r="A65" s="521"/>
      <c r="B65" s="554" t="s">
        <v>29</v>
      </c>
      <c r="C65" s="554"/>
      <c r="D65" s="527">
        <f>SUM(D66:D69)</f>
        <v>114000</v>
      </c>
      <c r="E65" s="528">
        <f>SUM(E66:E69)</f>
        <v>21710</v>
      </c>
      <c r="F65" s="525">
        <f t="shared" si="2"/>
        <v>19.04</v>
      </c>
    </row>
    <row r="66" spans="1:6" s="484" customFormat="1" ht="36.75" customHeight="1">
      <c r="A66" s="498" t="s">
        <v>671</v>
      </c>
      <c r="B66" s="499" t="s">
        <v>30</v>
      </c>
      <c r="C66" s="560" t="s">
        <v>4</v>
      </c>
      <c r="D66" s="501">
        <v>80000</v>
      </c>
      <c r="E66" s="508">
        <v>7810</v>
      </c>
      <c r="F66" s="503">
        <f t="shared" si="2"/>
        <v>9.76</v>
      </c>
    </row>
    <row r="67" spans="1:6" s="484" customFormat="1" ht="32.25" customHeight="1">
      <c r="A67" s="498" t="s">
        <v>672</v>
      </c>
      <c r="B67" s="505" t="s">
        <v>679</v>
      </c>
      <c r="C67" s="561" t="s">
        <v>27</v>
      </c>
      <c r="D67" s="507">
        <v>12000</v>
      </c>
      <c r="E67" s="508">
        <v>6000</v>
      </c>
      <c r="F67" s="503">
        <f t="shared" si="2"/>
        <v>50</v>
      </c>
    </row>
    <row r="68" spans="1:6" s="484" customFormat="1" ht="24.75" customHeight="1">
      <c r="A68" s="1568" t="s">
        <v>673</v>
      </c>
      <c r="B68" s="1570" t="s">
        <v>780</v>
      </c>
      <c r="C68" s="506" t="s">
        <v>4</v>
      </c>
      <c r="D68" s="507">
        <v>20000</v>
      </c>
      <c r="E68" s="508">
        <v>7900</v>
      </c>
      <c r="F68" s="503">
        <f t="shared" si="2"/>
        <v>39.5</v>
      </c>
    </row>
    <row r="69" spans="1:6" s="484" customFormat="1" ht="24.75" customHeight="1">
      <c r="A69" s="1569"/>
      <c r="B69" s="1571"/>
      <c r="C69" s="506" t="s">
        <v>655</v>
      </c>
      <c r="D69" s="507">
        <v>2000</v>
      </c>
      <c r="E69" s="508">
        <v>0</v>
      </c>
      <c r="F69" s="503">
        <f t="shared" si="2"/>
        <v>0</v>
      </c>
    </row>
    <row r="70" spans="1:6" s="484" customFormat="1" ht="35.25" customHeight="1">
      <c r="A70" s="537"/>
      <c r="B70" s="532" t="s">
        <v>31</v>
      </c>
      <c r="C70" s="554"/>
      <c r="D70" s="555">
        <f>SUM(D71:D78)</f>
        <v>110000</v>
      </c>
      <c r="E70" s="528">
        <f>SUM(E71:E78)</f>
        <v>52518.61</v>
      </c>
      <c r="F70" s="525">
        <f t="shared" si="2"/>
        <v>47.74</v>
      </c>
    </row>
    <row r="71" spans="1:6" s="484" customFormat="1" ht="24.75" customHeight="1">
      <c r="A71" s="1568" t="s">
        <v>674</v>
      </c>
      <c r="B71" s="1572" t="s">
        <v>32</v>
      </c>
      <c r="C71" s="543" t="s">
        <v>4</v>
      </c>
      <c r="D71" s="562">
        <v>15000</v>
      </c>
      <c r="E71" s="508">
        <v>12085.68</v>
      </c>
      <c r="F71" s="503">
        <f t="shared" si="2"/>
        <v>80.57</v>
      </c>
    </row>
    <row r="72" spans="1:6" s="484" customFormat="1" ht="24.75" customHeight="1">
      <c r="A72" s="1569"/>
      <c r="B72" s="1572"/>
      <c r="C72" s="546" t="s">
        <v>655</v>
      </c>
      <c r="D72" s="507">
        <v>2000</v>
      </c>
      <c r="E72" s="508">
        <v>0</v>
      </c>
      <c r="F72" s="503">
        <f t="shared" si="2"/>
        <v>0</v>
      </c>
    </row>
    <row r="73" spans="1:6" s="484" customFormat="1" ht="24.75" customHeight="1">
      <c r="A73" s="504" t="s">
        <v>675</v>
      </c>
      <c r="B73" s="505" t="s">
        <v>33</v>
      </c>
      <c r="C73" s="563" t="s">
        <v>26</v>
      </c>
      <c r="D73" s="507">
        <v>9000</v>
      </c>
      <c r="E73" s="508">
        <v>943.12</v>
      </c>
      <c r="F73" s="503">
        <f t="shared" si="2"/>
        <v>10.48</v>
      </c>
    </row>
    <row r="74" spans="1:6" s="484" customFormat="1" ht="24.75" customHeight="1">
      <c r="A74" s="504" t="s">
        <v>781</v>
      </c>
      <c r="B74" s="505" t="s">
        <v>782</v>
      </c>
      <c r="C74" s="506" t="s">
        <v>26</v>
      </c>
      <c r="D74" s="511">
        <v>6000</v>
      </c>
      <c r="E74" s="508">
        <v>6000</v>
      </c>
      <c r="F74" s="503">
        <f t="shared" si="2"/>
        <v>100</v>
      </c>
    </row>
    <row r="75" spans="1:6" s="484" customFormat="1" ht="24.75" customHeight="1">
      <c r="A75" s="504" t="s">
        <v>676</v>
      </c>
      <c r="B75" s="505" t="s">
        <v>683</v>
      </c>
      <c r="C75" s="506" t="s">
        <v>684</v>
      </c>
      <c r="D75" s="511">
        <v>12000</v>
      </c>
      <c r="E75" s="508">
        <v>4012.28</v>
      </c>
      <c r="F75" s="503">
        <f t="shared" si="2"/>
        <v>33.44</v>
      </c>
    </row>
    <row r="76" spans="1:6" s="484" customFormat="1" ht="24.75" customHeight="1">
      <c r="A76" s="504" t="s">
        <v>677</v>
      </c>
      <c r="B76" s="505" t="s">
        <v>685</v>
      </c>
      <c r="C76" s="506" t="s">
        <v>27</v>
      </c>
      <c r="D76" s="511">
        <v>15000</v>
      </c>
      <c r="E76" s="508">
        <v>15000</v>
      </c>
      <c r="F76" s="503">
        <f t="shared" si="2"/>
        <v>100</v>
      </c>
    </row>
    <row r="77" spans="1:6" s="484" customFormat="1" ht="24.75" customHeight="1">
      <c r="A77" s="504" t="s">
        <v>678</v>
      </c>
      <c r="B77" s="505" t="s">
        <v>34</v>
      </c>
      <c r="C77" s="506" t="s">
        <v>4</v>
      </c>
      <c r="D77" s="511">
        <v>45000</v>
      </c>
      <c r="E77" s="508">
        <v>14477.53</v>
      </c>
      <c r="F77" s="503">
        <f t="shared" si="2"/>
        <v>32.17</v>
      </c>
    </row>
    <row r="78" spans="1:6" s="484" customFormat="1" ht="24.75" customHeight="1">
      <c r="A78" s="504" t="s">
        <v>680</v>
      </c>
      <c r="B78" s="505" t="s">
        <v>783</v>
      </c>
      <c r="C78" s="506" t="s">
        <v>4</v>
      </c>
      <c r="D78" s="507">
        <v>6000</v>
      </c>
      <c r="E78" s="508">
        <v>0</v>
      </c>
      <c r="F78" s="503">
        <f t="shared" si="2"/>
        <v>0</v>
      </c>
    </row>
    <row r="79" spans="1:6" s="484" customFormat="1" ht="35.25" customHeight="1">
      <c r="A79" s="504"/>
      <c r="B79" s="564" t="s">
        <v>35</v>
      </c>
      <c r="C79" s="565"/>
      <c r="D79" s="566">
        <f>SUM(D80)</f>
        <v>100000</v>
      </c>
      <c r="E79" s="528">
        <f>SUM(E80)</f>
        <v>0</v>
      </c>
      <c r="F79" s="525">
        <f t="shared" si="2"/>
        <v>0</v>
      </c>
    </row>
    <row r="80" spans="1:6" s="484" customFormat="1" ht="24.75" customHeight="1">
      <c r="A80" s="504" t="s">
        <v>681</v>
      </c>
      <c r="B80" s="558" t="s">
        <v>36</v>
      </c>
      <c r="C80" s="506" t="s">
        <v>3</v>
      </c>
      <c r="D80" s="507">
        <v>100000</v>
      </c>
      <c r="E80" s="508">
        <v>0</v>
      </c>
      <c r="F80" s="503">
        <f t="shared" si="2"/>
        <v>0</v>
      </c>
    </row>
    <row r="81" spans="1:6" s="484" customFormat="1" ht="35.25" customHeight="1">
      <c r="A81" s="567"/>
      <c r="B81" s="568" t="s">
        <v>37</v>
      </c>
      <c r="C81" s="569"/>
      <c r="D81" s="570">
        <f>SUM(D82)</f>
        <v>3000000</v>
      </c>
      <c r="E81" s="528">
        <f>SUM(E82)</f>
        <v>0</v>
      </c>
      <c r="F81" s="525">
        <f t="shared" si="2"/>
        <v>0</v>
      </c>
    </row>
    <row r="82" spans="1:6" s="484" customFormat="1" ht="52.5" customHeight="1" thickBot="1">
      <c r="A82" s="571" t="s">
        <v>682</v>
      </c>
      <c r="B82" s="572" t="s">
        <v>556</v>
      </c>
      <c r="C82" s="573" t="s">
        <v>38</v>
      </c>
      <c r="D82" s="574">
        <v>3000000</v>
      </c>
      <c r="E82" s="575">
        <v>0</v>
      </c>
      <c r="F82" s="587">
        <f t="shared" si="2"/>
        <v>0</v>
      </c>
    </row>
    <row r="83" spans="1:5" s="484" customFormat="1" ht="24.75" customHeight="1">
      <c r="A83" s="576"/>
      <c r="E83" s="577"/>
    </row>
    <row r="84" spans="1:5" s="484" customFormat="1" ht="24.75" customHeight="1">
      <c r="A84" s="576"/>
      <c r="E84" s="577"/>
    </row>
    <row r="85" spans="1:5" s="484" customFormat="1" ht="24.75" customHeight="1">
      <c r="A85" s="576"/>
      <c r="E85" s="577"/>
    </row>
    <row r="86" spans="1:5" s="484" customFormat="1" ht="24.75" customHeight="1">
      <c r="A86" s="576"/>
      <c r="E86" s="577"/>
    </row>
    <row r="87" spans="1:5" s="484" customFormat="1" ht="24.75" customHeight="1">
      <c r="A87" s="576"/>
      <c r="E87" s="577"/>
    </row>
    <row r="88" spans="1:5" s="484" customFormat="1" ht="24.75" customHeight="1">
      <c r="A88" s="576"/>
      <c r="E88" s="577"/>
    </row>
    <row r="89" spans="1:5" s="484" customFormat="1" ht="24.75" customHeight="1">
      <c r="A89" s="576"/>
      <c r="E89" s="577"/>
    </row>
    <row r="90" spans="1:5" s="484" customFormat="1" ht="24.75" customHeight="1">
      <c r="A90" s="576"/>
      <c r="E90" s="577"/>
    </row>
    <row r="91" spans="1:5" s="484" customFormat="1" ht="24.75" customHeight="1">
      <c r="A91" s="576"/>
      <c r="E91" s="577"/>
    </row>
    <row r="92" spans="1:5" s="484" customFormat="1" ht="24.75" customHeight="1">
      <c r="A92" s="576"/>
      <c r="E92" s="577"/>
    </row>
    <row r="93" spans="1:5" s="475" customFormat="1" ht="24.75" customHeight="1">
      <c r="A93" s="476"/>
      <c r="E93" s="477"/>
    </row>
    <row r="94" spans="1:5" s="475" customFormat="1" ht="24.75" customHeight="1">
      <c r="A94" s="476"/>
      <c r="E94" s="477"/>
    </row>
    <row r="95" spans="1:5" s="475" customFormat="1" ht="24.75" customHeight="1">
      <c r="A95" s="476"/>
      <c r="E95" s="477"/>
    </row>
    <row r="96" spans="1:5" s="475" customFormat="1" ht="24.75" customHeight="1">
      <c r="A96" s="476"/>
      <c r="E96" s="477"/>
    </row>
    <row r="97" spans="1:5" s="475" customFormat="1" ht="24.75" customHeight="1">
      <c r="A97" s="476"/>
      <c r="E97" s="477"/>
    </row>
    <row r="98" spans="1:5" s="475" customFormat="1" ht="24.75" customHeight="1">
      <c r="A98" s="476"/>
      <c r="E98" s="477"/>
    </row>
    <row r="99" spans="1:5" s="475" customFormat="1" ht="24.75" customHeight="1">
      <c r="A99" s="476"/>
      <c r="E99" s="477"/>
    </row>
    <row r="100" spans="1:5" s="475" customFormat="1" ht="24.75" customHeight="1">
      <c r="A100" s="476"/>
      <c r="E100" s="477"/>
    </row>
    <row r="101" spans="1:5" s="475" customFormat="1" ht="24.75" customHeight="1">
      <c r="A101" s="476"/>
      <c r="E101" s="477"/>
    </row>
    <row r="102" spans="1:5" s="475" customFormat="1" ht="24.75" customHeight="1">
      <c r="A102" s="476"/>
      <c r="E102" s="477"/>
    </row>
    <row r="103" spans="1:5" s="475" customFormat="1" ht="24.75" customHeight="1">
      <c r="A103" s="476"/>
      <c r="E103" s="477"/>
    </row>
    <row r="104" spans="1:5" s="475" customFormat="1" ht="24.75" customHeight="1">
      <c r="A104" s="476"/>
      <c r="E104" s="477"/>
    </row>
    <row r="105" spans="1:5" s="475" customFormat="1" ht="24.75" customHeight="1">
      <c r="A105" s="476"/>
      <c r="E105" s="477"/>
    </row>
    <row r="106" spans="1:5" s="475" customFormat="1" ht="24.75" customHeight="1">
      <c r="A106" s="476"/>
      <c r="E106" s="477"/>
    </row>
    <row r="107" spans="1:5" s="475" customFormat="1" ht="24.75" customHeight="1">
      <c r="A107" s="476"/>
      <c r="E107" s="477"/>
    </row>
    <row r="108" spans="1:5" s="475" customFormat="1" ht="24.75" customHeight="1">
      <c r="A108" s="476"/>
      <c r="E108" s="477"/>
    </row>
    <row r="109" spans="1:5" s="475" customFormat="1" ht="24.75" customHeight="1">
      <c r="A109" s="476"/>
      <c r="E109" s="477"/>
    </row>
    <row r="110" spans="1:5" s="475" customFormat="1" ht="24.75" customHeight="1">
      <c r="A110" s="476"/>
      <c r="E110" s="477"/>
    </row>
    <row r="111" spans="1:5" s="475" customFormat="1" ht="24.75" customHeight="1">
      <c r="A111" s="476"/>
      <c r="E111" s="477"/>
    </row>
    <row r="112" spans="1:5" s="475" customFormat="1" ht="24.75" customHeight="1">
      <c r="A112" s="476"/>
      <c r="E112" s="477"/>
    </row>
    <row r="113" spans="1:5" s="475" customFormat="1" ht="24.75" customHeight="1">
      <c r="A113" s="476"/>
      <c r="E113" s="477"/>
    </row>
    <row r="114" spans="1:5" s="475" customFormat="1" ht="24.75" customHeight="1">
      <c r="A114" s="476"/>
      <c r="E114" s="477"/>
    </row>
    <row r="115" spans="1:5" s="475" customFormat="1" ht="24.75" customHeight="1">
      <c r="A115" s="476"/>
      <c r="E115" s="477"/>
    </row>
    <row r="116" spans="1:5" s="475" customFormat="1" ht="24.75" customHeight="1">
      <c r="A116" s="476"/>
      <c r="E116" s="477"/>
    </row>
    <row r="117" spans="1:5" s="475" customFormat="1" ht="24.75" customHeight="1">
      <c r="A117" s="476"/>
      <c r="E117" s="477"/>
    </row>
    <row r="118" spans="1:5" s="475" customFormat="1" ht="24.75" customHeight="1">
      <c r="A118" s="476"/>
      <c r="E118" s="477"/>
    </row>
    <row r="119" spans="1:5" s="475" customFormat="1" ht="24.75" customHeight="1">
      <c r="A119" s="476"/>
      <c r="E119" s="477"/>
    </row>
    <row r="120" spans="1:5" s="475" customFormat="1" ht="24.75" customHeight="1">
      <c r="A120" s="476"/>
      <c r="E120" s="477"/>
    </row>
    <row r="121" spans="1:5" s="475" customFormat="1" ht="24.75" customHeight="1">
      <c r="A121" s="476"/>
      <c r="E121" s="477"/>
    </row>
    <row r="122" spans="1:5" s="475" customFormat="1" ht="24.75" customHeight="1">
      <c r="A122" s="476"/>
      <c r="E122" s="477"/>
    </row>
    <row r="123" spans="1:5" s="475" customFormat="1" ht="24.75" customHeight="1">
      <c r="A123" s="476"/>
      <c r="E123" s="477"/>
    </row>
    <row r="124" spans="1:5" s="475" customFormat="1" ht="24.75" customHeight="1">
      <c r="A124" s="476"/>
      <c r="E124" s="477"/>
    </row>
    <row r="125" spans="1:5" s="475" customFormat="1" ht="24.75" customHeight="1">
      <c r="A125" s="476"/>
      <c r="E125" s="477"/>
    </row>
    <row r="126" spans="1:5" s="475" customFormat="1" ht="24.75" customHeight="1">
      <c r="A126" s="476"/>
      <c r="E126" s="477"/>
    </row>
    <row r="127" spans="1:5" s="475" customFormat="1" ht="24.75" customHeight="1">
      <c r="A127" s="476"/>
      <c r="E127" s="477"/>
    </row>
    <row r="128" spans="1:5" s="475" customFormat="1" ht="24.75" customHeight="1">
      <c r="A128" s="476"/>
      <c r="E128" s="477"/>
    </row>
    <row r="129" spans="1:5" s="475" customFormat="1" ht="24.75" customHeight="1">
      <c r="A129" s="476"/>
      <c r="E129" s="477"/>
    </row>
    <row r="130" spans="1:5" s="475" customFormat="1" ht="24.75" customHeight="1">
      <c r="A130" s="476"/>
      <c r="E130" s="477"/>
    </row>
    <row r="131" spans="1:5" s="475" customFormat="1" ht="24.75" customHeight="1">
      <c r="A131" s="476"/>
      <c r="E131" s="477"/>
    </row>
    <row r="132" spans="1:5" s="475" customFormat="1" ht="24.75" customHeight="1">
      <c r="A132" s="476"/>
      <c r="E132" s="477"/>
    </row>
    <row r="133" spans="1:5" s="475" customFormat="1" ht="24.75" customHeight="1">
      <c r="A133" s="476"/>
      <c r="E133" s="477"/>
    </row>
    <row r="134" spans="1:5" s="475" customFormat="1" ht="24.75" customHeight="1">
      <c r="A134" s="476"/>
      <c r="E134" s="477"/>
    </row>
    <row r="135" spans="1:5" s="475" customFormat="1" ht="24.75" customHeight="1">
      <c r="A135" s="476"/>
      <c r="E135" s="477"/>
    </row>
    <row r="136" spans="1:5" s="475" customFormat="1" ht="24.75" customHeight="1">
      <c r="A136" s="476"/>
      <c r="E136" s="477"/>
    </row>
    <row r="137" spans="1:5" s="475" customFormat="1" ht="24.75" customHeight="1">
      <c r="A137" s="476"/>
      <c r="E137" s="477"/>
    </row>
    <row r="138" spans="1:5" s="475" customFormat="1" ht="24.75" customHeight="1">
      <c r="A138" s="476"/>
      <c r="E138" s="477"/>
    </row>
    <row r="139" spans="1:5" s="475" customFormat="1" ht="24.75" customHeight="1">
      <c r="A139" s="476"/>
      <c r="E139" s="477"/>
    </row>
    <row r="140" spans="1:5" s="475" customFormat="1" ht="24.75" customHeight="1">
      <c r="A140" s="476"/>
      <c r="E140" s="477"/>
    </row>
    <row r="141" spans="1:5" s="475" customFormat="1" ht="24.75" customHeight="1">
      <c r="A141" s="476"/>
      <c r="E141" s="477"/>
    </row>
    <row r="142" spans="1:5" s="475" customFormat="1" ht="24.75" customHeight="1">
      <c r="A142" s="476"/>
      <c r="E142" s="477"/>
    </row>
    <row r="143" spans="1:5" s="475" customFormat="1" ht="24.75" customHeight="1">
      <c r="A143" s="476"/>
      <c r="E143" s="477"/>
    </row>
    <row r="144" spans="1:5" s="475" customFormat="1" ht="24.75" customHeight="1">
      <c r="A144" s="476"/>
      <c r="E144" s="477"/>
    </row>
    <row r="145" spans="1:5" s="475" customFormat="1" ht="24.75" customHeight="1">
      <c r="A145" s="476"/>
      <c r="E145" s="477"/>
    </row>
    <row r="146" spans="1:5" s="475" customFormat="1" ht="24.75" customHeight="1">
      <c r="A146" s="476"/>
      <c r="E146" s="477"/>
    </row>
    <row r="147" spans="1:5" s="475" customFormat="1" ht="24.75" customHeight="1">
      <c r="A147" s="476"/>
      <c r="E147" s="477"/>
    </row>
    <row r="148" spans="1:5" s="475" customFormat="1" ht="24.75" customHeight="1">
      <c r="A148" s="476"/>
      <c r="E148" s="477"/>
    </row>
    <row r="149" spans="1:5" s="475" customFormat="1" ht="24.75" customHeight="1">
      <c r="A149" s="476"/>
      <c r="E149" s="477"/>
    </row>
    <row r="150" spans="1:5" s="475" customFormat="1" ht="24.75" customHeight="1">
      <c r="A150" s="476"/>
      <c r="E150" s="477"/>
    </row>
    <row r="151" spans="1:5" s="475" customFormat="1" ht="24.75" customHeight="1">
      <c r="A151" s="476"/>
      <c r="E151" s="477"/>
    </row>
    <row r="152" spans="1:5" s="475" customFormat="1" ht="24.75" customHeight="1">
      <c r="A152" s="476"/>
      <c r="E152" s="477"/>
    </row>
    <row r="153" spans="1:5" s="475" customFormat="1" ht="24.75" customHeight="1">
      <c r="A153" s="476"/>
      <c r="E153" s="477"/>
    </row>
    <row r="154" spans="1:5" s="475" customFormat="1" ht="24.75" customHeight="1">
      <c r="A154" s="476"/>
      <c r="E154" s="477"/>
    </row>
    <row r="155" spans="1:5" s="475" customFormat="1" ht="24.75" customHeight="1">
      <c r="A155" s="476"/>
      <c r="E155" s="477"/>
    </row>
    <row r="156" spans="1:5" s="475" customFormat="1" ht="24.75" customHeight="1">
      <c r="A156" s="476"/>
      <c r="E156" s="477"/>
    </row>
    <row r="157" spans="1:5" s="475" customFormat="1" ht="24.75" customHeight="1">
      <c r="A157" s="476"/>
      <c r="E157" s="477"/>
    </row>
    <row r="158" spans="1:5" s="475" customFormat="1" ht="24.75" customHeight="1">
      <c r="A158" s="476"/>
      <c r="E158" s="477"/>
    </row>
    <row r="159" spans="1:5" s="475" customFormat="1" ht="24.75" customHeight="1">
      <c r="A159" s="476"/>
      <c r="E159" s="477"/>
    </row>
    <row r="160" spans="1:5" s="475" customFormat="1" ht="24.75" customHeight="1">
      <c r="A160" s="476"/>
      <c r="E160" s="477"/>
    </row>
    <row r="161" spans="1:5" s="475" customFormat="1" ht="24.75" customHeight="1">
      <c r="A161" s="476"/>
      <c r="E161" s="477"/>
    </row>
    <row r="162" spans="1:5" s="475" customFormat="1" ht="24.75" customHeight="1">
      <c r="A162" s="476"/>
      <c r="E162" s="477"/>
    </row>
    <row r="163" spans="1:5" s="475" customFormat="1" ht="24.75" customHeight="1">
      <c r="A163" s="476"/>
      <c r="E163" s="477"/>
    </row>
    <row r="164" spans="1:5" s="475" customFormat="1" ht="24.75" customHeight="1">
      <c r="A164" s="476"/>
      <c r="E164" s="477"/>
    </row>
    <row r="165" spans="1:5" s="475" customFormat="1" ht="24.75" customHeight="1">
      <c r="A165" s="476"/>
      <c r="E165" s="477"/>
    </row>
    <row r="166" spans="1:5" s="475" customFormat="1" ht="24.75" customHeight="1">
      <c r="A166" s="476"/>
      <c r="E166" s="477"/>
    </row>
    <row r="167" spans="1:5" s="475" customFormat="1" ht="24.75" customHeight="1">
      <c r="A167" s="476"/>
      <c r="E167" s="477"/>
    </row>
    <row r="168" spans="1:5" s="475" customFormat="1" ht="24.75" customHeight="1">
      <c r="A168" s="476"/>
      <c r="E168" s="477"/>
    </row>
    <row r="169" spans="1:5" s="475" customFormat="1" ht="24.75" customHeight="1">
      <c r="A169" s="476"/>
      <c r="E169" s="477"/>
    </row>
    <row r="170" spans="1:5" s="475" customFormat="1" ht="24.75" customHeight="1">
      <c r="A170" s="476"/>
      <c r="E170" s="477"/>
    </row>
    <row r="171" spans="1:5" s="475" customFormat="1" ht="24.75" customHeight="1">
      <c r="A171" s="476"/>
      <c r="E171" s="477"/>
    </row>
    <row r="172" spans="1:5" s="475" customFormat="1" ht="24.75" customHeight="1">
      <c r="A172" s="476"/>
      <c r="E172" s="477"/>
    </row>
    <row r="173" spans="1:5" s="475" customFormat="1" ht="24.75" customHeight="1">
      <c r="A173" s="476"/>
      <c r="E173" s="477"/>
    </row>
    <row r="174" spans="1:5" s="475" customFormat="1" ht="24.75" customHeight="1">
      <c r="A174" s="476"/>
      <c r="E174" s="477"/>
    </row>
    <row r="175" spans="1:5" s="475" customFormat="1" ht="24.75" customHeight="1">
      <c r="A175" s="476"/>
      <c r="E175" s="477"/>
    </row>
    <row r="176" spans="1:5" s="475" customFormat="1" ht="24.75" customHeight="1">
      <c r="A176" s="476"/>
      <c r="E176" s="477"/>
    </row>
    <row r="177" spans="1:5" s="475" customFormat="1" ht="24.75" customHeight="1">
      <c r="A177" s="476"/>
      <c r="E177" s="477"/>
    </row>
    <row r="178" spans="1:5" s="475" customFormat="1" ht="24.75" customHeight="1">
      <c r="A178" s="476"/>
      <c r="E178" s="477"/>
    </row>
    <row r="179" spans="1:5" s="475" customFormat="1" ht="24.75" customHeight="1">
      <c r="A179" s="476"/>
      <c r="E179" s="477"/>
    </row>
    <row r="180" spans="1:5" s="475" customFormat="1" ht="24.75" customHeight="1">
      <c r="A180" s="476"/>
      <c r="E180" s="477"/>
    </row>
    <row r="181" spans="1:5" s="475" customFormat="1" ht="24.75" customHeight="1">
      <c r="A181" s="476"/>
      <c r="E181" s="477"/>
    </row>
    <row r="182" spans="1:5" s="475" customFormat="1" ht="24.75" customHeight="1">
      <c r="A182" s="476"/>
      <c r="E182" s="477"/>
    </row>
    <row r="183" spans="1:5" s="475" customFormat="1" ht="24.75" customHeight="1">
      <c r="A183" s="476"/>
      <c r="E183" s="477"/>
    </row>
    <row r="184" spans="1:5" s="475" customFormat="1" ht="24.75" customHeight="1">
      <c r="A184" s="476"/>
      <c r="E184" s="477"/>
    </row>
    <row r="185" spans="1:5" s="475" customFormat="1" ht="24.75" customHeight="1">
      <c r="A185" s="476"/>
      <c r="E185" s="477"/>
    </row>
    <row r="186" spans="1:5" s="475" customFormat="1" ht="24.75" customHeight="1">
      <c r="A186" s="476"/>
      <c r="E186" s="477"/>
    </row>
    <row r="187" spans="1:5" s="475" customFormat="1" ht="24.75" customHeight="1">
      <c r="A187" s="476"/>
      <c r="E187" s="477"/>
    </row>
    <row r="188" spans="1:5" s="475" customFormat="1" ht="24.75" customHeight="1">
      <c r="A188" s="476"/>
      <c r="E188" s="477"/>
    </row>
    <row r="189" spans="1:5" s="475" customFormat="1" ht="24.75" customHeight="1">
      <c r="A189" s="476"/>
      <c r="E189" s="477"/>
    </row>
    <row r="190" spans="1:5" s="475" customFormat="1" ht="24.75" customHeight="1">
      <c r="A190" s="476"/>
      <c r="E190" s="477"/>
    </row>
    <row r="191" spans="1:5" s="475" customFormat="1" ht="24.75" customHeight="1">
      <c r="A191" s="476"/>
      <c r="E191" s="477"/>
    </row>
    <row r="192" spans="1:5" s="475" customFormat="1" ht="24.75" customHeight="1">
      <c r="A192" s="476"/>
      <c r="E192" s="477"/>
    </row>
    <row r="193" spans="1:5" s="475" customFormat="1" ht="24.75" customHeight="1">
      <c r="A193" s="476"/>
      <c r="E193" s="477"/>
    </row>
    <row r="194" spans="1:5" s="475" customFormat="1" ht="24.75" customHeight="1">
      <c r="A194" s="476"/>
      <c r="E194" s="477"/>
    </row>
    <row r="195" spans="1:5" s="475" customFormat="1" ht="24.75" customHeight="1">
      <c r="A195" s="476"/>
      <c r="E195" s="477"/>
    </row>
    <row r="196" spans="1:5" s="475" customFormat="1" ht="24.75" customHeight="1">
      <c r="A196" s="476"/>
      <c r="E196" s="477"/>
    </row>
    <row r="197" spans="1:5" s="475" customFormat="1" ht="24.75" customHeight="1">
      <c r="A197" s="476"/>
      <c r="E197" s="477"/>
    </row>
    <row r="198" spans="1:5" s="475" customFormat="1" ht="24.75" customHeight="1">
      <c r="A198" s="476"/>
      <c r="E198" s="477"/>
    </row>
    <row r="199" spans="1:5" s="475" customFormat="1" ht="24.75" customHeight="1">
      <c r="A199" s="476"/>
      <c r="E199" s="477"/>
    </row>
    <row r="200" spans="1:5" s="475" customFormat="1" ht="24.75" customHeight="1">
      <c r="A200" s="476"/>
      <c r="E200" s="477"/>
    </row>
    <row r="201" spans="1:5" s="475" customFormat="1" ht="24.75" customHeight="1">
      <c r="A201" s="476"/>
      <c r="E201" s="477"/>
    </row>
    <row r="202" spans="1:5" s="475" customFormat="1" ht="24.75" customHeight="1">
      <c r="A202" s="476"/>
      <c r="E202" s="477"/>
    </row>
    <row r="203" spans="1:5" s="475" customFormat="1" ht="24.75" customHeight="1">
      <c r="A203" s="476"/>
      <c r="E203" s="477"/>
    </row>
    <row r="204" spans="1:5" s="475" customFormat="1" ht="24.75" customHeight="1">
      <c r="A204" s="476"/>
      <c r="E204" s="477"/>
    </row>
    <row r="205" spans="1:5" s="475" customFormat="1" ht="24.75" customHeight="1">
      <c r="A205" s="476"/>
      <c r="E205" s="477"/>
    </row>
    <row r="206" spans="1:5" s="475" customFormat="1" ht="24.75" customHeight="1">
      <c r="A206" s="476"/>
      <c r="E206" s="477"/>
    </row>
    <row r="207" spans="1:5" s="475" customFormat="1" ht="24.75" customHeight="1">
      <c r="A207" s="476"/>
      <c r="E207" s="477"/>
    </row>
    <row r="208" spans="1:5" s="475" customFormat="1" ht="24.75" customHeight="1">
      <c r="A208" s="476"/>
      <c r="E208" s="477"/>
    </row>
    <row r="209" spans="1:5" s="475" customFormat="1" ht="24.75" customHeight="1">
      <c r="A209" s="476"/>
      <c r="E209" s="477"/>
    </row>
    <row r="210" spans="1:5" s="475" customFormat="1" ht="24.75" customHeight="1">
      <c r="A210" s="476"/>
      <c r="E210" s="477"/>
    </row>
    <row r="211" spans="1:5" s="475" customFormat="1" ht="24.75" customHeight="1">
      <c r="A211" s="476"/>
      <c r="E211" s="477"/>
    </row>
    <row r="212" spans="1:5" s="475" customFormat="1" ht="24.75" customHeight="1">
      <c r="A212" s="476"/>
      <c r="E212" s="477"/>
    </row>
    <row r="213" spans="1:5" s="475" customFormat="1" ht="24.75" customHeight="1">
      <c r="A213" s="476"/>
      <c r="E213" s="477"/>
    </row>
    <row r="214" spans="1:5" s="475" customFormat="1" ht="24.75" customHeight="1">
      <c r="A214" s="476"/>
      <c r="E214" s="477"/>
    </row>
    <row r="215" spans="1:5" s="475" customFormat="1" ht="24.75" customHeight="1">
      <c r="A215" s="476"/>
      <c r="E215" s="477"/>
    </row>
    <row r="216" spans="1:5" s="475" customFormat="1" ht="24.75" customHeight="1">
      <c r="A216" s="476"/>
      <c r="E216" s="477"/>
    </row>
    <row r="217" spans="1:5" s="475" customFormat="1" ht="24.75" customHeight="1">
      <c r="A217" s="476"/>
      <c r="E217" s="477"/>
    </row>
    <row r="218" spans="1:5" s="475" customFormat="1" ht="24.75" customHeight="1">
      <c r="A218" s="476"/>
      <c r="E218" s="477"/>
    </row>
    <row r="219" spans="1:5" s="475" customFormat="1" ht="24.75" customHeight="1">
      <c r="A219" s="476"/>
      <c r="E219" s="477"/>
    </row>
    <row r="220" spans="1:5" s="475" customFormat="1" ht="24.75" customHeight="1">
      <c r="A220" s="476"/>
      <c r="E220" s="477"/>
    </row>
    <row r="221" spans="1:5" s="475" customFormat="1" ht="24.75" customHeight="1">
      <c r="A221" s="476"/>
      <c r="E221" s="477"/>
    </row>
    <row r="222" spans="1:5" s="475" customFormat="1" ht="24.75" customHeight="1">
      <c r="A222" s="476"/>
      <c r="E222" s="477"/>
    </row>
    <row r="223" spans="1:5" s="475" customFormat="1" ht="24.75" customHeight="1">
      <c r="A223" s="476"/>
      <c r="E223" s="477"/>
    </row>
    <row r="224" spans="1:5" s="475" customFormat="1" ht="24.75" customHeight="1">
      <c r="A224" s="476"/>
      <c r="E224" s="477"/>
    </row>
    <row r="225" spans="1:5" s="475" customFormat="1" ht="24.75" customHeight="1">
      <c r="A225" s="476"/>
      <c r="E225" s="477"/>
    </row>
    <row r="226" spans="1:5" s="475" customFormat="1" ht="24.75" customHeight="1">
      <c r="A226" s="476"/>
      <c r="E226" s="477"/>
    </row>
    <row r="227" spans="1:5" s="475" customFormat="1" ht="24.75" customHeight="1">
      <c r="A227" s="476"/>
      <c r="E227" s="477"/>
    </row>
    <row r="228" spans="1:5" s="475" customFormat="1" ht="24.75" customHeight="1">
      <c r="A228" s="476"/>
      <c r="E228" s="477"/>
    </row>
    <row r="229" spans="1:5" s="475" customFormat="1" ht="24.75" customHeight="1">
      <c r="A229" s="476"/>
      <c r="E229" s="477"/>
    </row>
    <row r="230" spans="1:5" s="475" customFormat="1" ht="24.75" customHeight="1">
      <c r="A230" s="476"/>
      <c r="E230" s="477"/>
    </row>
    <row r="231" spans="1:5" s="475" customFormat="1" ht="24.75" customHeight="1">
      <c r="A231" s="476"/>
      <c r="E231" s="477"/>
    </row>
    <row r="232" spans="1:5" s="475" customFormat="1" ht="24.75" customHeight="1">
      <c r="A232" s="476"/>
      <c r="E232" s="477"/>
    </row>
    <row r="233" spans="1:5" s="475" customFormat="1" ht="24.75" customHeight="1">
      <c r="A233" s="476"/>
      <c r="E233" s="477"/>
    </row>
    <row r="234" spans="1:5" s="475" customFormat="1" ht="24.75" customHeight="1">
      <c r="A234" s="476"/>
      <c r="E234" s="477"/>
    </row>
    <row r="235" spans="1:5" s="475" customFormat="1" ht="24.75" customHeight="1">
      <c r="A235" s="476"/>
      <c r="E235" s="477"/>
    </row>
    <row r="236" spans="1:5" s="475" customFormat="1" ht="24.75" customHeight="1">
      <c r="A236" s="476"/>
      <c r="E236" s="477"/>
    </row>
    <row r="237" spans="1:5" s="475" customFormat="1" ht="24.75" customHeight="1">
      <c r="A237" s="476"/>
      <c r="E237" s="477"/>
    </row>
    <row r="238" spans="1:5" s="475" customFormat="1" ht="24.75" customHeight="1">
      <c r="A238" s="476"/>
      <c r="E238" s="477"/>
    </row>
    <row r="239" spans="1:5" s="475" customFormat="1" ht="24.75" customHeight="1">
      <c r="A239" s="476"/>
      <c r="E239" s="477"/>
    </row>
    <row r="240" spans="1:5" s="475" customFormat="1" ht="24.75" customHeight="1">
      <c r="A240" s="476"/>
      <c r="E240" s="477"/>
    </row>
    <row r="241" spans="1:5" s="475" customFormat="1" ht="24.75" customHeight="1">
      <c r="A241" s="476"/>
      <c r="E241" s="477"/>
    </row>
    <row r="242" spans="1:5" s="475" customFormat="1" ht="24.75" customHeight="1">
      <c r="A242" s="476"/>
      <c r="E242" s="477"/>
    </row>
    <row r="243" spans="1:5" s="475" customFormat="1" ht="24.75" customHeight="1">
      <c r="A243" s="476"/>
      <c r="E243" s="477"/>
    </row>
    <row r="244" spans="1:5" s="475" customFormat="1" ht="24.75" customHeight="1">
      <c r="A244" s="476"/>
      <c r="E244" s="477"/>
    </row>
    <row r="245" spans="1:5" s="475" customFormat="1" ht="24.75" customHeight="1">
      <c r="A245" s="476"/>
      <c r="E245" s="477"/>
    </row>
    <row r="246" spans="1:5" s="475" customFormat="1" ht="24.75" customHeight="1">
      <c r="A246" s="476"/>
      <c r="E246" s="477"/>
    </row>
    <row r="247" spans="1:5" s="475" customFormat="1" ht="24.75" customHeight="1">
      <c r="A247" s="476"/>
      <c r="E247" s="477"/>
    </row>
    <row r="248" spans="1:5" s="475" customFormat="1" ht="24.75" customHeight="1">
      <c r="A248" s="476"/>
      <c r="E248" s="477"/>
    </row>
    <row r="249" spans="1:5" s="475" customFormat="1" ht="24.75" customHeight="1">
      <c r="A249" s="476"/>
      <c r="E249" s="477"/>
    </row>
    <row r="250" spans="1:5" s="475" customFormat="1" ht="24.75" customHeight="1">
      <c r="A250" s="476"/>
      <c r="E250" s="477"/>
    </row>
    <row r="251" spans="1:5" s="475" customFormat="1" ht="24.75" customHeight="1">
      <c r="A251" s="476"/>
      <c r="E251" s="477"/>
    </row>
    <row r="252" spans="1:5" s="475" customFormat="1" ht="24.75" customHeight="1">
      <c r="A252" s="476"/>
      <c r="E252" s="477"/>
    </row>
    <row r="253" spans="1:5" s="475" customFormat="1" ht="24.75" customHeight="1">
      <c r="A253" s="476"/>
      <c r="E253" s="477"/>
    </row>
    <row r="254" spans="1:5" s="475" customFormat="1" ht="24.75" customHeight="1">
      <c r="A254" s="476"/>
      <c r="E254" s="477"/>
    </row>
    <row r="255" spans="1:5" s="475" customFormat="1" ht="24.75" customHeight="1">
      <c r="A255" s="476"/>
      <c r="E255" s="477"/>
    </row>
    <row r="256" spans="1:5" s="475" customFormat="1" ht="24.75" customHeight="1">
      <c r="A256" s="476"/>
      <c r="E256" s="477"/>
    </row>
    <row r="257" spans="1:5" s="475" customFormat="1" ht="24.75" customHeight="1">
      <c r="A257" s="476"/>
      <c r="E257" s="477"/>
    </row>
    <row r="258" spans="1:5" s="475" customFormat="1" ht="24.75" customHeight="1">
      <c r="A258" s="476"/>
      <c r="E258" s="477"/>
    </row>
    <row r="259" spans="1:5" s="475" customFormat="1" ht="24.75" customHeight="1">
      <c r="A259" s="476"/>
      <c r="E259" s="477"/>
    </row>
    <row r="260" spans="1:5" s="475" customFormat="1" ht="24.75" customHeight="1">
      <c r="A260" s="476"/>
      <c r="E260" s="477"/>
    </row>
    <row r="261" spans="1:5" s="475" customFormat="1" ht="24.75" customHeight="1">
      <c r="A261" s="476"/>
      <c r="E261" s="477"/>
    </row>
    <row r="262" spans="1:5" s="475" customFormat="1" ht="24.75" customHeight="1">
      <c r="A262" s="476"/>
      <c r="E262" s="477"/>
    </row>
    <row r="263" spans="1:5" s="475" customFormat="1" ht="24.75" customHeight="1">
      <c r="A263" s="476"/>
      <c r="E263" s="477"/>
    </row>
    <row r="264" spans="1:5" s="475" customFormat="1" ht="24.75" customHeight="1">
      <c r="A264" s="476"/>
      <c r="E264" s="477"/>
    </row>
    <row r="265" spans="1:5" s="475" customFormat="1" ht="24.75" customHeight="1">
      <c r="A265" s="476"/>
      <c r="E265" s="477"/>
    </row>
    <row r="266" spans="1:5" s="475" customFormat="1" ht="24.75" customHeight="1">
      <c r="A266" s="476"/>
      <c r="E266" s="477"/>
    </row>
    <row r="267" spans="1:5" s="475" customFormat="1" ht="24.75" customHeight="1">
      <c r="A267" s="476"/>
      <c r="E267" s="477"/>
    </row>
    <row r="268" spans="1:5" s="475" customFormat="1" ht="24.75" customHeight="1">
      <c r="A268" s="476"/>
      <c r="E268" s="477"/>
    </row>
    <row r="269" spans="1:5" s="475" customFormat="1" ht="24.75" customHeight="1">
      <c r="A269" s="476"/>
      <c r="E269" s="477"/>
    </row>
    <row r="270" spans="1:5" s="475" customFormat="1" ht="24.75" customHeight="1">
      <c r="A270" s="476"/>
      <c r="E270" s="477"/>
    </row>
    <row r="271" spans="1:5" s="475" customFormat="1" ht="24.75" customHeight="1">
      <c r="A271" s="476"/>
      <c r="E271" s="477"/>
    </row>
    <row r="272" spans="1:5" s="475" customFormat="1" ht="24.75" customHeight="1">
      <c r="A272" s="476"/>
      <c r="E272" s="477"/>
    </row>
    <row r="273" spans="1:5" s="475" customFormat="1" ht="24.75" customHeight="1">
      <c r="A273" s="476"/>
      <c r="E273" s="477"/>
    </row>
    <row r="274" spans="1:5" s="475" customFormat="1" ht="24.75" customHeight="1">
      <c r="A274" s="476"/>
      <c r="E274" s="477"/>
    </row>
    <row r="275" spans="1:5" s="475" customFormat="1" ht="24.75" customHeight="1">
      <c r="A275" s="476"/>
      <c r="E275" s="477"/>
    </row>
    <row r="276" spans="1:5" s="475" customFormat="1" ht="24.75" customHeight="1">
      <c r="A276" s="476"/>
      <c r="E276" s="477"/>
    </row>
    <row r="277" spans="1:5" s="475" customFormat="1" ht="24.75" customHeight="1">
      <c r="A277" s="476"/>
      <c r="E277" s="477"/>
    </row>
    <row r="278" spans="1:5" s="475" customFormat="1" ht="24.75" customHeight="1">
      <c r="A278" s="476"/>
      <c r="E278" s="477"/>
    </row>
    <row r="279" spans="1:5" s="475" customFormat="1" ht="24.75" customHeight="1">
      <c r="A279" s="476"/>
      <c r="E279" s="477"/>
    </row>
    <row r="280" spans="1:5" s="475" customFormat="1" ht="24.75" customHeight="1">
      <c r="A280" s="476"/>
      <c r="E280" s="477"/>
    </row>
    <row r="281" spans="1:5" s="475" customFormat="1" ht="24.75" customHeight="1">
      <c r="A281" s="476"/>
      <c r="E281" s="477"/>
    </row>
    <row r="282" spans="1:5" s="475" customFormat="1" ht="24.75" customHeight="1">
      <c r="A282" s="476"/>
      <c r="E282" s="477"/>
    </row>
    <row r="283" spans="1:5" s="475" customFormat="1" ht="24.75" customHeight="1">
      <c r="A283" s="476"/>
      <c r="E283" s="477"/>
    </row>
    <row r="284" spans="1:5" s="475" customFormat="1" ht="24.75" customHeight="1">
      <c r="A284" s="476"/>
      <c r="E284" s="477"/>
    </row>
    <row r="285" spans="1:5" s="475" customFormat="1" ht="24.75" customHeight="1">
      <c r="A285" s="476"/>
      <c r="E285" s="477"/>
    </row>
    <row r="286" spans="1:5" s="475" customFormat="1" ht="24.75" customHeight="1">
      <c r="A286" s="476"/>
      <c r="E286" s="477"/>
    </row>
    <row r="287" spans="1:5" s="475" customFormat="1" ht="24.75" customHeight="1">
      <c r="A287" s="476"/>
      <c r="E287" s="477"/>
    </row>
    <row r="288" spans="1:5" s="475" customFormat="1" ht="24.75" customHeight="1">
      <c r="A288" s="476"/>
      <c r="E288" s="477"/>
    </row>
    <row r="289" spans="1:5" s="475" customFormat="1" ht="24.75" customHeight="1">
      <c r="A289" s="476"/>
      <c r="E289" s="477"/>
    </row>
    <row r="290" spans="1:5" s="475" customFormat="1" ht="24.75" customHeight="1">
      <c r="A290" s="476"/>
      <c r="E290" s="477"/>
    </row>
    <row r="291" spans="1:5" s="475" customFormat="1" ht="24.75" customHeight="1">
      <c r="A291" s="476"/>
      <c r="E291" s="477"/>
    </row>
    <row r="292" spans="1:5" s="475" customFormat="1" ht="24.75" customHeight="1">
      <c r="A292" s="476"/>
      <c r="E292" s="477"/>
    </row>
    <row r="293" spans="1:5" s="475" customFormat="1" ht="24.75" customHeight="1">
      <c r="A293" s="476"/>
      <c r="E293" s="477"/>
    </row>
    <row r="294" spans="1:5" s="475" customFormat="1" ht="24.75" customHeight="1">
      <c r="A294" s="476"/>
      <c r="E294" s="477"/>
    </row>
    <row r="295" spans="1:5" s="475" customFormat="1" ht="24.75" customHeight="1">
      <c r="A295" s="476"/>
      <c r="E295" s="477"/>
    </row>
    <row r="296" spans="1:5" s="475" customFormat="1" ht="24.75" customHeight="1">
      <c r="A296" s="476"/>
      <c r="E296" s="477"/>
    </row>
    <row r="297" spans="1:5" s="475" customFormat="1" ht="24.75" customHeight="1">
      <c r="A297" s="476"/>
      <c r="E297" s="477"/>
    </row>
    <row r="298" spans="1:5" s="475" customFormat="1" ht="24.75" customHeight="1">
      <c r="A298" s="476"/>
      <c r="E298" s="477"/>
    </row>
    <row r="299" spans="1:5" s="475" customFormat="1" ht="24.75" customHeight="1">
      <c r="A299" s="476"/>
      <c r="E299" s="477"/>
    </row>
    <row r="300" spans="1:5" s="475" customFormat="1" ht="24.75" customHeight="1">
      <c r="A300" s="476"/>
      <c r="E300" s="477"/>
    </row>
    <row r="301" spans="1:5" s="475" customFormat="1" ht="24.75" customHeight="1">
      <c r="A301" s="476"/>
      <c r="E301" s="477"/>
    </row>
    <row r="302" spans="1:5" s="475" customFormat="1" ht="24.75" customHeight="1">
      <c r="A302" s="476"/>
      <c r="E302" s="477"/>
    </row>
    <row r="303" spans="1:5" s="475" customFormat="1" ht="24.75" customHeight="1">
      <c r="A303" s="476"/>
      <c r="E303" s="477"/>
    </row>
    <row r="304" spans="1:5" s="475" customFormat="1" ht="24.75" customHeight="1">
      <c r="A304" s="476"/>
      <c r="E304" s="477"/>
    </row>
    <row r="305" spans="1:5" s="475" customFormat="1" ht="24.75" customHeight="1">
      <c r="A305" s="476"/>
      <c r="E305" s="477"/>
    </row>
    <row r="306" spans="1:5" s="475" customFormat="1" ht="24.75" customHeight="1">
      <c r="A306" s="476"/>
      <c r="E306" s="477"/>
    </row>
    <row r="307" spans="1:5" s="475" customFormat="1" ht="24.75" customHeight="1">
      <c r="A307" s="476"/>
      <c r="E307" s="477"/>
    </row>
    <row r="308" spans="1:5" s="475" customFormat="1" ht="24.75" customHeight="1">
      <c r="A308" s="476"/>
      <c r="E308" s="477"/>
    </row>
    <row r="309" spans="1:5" s="475" customFormat="1" ht="24.75" customHeight="1">
      <c r="A309" s="476"/>
      <c r="E309" s="477"/>
    </row>
    <row r="310" spans="1:5" s="475" customFormat="1" ht="24.75" customHeight="1">
      <c r="A310" s="476"/>
      <c r="E310" s="477"/>
    </row>
    <row r="311" spans="1:5" s="475" customFormat="1" ht="24.75" customHeight="1">
      <c r="A311" s="476"/>
      <c r="E311" s="477"/>
    </row>
    <row r="312" spans="1:5" s="475" customFormat="1" ht="24.75" customHeight="1">
      <c r="A312" s="476"/>
      <c r="E312" s="477"/>
    </row>
    <row r="313" spans="1:5" s="475" customFormat="1" ht="24.75" customHeight="1">
      <c r="A313" s="476"/>
      <c r="E313" s="477"/>
    </row>
    <row r="314" spans="1:5" s="475" customFormat="1" ht="24.75" customHeight="1">
      <c r="A314" s="476"/>
      <c r="E314" s="477"/>
    </row>
    <row r="315" spans="1:5" s="475" customFormat="1" ht="24.75" customHeight="1">
      <c r="A315" s="476"/>
      <c r="E315" s="477"/>
    </row>
    <row r="316" spans="1:5" s="475" customFormat="1" ht="24.75" customHeight="1">
      <c r="A316" s="476"/>
      <c r="E316" s="477"/>
    </row>
    <row r="317" spans="1:5" s="475" customFormat="1" ht="24.75" customHeight="1">
      <c r="A317" s="476"/>
      <c r="E317" s="477"/>
    </row>
    <row r="318" spans="1:5" s="475" customFormat="1" ht="24.75" customHeight="1">
      <c r="A318" s="476"/>
      <c r="E318" s="477"/>
    </row>
    <row r="319" spans="1:5" s="475" customFormat="1" ht="24.75" customHeight="1">
      <c r="A319" s="476"/>
      <c r="E319" s="477"/>
    </row>
    <row r="320" spans="1:5" s="475" customFormat="1" ht="24.75" customHeight="1">
      <c r="A320" s="476"/>
      <c r="E320" s="477"/>
    </row>
    <row r="321" spans="1:5" s="475" customFormat="1" ht="24.75" customHeight="1">
      <c r="A321" s="476"/>
      <c r="E321" s="477"/>
    </row>
    <row r="322" spans="1:5" s="475" customFormat="1" ht="24.75" customHeight="1">
      <c r="A322" s="476"/>
      <c r="E322" s="477"/>
    </row>
    <row r="323" spans="1:5" s="475" customFormat="1" ht="24.75" customHeight="1">
      <c r="A323" s="476"/>
      <c r="E323" s="477"/>
    </row>
    <row r="324" spans="1:5" s="475" customFormat="1" ht="24.75" customHeight="1">
      <c r="A324" s="476"/>
      <c r="E324" s="477"/>
    </row>
    <row r="325" spans="1:5" s="475" customFormat="1" ht="24.75" customHeight="1">
      <c r="A325" s="476"/>
      <c r="E325" s="477"/>
    </row>
    <row r="326" spans="1:5" s="475" customFormat="1" ht="24.75" customHeight="1">
      <c r="A326" s="476"/>
      <c r="E326" s="477"/>
    </row>
    <row r="327" spans="1:5" s="475" customFormat="1" ht="24.75" customHeight="1">
      <c r="A327" s="476"/>
      <c r="E327" s="477"/>
    </row>
    <row r="328" spans="1:5" s="475" customFormat="1" ht="24.75" customHeight="1">
      <c r="A328" s="476"/>
      <c r="E328" s="477"/>
    </row>
    <row r="329" spans="1:5" s="475" customFormat="1" ht="24.75" customHeight="1">
      <c r="A329" s="476"/>
      <c r="E329" s="477"/>
    </row>
    <row r="330" spans="1:5" s="475" customFormat="1" ht="24.75" customHeight="1">
      <c r="A330" s="476"/>
      <c r="E330" s="477"/>
    </row>
    <row r="331" spans="1:5" s="475" customFormat="1" ht="24.75" customHeight="1">
      <c r="A331" s="476"/>
      <c r="E331" s="477"/>
    </row>
    <row r="332" spans="1:5" s="475" customFormat="1" ht="24.75" customHeight="1">
      <c r="A332" s="476"/>
      <c r="E332" s="477"/>
    </row>
    <row r="333" spans="1:5" s="475" customFormat="1" ht="24.75" customHeight="1">
      <c r="A333" s="476"/>
      <c r="E333" s="477"/>
    </row>
    <row r="334" spans="1:5" s="475" customFormat="1" ht="24.75" customHeight="1">
      <c r="A334" s="476"/>
      <c r="E334" s="477"/>
    </row>
    <row r="335" spans="1:5" s="475" customFormat="1" ht="24.75" customHeight="1">
      <c r="A335" s="476"/>
      <c r="E335" s="477"/>
    </row>
    <row r="336" spans="1:5" s="475" customFormat="1" ht="24.75" customHeight="1">
      <c r="A336" s="476"/>
      <c r="E336" s="477"/>
    </row>
    <row r="337" spans="1:5" s="475" customFormat="1" ht="24.75" customHeight="1">
      <c r="A337" s="476"/>
      <c r="E337" s="477"/>
    </row>
    <row r="338" spans="1:5" s="475" customFormat="1" ht="24.75" customHeight="1">
      <c r="A338" s="476"/>
      <c r="E338" s="477"/>
    </row>
    <row r="339" spans="1:5" s="475" customFormat="1" ht="24.75" customHeight="1">
      <c r="A339" s="476"/>
      <c r="E339" s="477"/>
    </row>
    <row r="340" spans="1:5" s="475" customFormat="1" ht="24.75" customHeight="1">
      <c r="A340" s="476"/>
      <c r="E340" s="477"/>
    </row>
    <row r="341" spans="1:5" s="475" customFormat="1" ht="24.75" customHeight="1">
      <c r="A341" s="476"/>
      <c r="E341" s="477"/>
    </row>
  </sheetData>
  <mergeCells count="12">
    <mergeCell ref="A7:F7"/>
    <mergeCell ref="A3:F3"/>
    <mergeCell ref="A4:F4"/>
    <mergeCell ref="A1:F1"/>
    <mergeCell ref="A2:F2"/>
    <mergeCell ref="F44:F45"/>
    <mergeCell ref="A68:A69"/>
    <mergeCell ref="B68:B69"/>
    <mergeCell ref="A71:A72"/>
    <mergeCell ref="B71:B72"/>
    <mergeCell ref="D44:D45"/>
    <mergeCell ref="E44:E45"/>
  </mergeCells>
  <printOptions horizontalCentered="1"/>
  <pageMargins left="0.1968503937007874" right="0.1968503937007874" top="0.5905511811023623" bottom="0.3937007874015748" header="0.5118110236220472" footer="0.5118110236220472"/>
  <pageSetup horizontalDpi="1200" verticalDpi="1200" orientation="portrait" paperSize="9" scale="66" r:id="rId1"/>
  <rowBreaks count="1" manualBreakCount="1">
    <brk id="49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showGridLines="0" view="pageBreakPreview" zoomScaleSheetLayoutView="100" workbookViewId="0" topLeftCell="A19">
      <selection activeCell="G7" sqref="G7"/>
    </sheetView>
  </sheetViews>
  <sheetFormatPr defaultColWidth="9.00390625" defaultRowHeight="12"/>
  <cols>
    <col min="1" max="1" width="5.625" style="0" customWidth="1"/>
    <col min="2" max="2" width="35.75390625" style="0" bestFit="1" customWidth="1"/>
    <col min="3" max="3" width="16.25390625" style="53" customWidth="1"/>
    <col min="4" max="5" width="21.00390625" style="0" customWidth="1"/>
  </cols>
  <sheetData>
    <row r="1" spans="1:5" ht="51" customHeight="1">
      <c r="A1" s="1586" t="s">
        <v>335</v>
      </c>
      <c r="B1" s="1587"/>
      <c r="C1" s="1587"/>
      <c r="D1" s="1587"/>
      <c r="E1" s="1587"/>
    </row>
    <row r="2" spans="1:5" ht="18">
      <c r="A2" s="1367"/>
      <c r="B2" s="1368"/>
      <c r="C2" s="1368"/>
      <c r="D2" s="1368"/>
      <c r="E2" s="1368"/>
    </row>
    <row r="3" spans="1:5" ht="18">
      <c r="A3" s="1584" t="s">
        <v>336</v>
      </c>
      <c r="B3" s="1585"/>
      <c r="C3" s="1585"/>
      <c r="D3" s="1585"/>
      <c r="E3" s="1585"/>
    </row>
    <row r="5" spans="1:4" s="1289" customFormat="1" ht="15">
      <c r="A5" s="1289" t="s">
        <v>941</v>
      </c>
      <c r="B5" s="1347"/>
      <c r="D5" s="1290" t="s">
        <v>942</v>
      </c>
    </row>
    <row r="7" ht="12.75">
      <c r="A7" s="1291" t="s">
        <v>880</v>
      </c>
    </row>
    <row r="8" ht="5.25" customHeight="1" thickBot="1"/>
    <row r="9" spans="1:5" ht="12.75">
      <c r="A9" s="1588" t="s">
        <v>595</v>
      </c>
      <c r="B9" s="1582" t="s">
        <v>126</v>
      </c>
      <c r="C9" s="1582" t="s">
        <v>127</v>
      </c>
      <c r="D9" s="1582" t="s">
        <v>609</v>
      </c>
      <c r="E9" s="1583"/>
    </row>
    <row r="10" spans="1:5" ht="25.5">
      <c r="A10" s="1589"/>
      <c r="B10" s="1590"/>
      <c r="C10" s="1590"/>
      <c r="D10" s="1294" t="s">
        <v>301</v>
      </c>
      <c r="E10" s="1295" t="s">
        <v>881</v>
      </c>
    </row>
    <row r="11" spans="1:5" s="73" customFormat="1" ht="12" thickBot="1">
      <c r="A11" s="1296">
        <v>1</v>
      </c>
      <c r="B11" s="1297">
        <v>2</v>
      </c>
      <c r="C11" s="1297">
        <v>3</v>
      </c>
      <c r="D11" s="1297">
        <v>4</v>
      </c>
      <c r="E11" s="1298">
        <v>5</v>
      </c>
    </row>
    <row r="12" spans="1:5" s="1291" customFormat="1" ht="25.5" customHeight="1">
      <c r="A12" s="1292" t="s">
        <v>978</v>
      </c>
      <c r="B12" s="1299" t="s">
        <v>882</v>
      </c>
      <c r="C12" s="1385">
        <f>SUM(C14+C16+C18+C20)</f>
        <v>927868</v>
      </c>
      <c r="D12" s="1369">
        <f>SUM(D14+D16+D18+D20)</f>
        <v>477988.84</v>
      </c>
      <c r="E12" s="1370">
        <f>SUM(E14+E16+E18+E20)</f>
        <v>475000</v>
      </c>
    </row>
    <row r="13" spans="1:5" s="1291" customFormat="1" ht="25.5" customHeight="1">
      <c r="A13" s="1293"/>
      <c r="B13" s="1301" t="s">
        <v>883</v>
      </c>
      <c r="C13" s="1386" t="s">
        <v>597</v>
      </c>
      <c r="D13" s="1395">
        <f>SUM(D15+D17+D19+D21)</f>
        <v>477988.84</v>
      </c>
      <c r="E13" s="1396">
        <f>SUM(E15+E17+E19+E21)</f>
        <v>475000</v>
      </c>
    </row>
    <row r="14" spans="1:5" ht="25.5" customHeight="1">
      <c r="A14" s="1304" t="s">
        <v>884</v>
      </c>
      <c r="B14" s="1305" t="s">
        <v>885</v>
      </c>
      <c r="C14" s="1387">
        <v>925000</v>
      </c>
      <c r="D14" s="1373">
        <f>SUM(D15)</f>
        <v>475000</v>
      </c>
      <c r="E14" s="1374">
        <f>SUM(E15)</f>
        <v>475000</v>
      </c>
    </row>
    <row r="15" spans="1:5" ht="25.5" customHeight="1">
      <c r="A15" s="1304"/>
      <c r="B15" s="1305" t="s">
        <v>883</v>
      </c>
      <c r="C15" s="1388" t="s">
        <v>597</v>
      </c>
      <c r="D15" s="1373">
        <v>475000</v>
      </c>
      <c r="E15" s="1374">
        <v>475000</v>
      </c>
    </row>
    <row r="16" spans="1:5" ht="25.5" customHeight="1">
      <c r="A16" s="1304" t="s">
        <v>886</v>
      </c>
      <c r="B16" s="1305" t="s">
        <v>887</v>
      </c>
      <c r="C16" s="1389"/>
      <c r="D16" s="1373"/>
      <c r="E16" s="1374"/>
    </row>
    <row r="17" spans="1:5" ht="25.5" customHeight="1">
      <c r="A17" s="1304"/>
      <c r="B17" s="1305" t="s">
        <v>883</v>
      </c>
      <c r="C17" s="1388" t="s">
        <v>597</v>
      </c>
      <c r="D17" s="1373"/>
      <c r="E17" s="1374"/>
    </row>
    <row r="18" spans="1:5" ht="25.5" customHeight="1">
      <c r="A18" s="1304" t="s">
        <v>888</v>
      </c>
      <c r="B18" s="1305" t="s">
        <v>889</v>
      </c>
      <c r="C18" s="1389"/>
      <c r="D18" s="1373"/>
      <c r="E18" s="1374"/>
    </row>
    <row r="19" spans="1:5" ht="25.5" customHeight="1">
      <c r="A19" s="1304"/>
      <c r="B19" s="1305" t="s">
        <v>883</v>
      </c>
      <c r="C19" s="1388" t="s">
        <v>597</v>
      </c>
      <c r="D19" s="1373"/>
      <c r="E19" s="1374"/>
    </row>
    <row r="20" spans="1:5" ht="25.5" customHeight="1">
      <c r="A20" s="1304" t="s">
        <v>890</v>
      </c>
      <c r="B20" s="1308" t="s">
        <v>891</v>
      </c>
      <c r="C20" s="1387">
        <v>2868</v>
      </c>
      <c r="D20" s="1373">
        <f>SUM(D21)</f>
        <v>2988.84</v>
      </c>
      <c r="E20" s="1374"/>
    </row>
    <row r="21" spans="1:5" ht="25.5" customHeight="1" thickBot="1">
      <c r="A21" s="1309"/>
      <c r="B21" s="1310" t="s">
        <v>883</v>
      </c>
      <c r="C21" s="1390" t="s">
        <v>597</v>
      </c>
      <c r="D21" s="1375">
        <v>2988.84</v>
      </c>
      <c r="E21" s="1376"/>
    </row>
    <row r="22" spans="1:5" s="1291" customFormat="1" ht="25.5" customHeight="1">
      <c r="A22" s="1292" t="s">
        <v>867</v>
      </c>
      <c r="B22" s="1299" t="s">
        <v>892</v>
      </c>
      <c r="C22" s="1385">
        <f>SUM(C23+C29+C35+C43+C51)</f>
        <v>927868</v>
      </c>
      <c r="D22" s="1398">
        <f>SUM(D23+D29+D35+D43+D51)</f>
        <v>480187.17</v>
      </c>
      <c r="E22" s="1399">
        <f>SUM(E23+E29+E35+E43+E51)</f>
        <v>431981.36</v>
      </c>
    </row>
    <row r="23" spans="1:5" s="1291" customFormat="1" ht="25.5" customHeight="1">
      <c r="A23" s="1313" t="s">
        <v>893</v>
      </c>
      <c r="B23" s="1301" t="s">
        <v>582</v>
      </c>
      <c r="C23" s="1391">
        <f>SUM(C24:C28)</f>
        <v>790360</v>
      </c>
      <c r="D23" s="1397">
        <f>SUM(D24:D28)</f>
        <v>406736.91</v>
      </c>
      <c r="E23" s="1400">
        <f>SUM(E24:E28)</f>
        <v>359260.86</v>
      </c>
    </row>
    <row r="24" spans="1:5" ht="36">
      <c r="A24" s="1314"/>
      <c r="B24" s="1308" t="s">
        <v>894</v>
      </c>
      <c r="C24" s="1387">
        <v>637860</v>
      </c>
      <c r="D24" s="1373">
        <v>336732.55</v>
      </c>
      <c r="E24" s="1374">
        <v>302716.64</v>
      </c>
    </row>
    <row r="25" spans="1:5" ht="25.5" customHeight="1">
      <c r="A25" s="1314"/>
      <c r="B25" s="1305" t="s">
        <v>895</v>
      </c>
      <c r="C25" s="1387">
        <v>112400</v>
      </c>
      <c r="D25" s="1373">
        <v>51777.06</v>
      </c>
      <c r="E25" s="1374">
        <v>40756.65</v>
      </c>
    </row>
    <row r="26" spans="1:5" ht="25.5" customHeight="1">
      <c r="A26" s="1314"/>
      <c r="B26" s="1305" t="s">
        <v>896</v>
      </c>
      <c r="C26" s="1387">
        <v>15600</v>
      </c>
      <c r="D26" s="1373">
        <v>7404.3</v>
      </c>
      <c r="E26" s="1374">
        <v>5686.48</v>
      </c>
    </row>
    <row r="27" spans="1:5" ht="25.5" customHeight="1">
      <c r="A27" s="1314"/>
      <c r="B27" s="1305" t="s">
        <v>897</v>
      </c>
      <c r="C27" s="1387">
        <v>24000</v>
      </c>
      <c r="D27" s="1373">
        <v>10823</v>
      </c>
      <c r="E27" s="1374">
        <v>10101.09</v>
      </c>
    </row>
    <row r="28" spans="1:5" ht="25.5" customHeight="1">
      <c r="A28" s="1315"/>
      <c r="B28" s="1305" t="s">
        <v>898</v>
      </c>
      <c r="C28" s="1387">
        <v>500</v>
      </c>
      <c r="D28" s="1373"/>
      <c r="E28" s="1374"/>
    </row>
    <row r="29" spans="1:5" s="1291" customFormat="1" ht="25.5" customHeight="1">
      <c r="A29" s="1313" t="s">
        <v>899</v>
      </c>
      <c r="B29" s="1301" t="s">
        <v>900</v>
      </c>
      <c r="C29" s="1391">
        <f>SUM(C30:C34)</f>
        <v>28248</v>
      </c>
      <c r="D29" s="1371">
        <f>SUM(D30:D34)</f>
        <v>9797.27</v>
      </c>
      <c r="E29" s="1372">
        <f>SUM(E30:E34)</f>
        <v>9797.27</v>
      </c>
    </row>
    <row r="30" spans="1:5" ht="25.5" customHeight="1">
      <c r="A30" s="1314"/>
      <c r="B30" s="1308" t="s">
        <v>901</v>
      </c>
      <c r="C30" s="1387">
        <v>3500</v>
      </c>
      <c r="D30" s="1373">
        <v>1127.73</v>
      </c>
      <c r="E30" s="1374">
        <v>1127.73</v>
      </c>
    </row>
    <row r="31" spans="1:5" ht="25.5" customHeight="1">
      <c r="A31" s="1314"/>
      <c r="B31" s="1305" t="s">
        <v>902</v>
      </c>
      <c r="C31" s="1387">
        <v>4000</v>
      </c>
      <c r="D31" s="1373">
        <v>1821.67</v>
      </c>
      <c r="E31" s="1374">
        <v>1821.67</v>
      </c>
    </row>
    <row r="32" spans="1:5" ht="25.5" customHeight="1">
      <c r="A32" s="1314"/>
      <c r="B32" s="1305" t="s">
        <v>903</v>
      </c>
      <c r="C32" s="1387">
        <v>9248</v>
      </c>
      <c r="D32" s="1377">
        <v>502.2</v>
      </c>
      <c r="E32" s="1378">
        <v>502.2</v>
      </c>
    </row>
    <row r="33" spans="1:5" ht="25.5" customHeight="1">
      <c r="A33" s="1314"/>
      <c r="B33" s="1305" t="s">
        <v>904</v>
      </c>
      <c r="C33" s="1387">
        <v>1000</v>
      </c>
      <c r="D33" s="1379">
        <v>852.8</v>
      </c>
      <c r="E33" s="1378">
        <v>852.8</v>
      </c>
    </row>
    <row r="34" spans="1:5" ht="25.5" customHeight="1" thickBot="1">
      <c r="A34" s="1316"/>
      <c r="B34" s="1310" t="s">
        <v>905</v>
      </c>
      <c r="C34" s="1392">
        <v>10500</v>
      </c>
      <c r="D34" s="1375">
        <v>5492.87</v>
      </c>
      <c r="E34" s="1376">
        <v>5492.87</v>
      </c>
    </row>
    <row r="35" spans="1:5" s="1291" customFormat="1" ht="25.5" customHeight="1">
      <c r="A35" s="1317" t="s">
        <v>906</v>
      </c>
      <c r="B35" s="1299" t="s">
        <v>907</v>
      </c>
      <c r="C35" s="1385">
        <f>SUM(C36:C42)</f>
        <v>72400</v>
      </c>
      <c r="D35" s="1369">
        <f>SUM(D36:D42)</f>
        <v>39057.51</v>
      </c>
      <c r="E35" s="1370">
        <f>SUM(E36:E42)</f>
        <v>38520.95</v>
      </c>
    </row>
    <row r="36" spans="1:5" ht="25.5" customHeight="1">
      <c r="A36" s="1318"/>
      <c r="B36" s="1308" t="s">
        <v>908</v>
      </c>
      <c r="C36" s="1387">
        <v>40000</v>
      </c>
      <c r="D36" s="1373">
        <v>22678.84</v>
      </c>
      <c r="E36" s="1374">
        <v>22518.28</v>
      </c>
    </row>
    <row r="37" spans="1:5" ht="25.5" customHeight="1">
      <c r="A37" s="1318"/>
      <c r="B37" s="1308" t="s">
        <v>909</v>
      </c>
      <c r="C37" s="1387">
        <v>7000</v>
      </c>
      <c r="D37" s="1373">
        <v>4065.06</v>
      </c>
      <c r="E37" s="1374">
        <v>3882.06</v>
      </c>
    </row>
    <row r="38" spans="1:5" ht="25.5" customHeight="1">
      <c r="A38" s="1318"/>
      <c r="B38" s="1308" t="s">
        <v>910</v>
      </c>
      <c r="C38" s="1387">
        <v>700</v>
      </c>
      <c r="D38" s="1379">
        <v>334</v>
      </c>
      <c r="E38" s="1378">
        <v>299.6</v>
      </c>
    </row>
    <row r="39" spans="1:5" ht="25.5" customHeight="1">
      <c r="A39" s="1318"/>
      <c r="B39" s="1308" t="s">
        <v>911</v>
      </c>
      <c r="C39" s="1387">
        <v>10000</v>
      </c>
      <c r="D39" s="1373">
        <v>4390.35</v>
      </c>
      <c r="E39" s="1374">
        <v>4390.35</v>
      </c>
    </row>
    <row r="40" spans="1:5" ht="25.5" customHeight="1">
      <c r="A40" s="1318"/>
      <c r="B40" s="1308" t="s">
        <v>912</v>
      </c>
      <c r="C40" s="1387">
        <v>700</v>
      </c>
      <c r="D40" s="1379">
        <v>473.2</v>
      </c>
      <c r="E40" s="1378">
        <v>473.2</v>
      </c>
    </row>
    <row r="41" spans="1:5" ht="25.5" customHeight="1">
      <c r="A41" s="1318"/>
      <c r="B41" s="1308" t="s">
        <v>913</v>
      </c>
      <c r="C41" s="1387">
        <v>11000</v>
      </c>
      <c r="D41" s="1373">
        <v>5218.26</v>
      </c>
      <c r="E41" s="1374">
        <v>5218.26</v>
      </c>
    </row>
    <row r="42" spans="1:5" ht="25.5" customHeight="1">
      <c r="A42" s="1319"/>
      <c r="B42" s="1308" t="s">
        <v>914</v>
      </c>
      <c r="C42" s="1387">
        <v>3000</v>
      </c>
      <c r="D42" s="1373">
        <v>1897.8</v>
      </c>
      <c r="E42" s="1374">
        <v>1739.2</v>
      </c>
    </row>
    <row r="43" spans="1:5" s="1291" customFormat="1" ht="25.5" customHeight="1">
      <c r="A43" s="1320" t="s">
        <v>915</v>
      </c>
      <c r="B43" s="1321" t="s">
        <v>916</v>
      </c>
      <c r="C43" s="1391">
        <f>SUM(C44:C50)</f>
        <v>32860</v>
      </c>
      <c r="D43" s="1371">
        <f>SUM(D44:D50)</f>
        <v>20956.48</v>
      </c>
      <c r="E43" s="1372">
        <f>SUM(E44:E50)</f>
        <v>20763.28</v>
      </c>
    </row>
    <row r="44" spans="1:5" ht="25.5" customHeight="1">
      <c r="A44" s="1318"/>
      <c r="B44" s="1308" t="s">
        <v>917</v>
      </c>
      <c r="C44" s="1387">
        <v>17960</v>
      </c>
      <c r="D44" s="1373">
        <v>13470</v>
      </c>
      <c r="E44" s="1374">
        <v>13470</v>
      </c>
    </row>
    <row r="45" spans="1:5" ht="25.5" customHeight="1">
      <c r="A45" s="1318"/>
      <c r="B45" s="1308" t="s">
        <v>918</v>
      </c>
      <c r="C45" s="1387">
        <v>1000</v>
      </c>
      <c r="D45" s="1379">
        <v>411.1</v>
      </c>
      <c r="E45" s="1378">
        <v>411.1</v>
      </c>
    </row>
    <row r="46" spans="1:5" ht="25.5" customHeight="1">
      <c r="A46" s="1318"/>
      <c r="B46" s="1308" t="s">
        <v>919</v>
      </c>
      <c r="C46" s="1387">
        <v>2300</v>
      </c>
      <c r="D46" s="1373">
        <v>1159.2</v>
      </c>
      <c r="E46" s="1378">
        <v>966</v>
      </c>
    </row>
    <row r="47" spans="1:5" ht="25.5" customHeight="1">
      <c r="A47" s="1318"/>
      <c r="B47" s="1308" t="s">
        <v>920</v>
      </c>
      <c r="C47" s="1387"/>
      <c r="D47" s="1373"/>
      <c r="E47" s="1374"/>
    </row>
    <row r="48" spans="1:5" ht="25.5" customHeight="1">
      <c r="A48" s="1318"/>
      <c r="B48" s="1308" t="s">
        <v>921</v>
      </c>
      <c r="C48" s="1387">
        <v>800</v>
      </c>
      <c r="D48" s="1379">
        <v>144.5</v>
      </c>
      <c r="E48" s="1378">
        <v>144.5</v>
      </c>
    </row>
    <row r="49" spans="1:6" ht="25.5" customHeight="1">
      <c r="A49" s="1318"/>
      <c r="B49" s="1308" t="s">
        <v>922</v>
      </c>
      <c r="C49" s="1387">
        <v>2700</v>
      </c>
      <c r="D49" s="1373">
        <v>1056.28</v>
      </c>
      <c r="E49" s="1374">
        <v>1056.28</v>
      </c>
      <c r="F49" s="1323"/>
    </row>
    <row r="50" spans="1:7" ht="25.5" customHeight="1">
      <c r="A50" s="1319"/>
      <c r="B50" s="1308" t="s">
        <v>923</v>
      </c>
      <c r="C50" s="1387">
        <v>8100</v>
      </c>
      <c r="D50" s="1373">
        <v>4715.4</v>
      </c>
      <c r="E50" s="1374">
        <v>4715.4</v>
      </c>
      <c r="F50" s="1324"/>
      <c r="G50" s="1325"/>
    </row>
    <row r="51" spans="1:5" s="1291" customFormat="1" ht="25.5" customHeight="1" thickBot="1">
      <c r="A51" s="1326" t="s">
        <v>924</v>
      </c>
      <c r="B51" s="1327" t="s">
        <v>925</v>
      </c>
      <c r="C51" s="1393">
        <v>4000</v>
      </c>
      <c r="D51" s="1371">
        <v>3639</v>
      </c>
      <c r="E51" s="1372">
        <v>3639</v>
      </c>
    </row>
    <row r="52" spans="1:5" s="1291" customFormat="1" ht="26.25" thickBot="1">
      <c r="A52" s="1329" t="s">
        <v>870</v>
      </c>
      <c r="B52" s="1330" t="s">
        <v>926</v>
      </c>
      <c r="C52" s="1394">
        <v>1752</v>
      </c>
      <c r="D52" s="1380">
        <v>47759.2</v>
      </c>
      <c r="E52" s="1381">
        <v>43018.57</v>
      </c>
    </row>
    <row r="53" spans="1:5" s="1291" customFormat="1" ht="12.75">
      <c r="A53" s="1332" t="s">
        <v>927</v>
      </c>
      <c r="B53" s="1333"/>
      <c r="C53" s="1334"/>
      <c r="D53" s="1363"/>
      <c r="E53" s="1363"/>
    </row>
    <row r="54" spans="1:5" s="1291" customFormat="1" ht="9" customHeight="1">
      <c r="A54" s="1332"/>
      <c r="B54" s="1333"/>
      <c r="C54" s="1334"/>
      <c r="D54" s="1334"/>
      <c r="E54" s="1334"/>
    </row>
    <row r="55" spans="1:5" ht="12.75">
      <c r="A55" s="1291" t="s">
        <v>928</v>
      </c>
      <c r="D55" s="1335"/>
      <c r="E55" s="1335"/>
    </row>
    <row r="56" spans="4:5" ht="7.5" customHeight="1" thickBot="1">
      <c r="D56" s="1335"/>
      <c r="E56" s="1335"/>
    </row>
    <row r="57" spans="1:5" ht="12.75">
      <c r="A57" s="1588" t="s">
        <v>595</v>
      </c>
      <c r="B57" s="1582" t="s">
        <v>126</v>
      </c>
      <c r="C57" s="1583" t="s">
        <v>929</v>
      </c>
      <c r="D57" s="1336"/>
      <c r="E57" s="1336"/>
    </row>
    <row r="58" spans="1:5" ht="12.75">
      <c r="A58" s="1589"/>
      <c r="B58" s="1590"/>
      <c r="C58" s="1591"/>
      <c r="D58" s="1337"/>
      <c r="E58" s="1337"/>
    </row>
    <row r="59" spans="1:5" s="73" customFormat="1" ht="11.25">
      <c r="A59" s="1338">
        <v>1</v>
      </c>
      <c r="B59" s="1339">
        <v>2</v>
      </c>
      <c r="C59" s="1340">
        <v>3</v>
      </c>
      <c r="D59" s="1341"/>
      <c r="E59" s="1341"/>
    </row>
    <row r="60" spans="1:5" s="1291" customFormat="1" ht="25.5" customHeight="1">
      <c r="A60" s="1293" t="s">
        <v>978</v>
      </c>
      <c r="B60" s="1301" t="s">
        <v>930</v>
      </c>
      <c r="C60" s="1372">
        <v>1100</v>
      </c>
      <c r="D60" s="1334"/>
      <c r="E60" s="1334"/>
    </row>
    <row r="61" spans="1:5" s="1291" customFormat="1" ht="25.5" customHeight="1">
      <c r="A61" s="1293"/>
      <c r="B61" s="1301" t="s">
        <v>931</v>
      </c>
      <c r="C61" s="1372"/>
      <c r="D61" s="1334"/>
      <c r="E61" s="1334"/>
    </row>
    <row r="62" spans="1:5" s="1291" customFormat="1" ht="25.5" customHeight="1">
      <c r="A62" s="1293"/>
      <c r="B62" s="1342" t="s">
        <v>932</v>
      </c>
      <c r="C62" s="1382"/>
      <c r="D62" s="1334"/>
      <c r="E62" s="1334"/>
    </row>
    <row r="63" spans="1:5" s="1291" customFormat="1" ht="25.5" customHeight="1">
      <c r="A63" s="1293"/>
      <c r="B63" s="1301" t="s">
        <v>933</v>
      </c>
      <c r="C63" s="1382"/>
      <c r="D63" s="1334"/>
      <c r="E63" s="1334"/>
    </row>
    <row r="64" spans="1:5" s="1291" customFormat="1" ht="25.5" customHeight="1" thickBot="1">
      <c r="A64" s="1326"/>
      <c r="B64" s="1344" t="s">
        <v>934</v>
      </c>
      <c r="C64" s="1383"/>
      <c r="D64" s="1334"/>
      <c r="E64" s="1334"/>
    </row>
    <row r="65" spans="1:5" s="1291" customFormat="1" ht="25.5" customHeight="1">
      <c r="A65" s="1292" t="s">
        <v>867</v>
      </c>
      <c r="B65" s="1299" t="s">
        <v>935</v>
      </c>
      <c r="C65" s="1384">
        <v>729.7</v>
      </c>
      <c r="D65" s="1334"/>
      <c r="E65" s="1334"/>
    </row>
    <row r="66" spans="1:5" s="1291" customFormat="1" ht="25.5" customHeight="1">
      <c r="A66" s="1293"/>
      <c r="B66" s="1301" t="s">
        <v>936</v>
      </c>
      <c r="C66" s="1372"/>
      <c r="D66" s="1334"/>
      <c r="E66" s="1334"/>
    </row>
    <row r="67" spans="1:5" s="1291" customFormat="1" ht="25.5" customHeight="1">
      <c r="A67" s="1293"/>
      <c r="B67" s="1342" t="s">
        <v>932</v>
      </c>
      <c r="C67" s="1382"/>
      <c r="D67" s="1334"/>
      <c r="E67" s="1334"/>
    </row>
    <row r="68" spans="1:5" s="1291" customFormat="1" ht="25.5" customHeight="1">
      <c r="A68" s="1293"/>
      <c r="B68" s="1342" t="s">
        <v>937</v>
      </c>
      <c r="C68" s="1382"/>
      <c r="D68" s="1334"/>
      <c r="E68" s="1334"/>
    </row>
    <row r="69" spans="1:5" s="1291" customFormat="1" ht="25.5" customHeight="1">
      <c r="A69" s="1293"/>
      <c r="B69" s="1346" t="s">
        <v>938</v>
      </c>
      <c r="C69" s="1382"/>
      <c r="D69" s="1334"/>
      <c r="E69" s="1334"/>
    </row>
    <row r="70" spans="1:5" s="1291" customFormat="1" ht="25.5" customHeight="1">
      <c r="A70" s="1293"/>
      <c r="B70" s="1346" t="s">
        <v>939</v>
      </c>
      <c r="C70" s="1382"/>
      <c r="D70" s="1334"/>
      <c r="E70" s="1334"/>
    </row>
    <row r="71" spans="1:5" s="1291" customFormat="1" ht="25.5" customHeight="1">
      <c r="A71" s="1293"/>
      <c r="B71" s="1342" t="s">
        <v>940</v>
      </c>
      <c r="C71" s="1382"/>
      <c r="D71" s="1334"/>
      <c r="E71" s="1334"/>
    </row>
    <row r="72" spans="1:5" s="1291" customFormat="1" ht="25.5" customHeight="1" thickBot="1">
      <c r="A72" s="1326"/>
      <c r="B72" s="1344" t="s">
        <v>934</v>
      </c>
      <c r="C72" s="1345"/>
      <c r="D72" s="1334"/>
      <c r="E72" s="1334"/>
    </row>
    <row r="73" spans="4:5" ht="12">
      <c r="D73" s="1335"/>
      <c r="E73" s="1335"/>
    </row>
    <row r="74" spans="4:5" ht="12">
      <c r="D74" s="1335"/>
      <c r="E74" s="1335"/>
    </row>
  </sheetData>
  <mergeCells count="9">
    <mergeCell ref="D9:E9"/>
    <mergeCell ref="A3:E3"/>
    <mergeCell ref="A1:E1"/>
    <mergeCell ref="A57:A58"/>
    <mergeCell ref="B57:B58"/>
    <mergeCell ref="C57:C58"/>
    <mergeCell ref="A9:A10"/>
    <mergeCell ref="B9:B10"/>
    <mergeCell ref="C9:C10"/>
  </mergeCells>
  <printOptions horizontalCentered="1"/>
  <pageMargins left="0.7874015748031497" right="0.7874015748031497" top="0.5905511811023623" bottom="0.3937007874015748" header="0.5118110236220472" footer="0.5118110236220472"/>
  <pageSetup horizontalDpi="1200" verticalDpi="1200" orientation="portrait" paperSize="9" scale="95" r:id="rId1"/>
  <rowBreaks count="1" manualBreakCount="1">
    <brk id="34" max="4" man="1"/>
  </rowBreaks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72"/>
  <sheetViews>
    <sheetView showGridLines="0" view="pageBreakPreview" zoomScaleSheetLayoutView="100" workbookViewId="0" topLeftCell="A23">
      <selection activeCell="G7" sqref="G7"/>
    </sheetView>
  </sheetViews>
  <sheetFormatPr defaultColWidth="9.00390625" defaultRowHeight="12"/>
  <cols>
    <col min="1" max="1" width="5.625" style="0" customWidth="1"/>
    <col min="2" max="2" width="35.75390625" style="0" bestFit="1" customWidth="1"/>
    <col min="3" max="3" width="16.25390625" style="53" customWidth="1"/>
    <col min="4" max="5" width="21.00390625" style="0" customWidth="1"/>
  </cols>
  <sheetData>
    <row r="1" spans="1:5" ht="54.75" customHeight="1">
      <c r="A1" s="1586" t="s">
        <v>334</v>
      </c>
      <c r="B1" s="1587"/>
      <c r="C1" s="1587"/>
      <c r="D1" s="1587"/>
      <c r="E1" s="1587"/>
    </row>
    <row r="2" spans="1:5" ht="18">
      <c r="A2" s="1367"/>
      <c r="B2" s="1368"/>
      <c r="C2" s="1368"/>
      <c r="D2" s="1368"/>
      <c r="E2" s="1368"/>
    </row>
    <row r="3" spans="1:5" s="1349" customFormat="1" ht="18">
      <c r="A3" s="1587" t="s">
        <v>763</v>
      </c>
      <c r="B3" s="1592"/>
      <c r="C3" s="1592"/>
      <c r="D3" s="1592"/>
      <c r="E3" s="1592"/>
    </row>
    <row r="5" spans="1:4" s="1289" customFormat="1" ht="15">
      <c r="A5" s="1289" t="s">
        <v>531</v>
      </c>
      <c r="D5" s="1290" t="s">
        <v>532</v>
      </c>
    </row>
    <row r="7" spans="1:5" ht="12.75">
      <c r="A7" s="1291" t="s">
        <v>880</v>
      </c>
      <c r="E7" s="1348" t="s">
        <v>596</v>
      </c>
    </row>
    <row r="8" ht="5.25" customHeight="1" thickBot="1"/>
    <row r="9" spans="1:5" ht="12.75">
      <c r="A9" s="1588" t="s">
        <v>595</v>
      </c>
      <c r="B9" s="1582" t="s">
        <v>126</v>
      </c>
      <c r="C9" s="1582" t="s">
        <v>127</v>
      </c>
      <c r="D9" s="1582" t="s">
        <v>609</v>
      </c>
      <c r="E9" s="1583"/>
    </row>
    <row r="10" spans="1:5" ht="25.5">
      <c r="A10" s="1589"/>
      <c r="B10" s="1590"/>
      <c r="C10" s="1590"/>
      <c r="D10" s="1294" t="s">
        <v>301</v>
      </c>
      <c r="E10" s="1295" t="s">
        <v>881</v>
      </c>
    </row>
    <row r="11" spans="1:5" s="73" customFormat="1" ht="12" thickBot="1">
      <c r="A11" s="1296">
        <v>1</v>
      </c>
      <c r="B11" s="1297">
        <v>2</v>
      </c>
      <c r="C11" s="1297">
        <v>3</v>
      </c>
      <c r="D11" s="1297">
        <v>4</v>
      </c>
      <c r="E11" s="1298">
        <v>5</v>
      </c>
    </row>
    <row r="12" spans="1:5" s="1291" customFormat="1" ht="25.5" customHeight="1">
      <c r="A12" s="1292" t="s">
        <v>978</v>
      </c>
      <c r="B12" s="1299" t="s">
        <v>882</v>
      </c>
      <c r="C12" s="1300">
        <f>SUM(C14+C16+C18+C20)</f>
        <v>2538010</v>
      </c>
      <c r="D12" s="1350">
        <f>SUM(D14+D16+D21)</f>
        <v>1549800.19</v>
      </c>
      <c r="E12" s="1351">
        <f>SUM(E14+E16+E21)</f>
        <v>1165000</v>
      </c>
    </row>
    <row r="13" spans="1:5" s="1291" customFormat="1" ht="25.5" customHeight="1">
      <c r="A13" s="1293"/>
      <c r="B13" s="1301" t="s">
        <v>883</v>
      </c>
      <c r="C13" s="1302" t="s">
        <v>597</v>
      </c>
      <c r="D13" s="1352">
        <f>SUM(D15+D17+D19+D21)</f>
        <v>1549800.19</v>
      </c>
      <c r="E13" s="1353">
        <f>SUM(E15+E17+E19+E21)</f>
        <v>1165000</v>
      </c>
    </row>
    <row r="14" spans="1:5" ht="25.5" customHeight="1">
      <c r="A14" s="1304" t="s">
        <v>884</v>
      </c>
      <c r="B14" s="1305" t="s">
        <v>885</v>
      </c>
      <c r="C14" s="1306">
        <v>1988010</v>
      </c>
      <c r="D14" s="1322">
        <v>1165000</v>
      </c>
      <c r="E14" s="1354">
        <v>1165000</v>
      </c>
    </row>
    <row r="15" spans="1:5" ht="25.5" customHeight="1">
      <c r="A15" s="1304"/>
      <c r="B15" s="1305" t="s">
        <v>883</v>
      </c>
      <c r="C15" s="1307" t="s">
        <v>597</v>
      </c>
      <c r="D15" s="1322">
        <v>1165000</v>
      </c>
      <c r="E15" s="1354">
        <v>1165000</v>
      </c>
    </row>
    <row r="16" spans="1:5" ht="25.5" customHeight="1">
      <c r="A16" s="1304" t="s">
        <v>886</v>
      </c>
      <c r="B16" s="1305" t="s">
        <v>887</v>
      </c>
      <c r="C16" s="1306">
        <v>200000</v>
      </c>
      <c r="D16" s="1322">
        <v>66246.05</v>
      </c>
      <c r="E16" s="1354"/>
    </row>
    <row r="17" spans="1:5" ht="25.5" customHeight="1">
      <c r="A17" s="1304"/>
      <c r="B17" s="1305" t="s">
        <v>883</v>
      </c>
      <c r="C17" s="1307" t="s">
        <v>597</v>
      </c>
      <c r="D17" s="1322">
        <v>66246.05</v>
      </c>
      <c r="E17" s="1354"/>
    </row>
    <row r="18" spans="1:5" ht="25.5" customHeight="1">
      <c r="A18" s="1304" t="s">
        <v>888</v>
      </c>
      <c r="B18" s="1305" t="s">
        <v>889</v>
      </c>
      <c r="C18" s="1306"/>
      <c r="D18" s="1322"/>
      <c r="E18" s="1354"/>
    </row>
    <row r="19" spans="1:5" ht="25.5" customHeight="1">
      <c r="A19" s="1304"/>
      <c r="B19" s="1305" t="s">
        <v>883</v>
      </c>
      <c r="C19" s="1307" t="s">
        <v>597</v>
      </c>
      <c r="D19" s="1322"/>
      <c r="E19" s="1354"/>
    </row>
    <row r="20" spans="1:5" ht="25.5" customHeight="1">
      <c r="A20" s="1304" t="s">
        <v>890</v>
      </c>
      <c r="B20" s="1308" t="s">
        <v>566</v>
      </c>
      <c r="C20" s="1306">
        <v>350000</v>
      </c>
      <c r="D20" s="1322">
        <v>318554.14</v>
      </c>
      <c r="E20" s="1354"/>
    </row>
    <row r="21" spans="1:5" ht="25.5" customHeight="1" thickBot="1">
      <c r="A21" s="1309"/>
      <c r="B21" s="1310" t="s">
        <v>883</v>
      </c>
      <c r="C21" s="1311" t="s">
        <v>597</v>
      </c>
      <c r="D21" s="1355">
        <v>318554.14</v>
      </c>
      <c r="E21" s="1356"/>
    </row>
    <row r="22" spans="1:5" s="1291" customFormat="1" ht="25.5" customHeight="1">
      <c r="A22" s="1292" t="s">
        <v>867</v>
      </c>
      <c r="B22" s="1299" t="s">
        <v>892</v>
      </c>
      <c r="C22" s="1300">
        <f>SUM(C23+C29+C35+C43+C51)</f>
        <v>2538010</v>
      </c>
      <c r="D22" s="1350">
        <f>SUM(D23+D29+D35+D43)</f>
        <v>1497571.02</v>
      </c>
      <c r="E22" s="1351">
        <f>SUM(E23+E29+E35+E43)</f>
        <v>1165000</v>
      </c>
    </row>
    <row r="23" spans="1:5" s="1291" customFormat="1" ht="25.5" customHeight="1">
      <c r="A23" s="1313" t="s">
        <v>893</v>
      </c>
      <c r="B23" s="1301" t="s">
        <v>582</v>
      </c>
      <c r="C23" s="1303">
        <f>SUM(C24:C28)</f>
        <v>1324400</v>
      </c>
      <c r="D23" s="1357">
        <f>SUM(D24:D28)</f>
        <v>710620.29</v>
      </c>
      <c r="E23" s="1358">
        <f>SUM(E24:E28)</f>
        <v>710620.29</v>
      </c>
    </row>
    <row r="24" spans="1:5" ht="36">
      <c r="A24" s="1314"/>
      <c r="B24" s="1308" t="s">
        <v>894</v>
      </c>
      <c r="C24" s="1306">
        <v>998000</v>
      </c>
      <c r="D24" s="1322">
        <v>480755.33</v>
      </c>
      <c r="E24" s="1354">
        <v>480755.33</v>
      </c>
    </row>
    <row r="25" spans="1:5" ht="25.5" customHeight="1">
      <c r="A25" s="1314"/>
      <c r="B25" s="1305" t="s">
        <v>895</v>
      </c>
      <c r="C25" s="1306">
        <v>176950</v>
      </c>
      <c r="D25" s="1322">
        <v>96076.65</v>
      </c>
      <c r="E25" s="1354">
        <v>96076.65</v>
      </c>
    </row>
    <row r="26" spans="1:5" ht="25.5" customHeight="1">
      <c r="A26" s="1314"/>
      <c r="B26" s="1305" t="s">
        <v>896</v>
      </c>
      <c r="C26" s="1306">
        <v>24450</v>
      </c>
      <c r="D26" s="1322">
        <v>17135.1</v>
      </c>
      <c r="E26" s="1354">
        <v>17135.1</v>
      </c>
    </row>
    <row r="27" spans="1:5" ht="25.5" customHeight="1">
      <c r="A27" s="1314"/>
      <c r="B27" s="1305" t="s">
        <v>897</v>
      </c>
      <c r="C27" s="1306">
        <v>120000</v>
      </c>
      <c r="D27" s="1322">
        <v>116653.21</v>
      </c>
      <c r="E27" s="1354">
        <v>116653.21</v>
      </c>
    </row>
    <row r="28" spans="1:5" ht="25.5" customHeight="1">
      <c r="A28" s="1315"/>
      <c r="B28" s="1305" t="s">
        <v>898</v>
      </c>
      <c r="C28" s="1306">
        <v>5000</v>
      </c>
      <c r="D28" s="1322"/>
      <c r="E28" s="1354"/>
    </row>
    <row r="29" spans="1:5" s="1291" customFormat="1" ht="25.5" customHeight="1">
      <c r="A29" s="1313" t="s">
        <v>899</v>
      </c>
      <c r="B29" s="1301" t="s">
        <v>900</v>
      </c>
      <c r="C29" s="1303">
        <f>SUM(C30:C34)</f>
        <v>167000</v>
      </c>
      <c r="D29" s="1357">
        <f>SUM(D30:D34)</f>
        <v>139618.2</v>
      </c>
      <c r="E29" s="1358">
        <f>SUM(E30:E34)</f>
        <v>139618.2</v>
      </c>
    </row>
    <row r="30" spans="1:5" ht="25.5" customHeight="1">
      <c r="A30" s="1314"/>
      <c r="B30" s="1308" t="s">
        <v>901</v>
      </c>
      <c r="C30" s="1306">
        <v>35000</v>
      </c>
      <c r="D30" s="1322">
        <v>31979.92</v>
      </c>
      <c r="E30" s="1354">
        <v>31979.92</v>
      </c>
    </row>
    <row r="31" spans="1:5" ht="25.5" customHeight="1">
      <c r="A31" s="1314"/>
      <c r="B31" s="1305" t="s">
        <v>902</v>
      </c>
      <c r="C31" s="1306">
        <v>12000</v>
      </c>
      <c r="D31" s="1322">
        <v>7497.3</v>
      </c>
      <c r="E31" s="1354">
        <v>7497.3</v>
      </c>
    </row>
    <row r="32" spans="1:5" ht="25.5" customHeight="1">
      <c r="A32" s="1314"/>
      <c r="B32" s="1305" t="s">
        <v>903</v>
      </c>
      <c r="C32" s="1306"/>
      <c r="D32" s="1322"/>
      <c r="E32" s="1354"/>
    </row>
    <row r="33" spans="1:5" ht="25.5" customHeight="1">
      <c r="A33" s="1314"/>
      <c r="B33" s="1305" t="s">
        <v>904</v>
      </c>
      <c r="C33" s="1306">
        <v>20000</v>
      </c>
      <c r="D33" s="1322">
        <v>3290.76</v>
      </c>
      <c r="E33" s="1354">
        <v>3290.76</v>
      </c>
    </row>
    <row r="34" spans="1:5" ht="24" thickBot="1">
      <c r="A34" s="1316"/>
      <c r="B34" s="1419" t="s">
        <v>564</v>
      </c>
      <c r="C34" s="1312">
        <v>100000</v>
      </c>
      <c r="D34" s="1355">
        <v>96850.22</v>
      </c>
      <c r="E34" s="1356">
        <v>96850.22</v>
      </c>
    </row>
    <row r="35" spans="1:5" s="1291" customFormat="1" ht="25.5" customHeight="1">
      <c r="A35" s="1317" t="s">
        <v>906</v>
      </c>
      <c r="B35" s="1299" t="s">
        <v>907</v>
      </c>
      <c r="C35" s="1300">
        <f>SUM(C36:C42)</f>
        <v>868610</v>
      </c>
      <c r="D35" s="1350">
        <f>SUM(D36:D42)</f>
        <v>572768.54</v>
      </c>
      <c r="E35" s="1351">
        <f>SUM(E36:E42)</f>
        <v>299471.51</v>
      </c>
    </row>
    <row r="36" spans="1:5" ht="25.5" customHeight="1">
      <c r="A36" s="1318"/>
      <c r="B36" s="1308" t="s">
        <v>908</v>
      </c>
      <c r="C36" s="1306">
        <v>95000</v>
      </c>
      <c r="D36" s="1322">
        <v>51685.19</v>
      </c>
      <c r="E36" s="1354">
        <v>51685.19</v>
      </c>
    </row>
    <row r="37" spans="1:5" ht="25.5" customHeight="1">
      <c r="A37" s="1318"/>
      <c r="B37" s="1308" t="s">
        <v>909</v>
      </c>
      <c r="C37" s="1306">
        <v>46200</v>
      </c>
      <c r="D37" s="1322">
        <v>5948.64</v>
      </c>
      <c r="E37" s="1354">
        <v>5948.64</v>
      </c>
    </row>
    <row r="38" spans="1:5" ht="25.5" customHeight="1">
      <c r="A38" s="1318"/>
      <c r="B38" s="1308" t="s">
        <v>910</v>
      </c>
      <c r="C38" s="1306">
        <v>7000</v>
      </c>
      <c r="D38" s="1322">
        <v>6701.8</v>
      </c>
      <c r="E38" s="1354">
        <v>6701.8</v>
      </c>
    </row>
    <row r="39" spans="1:5" ht="25.5" customHeight="1">
      <c r="A39" s="1318"/>
      <c r="B39" s="1308" t="s">
        <v>911</v>
      </c>
      <c r="C39" s="1306">
        <v>22000</v>
      </c>
      <c r="D39" s="1322">
        <v>21956.58</v>
      </c>
      <c r="E39" s="1354">
        <v>21956.58</v>
      </c>
    </row>
    <row r="40" spans="1:5" ht="25.5" customHeight="1">
      <c r="A40" s="1318"/>
      <c r="B40" s="1308" t="s">
        <v>912</v>
      </c>
      <c r="C40" s="1306">
        <v>4000</v>
      </c>
      <c r="D40" s="1322">
        <v>1959.4</v>
      </c>
      <c r="E40" s="1354">
        <v>1959.4</v>
      </c>
    </row>
    <row r="41" spans="1:5" ht="25.5" customHeight="1">
      <c r="A41" s="1318"/>
      <c r="B41" s="1308" t="s">
        <v>913</v>
      </c>
      <c r="C41" s="1306">
        <v>14000</v>
      </c>
      <c r="D41" s="1322">
        <v>2491.2</v>
      </c>
      <c r="E41" s="1354">
        <v>2491.2</v>
      </c>
    </row>
    <row r="42" spans="1:5" ht="23.25">
      <c r="A42" s="1319"/>
      <c r="B42" s="1308" t="s">
        <v>563</v>
      </c>
      <c r="C42" s="1306">
        <v>680410</v>
      </c>
      <c r="D42" s="1322">
        <v>482025.73</v>
      </c>
      <c r="E42" s="1354">
        <v>208728.7</v>
      </c>
    </row>
    <row r="43" spans="1:5" s="1291" customFormat="1" ht="25.5" customHeight="1">
      <c r="A43" s="1320" t="s">
        <v>915</v>
      </c>
      <c r="B43" s="1321" t="s">
        <v>916</v>
      </c>
      <c r="C43" s="1303">
        <f>SUM(C44:C50)</f>
        <v>123000</v>
      </c>
      <c r="D43" s="1357">
        <f>SUM(D44:D51)</f>
        <v>74563.99</v>
      </c>
      <c r="E43" s="1358">
        <f>SUM(E44:E51)</f>
        <v>15290</v>
      </c>
    </row>
    <row r="44" spans="1:5" ht="25.5" customHeight="1">
      <c r="A44" s="1318"/>
      <c r="B44" s="1308" t="s">
        <v>917</v>
      </c>
      <c r="C44" s="1306">
        <v>23000</v>
      </c>
      <c r="D44" s="1322">
        <v>12000</v>
      </c>
      <c r="E44" s="1354">
        <v>12000</v>
      </c>
    </row>
    <row r="45" spans="1:5" ht="25.5" customHeight="1">
      <c r="A45" s="1318"/>
      <c r="B45" s="1308" t="s">
        <v>918</v>
      </c>
      <c r="C45" s="1306">
        <v>2000</v>
      </c>
      <c r="D45" s="1322"/>
      <c r="E45" s="1354"/>
    </row>
    <row r="46" spans="1:5" ht="25.5" customHeight="1">
      <c r="A46" s="1318"/>
      <c r="B46" s="1308" t="s">
        <v>919</v>
      </c>
      <c r="C46" s="1306">
        <v>5000</v>
      </c>
      <c r="D46" s="1322">
        <v>3290</v>
      </c>
      <c r="E46" s="1354">
        <v>3290</v>
      </c>
    </row>
    <row r="47" spans="1:5" ht="25.5" customHeight="1">
      <c r="A47" s="1318"/>
      <c r="B47" s="1308" t="s">
        <v>920</v>
      </c>
      <c r="C47" s="1306">
        <v>4000</v>
      </c>
      <c r="D47" s="1322">
        <v>3150</v>
      </c>
      <c r="E47" s="1354"/>
    </row>
    <row r="48" spans="1:5" ht="25.5" customHeight="1">
      <c r="A48" s="1318"/>
      <c r="B48" s="1308" t="s">
        <v>921</v>
      </c>
      <c r="C48" s="1306">
        <v>10000</v>
      </c>
      <c r="D48" s="1322">
        <v>8297.62</v>
      </c>
      <c r="E48" s="1354"/>
    </row>
    <row r="49" spans="1:5" ht="25.5" customHeight="1">
      <c r="A49" s="1318"/>
      <c r="B49" s="1308" t="s">
        <v>922</v>
      </c>
      <c r="C49" s="1306">
        <v>4000</v>
      </c>
      <c r="D49" s="1322">
        <v>1992.37</v>
      </c>
      <c r="E49" s="1354"/>
    </row>
    <row r="50" spans="1:5" ht="25.5" customHeight="1">
      <c r="A50" s="1319"/>
      <c r="B50" s="1308" t="s">
        <v>565</v>
      </c>
      <c r="C50" s="1306">
        <v>75000</v>
      </c>
      <c r="D50" s="1322">
        <v>45834</v>
      </c>
      <c r="E50" s="1354"/>
    </row>
    <row r="51" spans="1:5" s="1291" customFormat="1" ht="25.5" customHeight="1" thickBot="1">
      <c r="A51" s="1326" t="s">
        <v>924</v>
      </c>
      <c r="B51" s="1327" t="s">
        <v>943</v>
      </c>
      <c r="C51" s="1328">
        <v>55000</v>
      </c>
      <c r="D51" s="1359"/>
      <c r="E51" s="1360"/>
    </row>
    <row r="52" spans="1:5" s="1291" customFormat="1" ht="25.5" customHeight="1" thickBot="1">
      <c r="A52" s="1329" t="s">
        <v>870</v>
      </c>
      <c r="B52" s="1330" t="s">
        <v>926</v>
      </c>
      <c r="C52" s="1331"/>
      <c r="D52" s="1361">
        <v>52229.17</v>
      </c>
      <c r="E52" s="1362"/>
    </row>
    <row r="53" spans="1:5" s="1291" customFormat="1" ht="12.75">
      <c r="A53" s="1332" t="s">
        <v>927</v>
      </c>
      <c r="B53" s="1333"/>
      <c r="C53" s="1334"/>
      <c r="D53" s="1334"/>
      <c r="E53" s="1334"/>
    </row>
    <row r="54" spans="1:5" s="1291" customFormat="1" ht="9" customHeight="1">
      <c r="A54" s="1332"/>
      <c r="B54" s="1333"/>
      <c r="C54" s="1334"/>
      <c r="D54" s="1363"/>
      <c r="E54" s="1334"/>
    </row>
    <row r="55" spans="1:5" ht="12.75">
      <c r="A55" s="1291" t="s">
        <v>928</v>
      </c>
      <c r="D55" s="1335"/>
      <c r="E55" s="1335"/>
    </row>
    <row r="56" spans="4:5" ht="7.5" customHeight="1" thickBot="1">
      <c r="D56" s="1335"/>
      <c r="E56" s="1335"/>
    </row>
    <row r="57" spans="1:5" ht="12.75">
      <c r="A57" s="1588" t="s">
        <v>595</v>
      </c>
      <c r="B57" s="1582" t="s">
        <v>126</v>
      </c>
      <c r="C57" s="1583" t="s">
        <v>929</v>
      </c>
      <c r="D57" s="1336"/>
      <c r="E57" s="1336"/>
    </row>
    <row r="58" spans="1:5" ht="12.75">
      <c r="A58" s="1589"/>
      <c r="B58" s="1590"/>
      <c r="C58" s="1591"/>
      <c r="D58" s="1337"/>
      <c r="E58" s="1337"/>
    </row>
    <row r="59" spans="1:5" s="73" customFormat="1" ht="11.25">
      <c r="A59" s="1338">
        <v>1</v>
      </c>
      <c r="B59" s="1339">
        <v>2</v>
      </c>
      <c r="C59" s="1340">
        <v>3</v>
      </c>
      <c r="D59" s="1341"/>
      <c r="E59" s="1341"/>
    </row>
    <row r="60" spans="1:5" s="1291" customFormat="1" ht="25.5" customHeight="1">
      <c r="A60" s="1293" t="s">
        <v>978</v>
      </c>
      <c r="B60" s="1301" t="s">
        <v>930</v>
      </c>
      <c r="C60" s="1364">
        <v>68184.09</v>
      </c>
      <c r="D60" s="1334"/>
      <c r="E60" s="1334"/>
    </row>
    <row r="61" spans="1:5" s="1291" customFormat="1" ht="25.5" customHeight="1">
      <c r="A61" s="1293"/>
      <c r="B61" s="1301" t="s">
        <v>931</v>
      </c>
      <c r="C61" s="1364">
        <v>4742.81</v>
      </c>
      <c r="D61" s="1334"/>
      <c r="E61" s="1334"/>
    </row>
    <row r="62" spans="1:5" s="1291" customFormat="1" ht="25.5" customHeight="1">
      <c r="A62" s="1293"/>
      <c r="B62" s="1342" t="s">
        <v>932</v>
      </c>
      <c r="C62" s="1365">
        <v>4742.81</v>
      </c>
      <c r="D62" s="1334"/>
      <c r="E62" s="1334"/>
    </row>
    <row r="63" spans="1:5" s="1291" customFormat="1" ht="25.5" customHeight="1">
      <c r="A63" s="1293"/>
      <c r="B63" s="1301" t="s">
        <v>933</v>
      </c>
      <c r="C63" s="1343"/>
      <c r="D63" s="1334"/>
      <c r="E63" s="1334"/>
    </row>
    <row r="64" spans="1:5" s="1291" customFormat="1" ht="25.5" customHeight="1" thickBot="1">
      <c r="A64" s="1326"/>
      <c r="B64" s="1344" t="s">
        <v>934</v>
      </c>
      <c r="C64" s="1345"/>
      <c r="D64" s="1334"/>
      <c r="E64" s="1334"/>
    </row>
    <row r="65" spans="1:5" s="1291" customFormat="1" ht="25.5" customHeight="1">
      <c r="A65" s="1292" t="s">
        <v>867</v>
      </c>
      <c r="B65" s="1299" t="s">
        <v>935</v>
      </c>
      <c r="C65" s="1366">
        <v>138082.73</v>
      </c>
      <c r="D65" s="1334"/>
      <c r="E65" s="1334"/>
    </row>
    <row r="66" spans="1:5" s="1291" customFormat="1" ht="25.5" customHeight="1">
      <c r="A66" s="1293"/>
      <c r="B66" s="1301" t="s">
        <v>936</v>
      </c>
      <c r="C66" s="1364">
        <v>9000</v>
      </c>
      <c r="D66" s="1334"/>
      <c r="E66" s="1334"/>
    </row>
    <row r="67" spans="1:5" s="1291" customFormat="1" ht="25.5" customHeight="1">
      <c r="A67" s="1293"/>
      <c r="B67" s="1342" t="s">
        <v>932</v>
      </c>
      <c r="C67" s="1365">
        <v>9000</v>
      </c>
      <c r="D67" s="1334"/>
      <c r="E67" s="1334"/>
    </row>
    <row r="68" spans="1:5" s="1291" customFormat="1" ht="25.5" customHeight="1">
      <c r="A68" s="1293"/>
      <c r="B68" s="1342" t="s">
        <v>937</v>
      </c>
      <c r="C68" s="1343"/>
      <c r="D68" s="1334"/>
      <c r="E68" s="1334"/>
    </row>
    <row r="69" spans="1:5" s="1291" customFormat="1" ht="25.5" customHeight="1">
      <c r="A69" s="1293"/>
      <c r="B69" s="1346" t="s">
        <v>938</v>
      </c>
      <c r="C69" s="1343"/>
      <c r="D69" s="1334"/>
      <c r="E69" s="1334"/>
    </row>
    <row r="70" spans="1:5" s="1291" customFormat="1" ht="25.5" customHeight="1">
      <c r="A70" s="1293"/>
      <c r="B70" s="1346" t="s">
        <v>939</v>
      </c>
      <c r="C70" s="1343"/>
      <c r="D70" s="1334"/>
      <c r="E70" s="1334"/>
    </row>
    <row r="71" spans="1:5" s="1291" customFormat="1" ht="25.5" customHeight="1">
      <c r="A71" s="1293"/>
      <c r="B71" s="1342" t="s">
        <v>940</v>
      </c>
      <c r="C71" s="1343"/>
      <c r="D71" s="1334"/>
      <c r="E71" s="1334"/>
    </row>
    <row r="72" spans="1:5" s="1291" customFormat="1" ht="25.5" customHeight="1" thickBot="1">
      <c r="A72" s="1326"/>
      <c r="B72" s="1344" t="s">
        <v>934</v>
      </c>
      <c r="C72" s="1345"/>
      <c r="D72" s="1334"/>
      <c r="E72" s="1334"/>
    </row>
  </sheetData>
  <mergeCells count="9">
    <mergeCell ref="D9:E9"/>
    <mergeCell ref="A3:E3"/>
    <mergeCell ref="A1:E1"/>
    <mergeCell ref="A57:A58"/>
    <mergeCell ref="B57:B58"/>
    <mergeCell ref="C57:C58"/>
    <mergeCell ref="A9:A10"/>
    <mergeCell ref="B9:B10"/>
    <mergeCell ref="C9:C10"/>
  </mergeCells>
  <printOptions horizontalCentered="1"/>
  <pageMargins left="0.7874015748031497" right="0.7874015748031497" top="0.5905511811023623" bottom="0.3937007874015748" header="0.5118110236220472" footer="0.5118110236220472"/>
  <pageSetup horizontalDpi="1200" verticalDpi="1200" orientation="portrait" paperSize="9" scale="95" r:id="rId1"/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8"/>
  <sheetViews>
    <sheetView showGridLines="0" view="pageBreakPreview" zoomScaleSheetLayoutView="100" workbookViewId="0" topLeftCell="A100">
      <selection activeCell="E83" sqref="E83"/>
    </sheetView>
  </sheetViews>
  <sheetFormatPr defaultColWidth="9.00390625" defaultRowHeight="12"/>
  <cols>
    <col min="1" max="1" width="45.25390625" style="637" customWidth="1"/>
    <col min="2" max="3" width="22.75390625" style="638" customWidth="1"/>
    <col min="4" max="4" width="17.00390625" style="196" customWidth="1"/>
    <col min="5" max="5" width="18.875" style="196" customWidth="1"/>
    <col min="6" max="16384" width="9.125" style="196" customWidth="1"/>
  </cols>
  <sheetData>
    <row r="1" spans="1:3" ht="39" customHeight="1">
      <c r="A1" s="1595" t="s">
        <v>268</v>
      </c>
      <c r="B1" s="1595"/>
      <c r="C1" s="1595"/>
    </row>
    <row r="2" spans="1:3" ht="19.5" customHeight="1">
      <c r="A2" s="1594" t="s">
        <v>269</v>
      </c>
      <c r="B2" s="1594"/>
      <c r="C2" s="1594"/>
    </row>
    <row r="3" spans="1:3" ht="18.75">
      <c r="A3" s="596" t="s">
        <v>126</v>
      </c>
      <c r="B3" s="597" t="s">
        <v>127</v>
      </c>
      <c r="C3" s="598" t="s">
        <v>609</v>
      </c>
    </row>
    <row r="4" spans="1:3" ht="37.5">
      <c r="A4" s="599" t="s">
        <v>270</v>
      </c>
      <c r="B4" s="600">
        <v>512477</v>
      </c>
      <c r="C4" s="601">
        <v>512477.31</v>
      </c>
    </row>
    <row r="5" spans="1:3" ht="18" customHeight="1">
      <c r="A5" s="602" t="s">
        <v>271</v>
      </c>
      <c r="B5" s="603">
        <f>SUM(B6:B10)</f>
        <v>14618150</v>
      </c>
      <c r="C5" s="604">
        <f>SUM(C6:C10)</f>
        <v>7659375.45</v>
      </c>
    </row>
    <row r="6" spans="1:4" ht="18.75">
      <c r="A6" s="605" t="s">
        <v>272</v>
      </c>
      <c r="B6" s="600">
        <v>10493130</v>
      </c>
      <c r="C6" s="601">
        <v>5704112.95</v>
      </c>
      <c r="D6" s="606"/>
    </row>
    <row r="7" spans="1:4" ht="18.75">
      <c r="A7" s="605" t="s">
        <v>273</v>
      </c>
      <c r="B7" s="600">
        <v>2372300</v>
      </c>
      <c r="C7" s="601">
        <v>1275300</v>
      </c>
      <c r="D7" s="606"/>
    </row>
    <row r="8" spans="1:4" ht="18.75">
      <c r="A8" s="605" t="s">
        <v>274</v>
      </c>
      <c r="B8" s="600">
        <v>630000</v>
      </c>
      <c r="C8" s="601">
        <v>98071.71</v>
      </c>
      <c r="D8" s="606"/>
    </row>
    <row r="9" spans="1:4" ht="18.75">
      <c r="A9" s="605" t="s">
        <v>275</v>
      </c>
      <c r="B9" s="600">
        <v>307790</v>
      </c>
      <c r="C9" s="601">
        <v>148451.78</v>
      </c>
      <c r="D9" s="606"/>
    </row>
    <row r="10" spans="1:4" ht="18.75">
      <c r="A10" s="605" t="s">
        <v>340</v>
      </c>
      <c r="B10" s="600">
        <v>814930</v>
      </c>
      <c r="C10" s="601">
        <v>433439.01</v>
      </c>
      <c r="D10" s="606"/>
    </row>
    <row r="11" spans="1:4" ht="18.75">
      <c r="A11" s="605" t="s">
        <v>277</v>
      </c>
      <c r="B11" s="600">
        <f>SUM(B4:B5)</f>
        <v>15130627</v>
      </c>
      <c r="C11" s="607">
        <f>SUM(C4:C5)</f>
        <v>8171852.76</v>
      </c>
      <c r="D11" s="606"/>
    </row>
    <row r="12" spans="1:4" ht="18.75">
      <c r="A12" s="602" t="s">
        <v>278</v>
      </c>
      <c r="B12" s="603">
        <f>SUM(B13:B20)</f>
        <v>14618150</v>
      </c>
      <c r="C12" s="604">
        <f>SUM(C13:C20)</f>
        <v>7364154.61</v>
      </c>
      <c r="D12" s="606"/>
    </row>
    <row r="13" spans="1:4" ht="18.75">
      <c r="A13" s="605" t="s">
        <v>279</v>
      </c>
      <c r="B13" s="600">
        <v>3440040</v>
      </c>
      <c r="C13" s="601">
        <v>1664490.82</v>
      </c>
      <c r="D13" s="606"/>
    </row>
    <row r="14" spans="1:4" ht="18.75">
      <c r="A14" s="605" t="s">
        <v>280</v>
      </c>
      <c r="B14" s="600">
        <v>3659335</v>
      </c>
      <c r="C14" s="601">
        <v>2033164.59</v>
      </c>
      <c r="D14" s="606"/>
    </row>
    <row r="15" spans="1:4" ht="18.75">
      <c r="A15" s="605" t="s">
        <v>281</v>
      </c>
      <c r="B15" s="600">
        <v>3973920</v>
      </c>
      <c r="C15" s="601">
        <v>2337856.75</v>
      </c>
      <c r="D15" s="606"/>
    </row>
    <row r="16" spans="1:4" ht="18.75">
      <c r="A16" s="605" t="s">
        <v>287</v>
      </c>
      <c r="B16" s="600">
        <v>358110</v>
      </c>
      <c r="C16" s="601">
        <v>185844.19</v>
      </c>
      <c r="D16" s="606"/>
    </row>
    <row r="17" spans="1:4" ht="18.75">
      <c r="A17" s="605" t="s">
        <v>288</v>
      </c>
      <c r="B17" s="600">
        <v>630000</v>
      </c>
      <c r="C17" s="601">
        <v>98071.71</v>
      </c>
      <c r="D17" s="606"/>
    </row>
    <row r="18" spans="1:4" ht="18.75">
      <c r="A18" s="605" t="s">
        <v>289</v>
      </c>
      <c r="B18" s="600">
        <v>1343680</v>
      </c>
      <c r="C18" s="601">
        <v>538173.96</v>
      </c>
      <c r="D18" s="606"/>
    </row>
    <row r="19" spans="1:4" ht="18.75">
      <c r="A19" s="605" t="s">
        <v>341</v>
      </c>
      <c r="B19" s="600">
        <v>814930</v>
      </c>
      <c r="C19" s="601">
        <v>433439.01</v>
      </c>
      <c r="D19" s="606"/>
    </row>
    <row r="20" spans="1:4" ht="18.75">
      <c r="A20" s="605" t="s">
        <v>290</v>
      </c>
      <c r="B20" s="600">
        <v>398135</v>
      </c>
      <c r="C20" s="601">
        <v>73113.58</v>
      </c>
      <c r="D20" s="606"/>
    </row>
    <row r="21" spans="1:4" ht="37.5">
      <c r="A21" s="599" t="s">
        <v>291</v>
      </c>
      <c r="B21" s="600">
        <v>0</v>
      </c>
      <c r="C21" s="601">
        <v>0</v>
      </c>
      <c r="D21" s="606"/>
    </row>
    <row r="22" spans="1:4" ht="37.5">
      <c r="A22" s="599" t="s">
        <v>292</v>
      </c>
      <c r="B22" s="600">
        <v>512477</v>
      </c>
      <c r="C22" s="601">
        <v>807698.15</v>
      </c>
      <c r="D22" s="606"/>
    </row>
    <row r="23" spans="1:4" ht="18.75">
      <c r="A23" s="608" t="s">
        <v>277</v>
      </c>
      <c r="B23" s="609">
        <f>SUM(B12+B21+B22)</f>
        <v>15130627</v>
      </c>
      <c r="C23" s="610">
        <f>SUM(C12+C21+C22)</f>
        <v>8171852.76</v>
      </c>
      <c r="D23" s="606"/>
    </row>
    <row r="24" spans="1:3" ht="19.5" customHeight="1">
      <c r="A24" s="1596" t="s">
        <v>293</v>
      </c>
      <c r="B24" s="1596"/>
      <c r="C24" s="1596"/>
    </row>
    <row r="25" spans="1:3" ht="18.75">
      <c r="A25" s="596" t="s">
        <v>126</v>
      </c>
      <c r="B25" s="597" t="s">
        <v>127</v>
      </c>
      <c r="C25" s="598" t="s">
        <v>609</v>
      </c>
    </row>
    <row r="26" spans="1:3" ht="37.5">
      <c r="A26" s="599" t="s">
        <v>270</v>
      </c>
      <c r="B26" s="600">
        <v>649020</v>
      </c>
      <c r="C26" s="601">
        <v>288524.18</v>
      </c>
    </row>
    <row r="27" spans="1:3" ht="18.75">
      <c r="A27" s="602" t="s">
        <v>271</v>
      </c>
      <c r="B27" s="603">
        <f>SUM(B28:B31)</f>
        <v>10997661</v>
      </c>
      <c r="C27" s="611">
        <f>SUM(C28:C31)</f>
        <v>5353356.95</v>
      </c>
    </row>
    <row r="28" spans="1:3" ht="18.75">
      <c r="A28" s="605" t="s">
        <v>272</v>
      </c>
      <c r="B28" s="600">
        <v>8991667</v>
      </c>
      <c r="C28" s="601">
        <v>4365883.02</v>
      </c>
    </row>
    <row r="29" spans="1:3" ht="18.75">
      <c r="A29" s="605" t="s">
        <v>275</v>
      </c>
      <c r="B29" s="600">
        <v>44800</v>
      </c>
      <c r="C29" s="601">
        <v>36832.72</v>
      </c>
    </row>
    <row r="30" spans="1:3" ht="18.75">
      <c r="A30" s="605" t="s">
        <v>340</v>
      </c>
      <c r="B30" s="600">
        <v>1759335</v>
      </c>
      <c r="C30" s="601">
        <v>909083.12</v>
      </c>
    </row>
    <row r="31" spans="1:3" ht="18.75">
      <c r="A31" s="605" t="s">
        <v>276</v>
      </c>
      <c r="B31" s="600">
        <v>201859</v>
      </c>
      <c r="C31" s="601">
        <v>41558.09</v>
      </c>
    </row>
    <row r="32" spans="1:3" ht="18.75">
      <c r="A32" s="605" t="s">
        <v>277</v>
      </c>
      <c r="B32" s="600">
        <f>SUM(B26:B27)</f>
        <v>11646681</v>
      </c>
      <c r="C32" s="607">
        <f>SUM(C26:C27)</f>
        <v>5641881.13</v>
      </c>
    </row>
    <row r="33" spans="1:5" ht="18" customHeight="1">
      <c r="A33" s="602" t="s">
        <v>278</v>
      </c>
      <c r="B33" s="603">
        <f>SUM(B34:B41)</f>
        <v>10997661</v>
      </c>
      <c r="C33" s="604">
        <f>SUM(C34:C41)</f>
        <v>5170379.1</v>
      </c>
      <c r="E33" s="612"/>
    </row>
    <row r="34" spans="1:3" ht="18.75">
      <c r="A34" s="605" t="s">
        <v>279</v>
      </c>
      <c r="B34" s="600">
        <v>3904359</v>
      </c>
      <c r="C34" s="601">
        <v>1856896.41</v>
      </c>
    </row>
    <row r="35" spans="1:3" ht="18.75">
      <c r="A35" s="605" t="s">
        <v>288</v>
      </c>
      <c r="B35" s="600">
        <v>211000</v>
      </c>
      <c r="C35" s="601">
        <v>5824</v>
      </c>
    </row>
    <row r="36" spans="1:3" ht="18.75">
      <c r="A36" s="605" t="s">
        <v>280</v>
      </c>
      <c r="B36" s="600">
        <v>491537</v>
      </c>
      <c r="C36" s="601">
        <v>255112.67</v>
      </c>
    </row>
    <row r="37" spans="1:3" ht="18.75">
      <c r="A37" s="605" t="s">
        <v>281</v>
      </c>
      <c r="B37" s="600">
        <v>2687964</v>
      </c>
      <c r="C37" s="601">
        <v>1290600.5</v>
      </c>
    </row>
    <row r="38" spans="1:3" ht="18.75">
      <c r="A38" s="605" t="s">
        <v>287</v>
      </c>
      <c r="B38" s="600">
        <v>476993</v>
      </c>
      <c r="C38" s="601">
        <v>195233.1</v>
      </c>
    </row>
    <row r="39" spans="1:3" ht="18.75">
      <c r="A39" s="605" t="s">
        <v>289</v>
      </c>
      <c r="B39" s="600">
        <v>1238050</v>
      </c>
      <c r="C39" s="601">
        <v>639666.55</v>
      </c>
    </row>
    <row r="40" spans="1:3" ht="18.75">
      <c r="A40" s="605" t="s">
        <v>341</v>
      </c>
      <c r="B40" s="600">
        <v>1777758</v>
      </c>
      <c r="C40" s="601">
        <v>909083.12</v>
      </c>
    </row>
    <row r="41" spans="1:3" ht="18.75">
      <c r="A41" s="605" t="s">
        <v>290</v>
      </c>
      <c r="B41" s="600">
        <v>210000</v>
      </c>
      <c r="C41" s="601">
        <v>17962.75</v>
      </c>
    </row>
    <row r="42" spans="1:3" ht="18.75">
      <c r="A42" s="605" t="s">
        <v>294</v>
      </c>
      <c r="B42" s="600">
        <v>0</v>
      </c>
      <c r="C42" s="601">
        <v>0</v>
      </c>
    </row>
    <row r="43" spans="1:3" ht="37.5">
      <c r="A43" s="599" t="s">
        <v>291</v>
      </c>
      <c r="B43" s="600">
        <v>0</v>
      </c>
      <c r="C43" s="601">
        <v>0</v>
      </c>
    </row>
    <row r="44" spans="1:3" ht="37.5">
      <c r="A44" s="599" t="s">
        <v>292</v>
      </c>
      <c r="B44" s="600">
        <v>649020</v>
      </c>
      <c r="C44" s="601">
        <v>471502.03</v>
      </c>
    </row>
    <row r="45" spans="1:3" ht="18.75">
      <c r="A45" s="608" t="s">
        <v>277</v>
      </c>
      <c r="B45" s="609">
        <f>SUM(B33+B42+B43+B44)</f>
        <v>11646681</v>
      </c>
      <c r="C45" s="610">
        <f>SUM(C33+C42+C43+C44)</f>
        <v>5641881.13</v>
      </c>
    </row>
    <row r="46" spans="1:3" ht="19.5" customHeight="1">
      <c r="A46" s="1596" t="s">
        <v>295</v>
      </c>
      <c r="B46" s="1596"/>
      <c r="C46" s="1596"/>
    </row>
    <row r="47" spans="1:3" ht="18.75">
      <c r="A47" s="596" t="s">
        <v>126</v>
      </c>
      <c r="B47" s="597" t="s">
        <v>127</v>
      </c>
      <c r="C47" s="598" t="s">
        <v>609</v>
      </c>
    </row>
    <row r="48" spans="1:3" ht="37.5">
      <c r="A48" s="599" t="s">
        <v>270</v>
      </c>
      <c r="B48" s="600">
        <v>77700</v>
      </c>
      <c r="C48" s="601">
        <v>77631.13</v>
      </c>
    </row>
    <row r="49" spans="1:3" ht="18.75">
      <c r="A49" s="602" t="s">
        <v>271</v>
      </c>
      <c r="B49" s="603">
        <f>SUM(B50:B53)</f>
        <v>2700010</v>
      </c>
      <c r="C49" s="604">
        <f>SUM(C50:C53)</f>
        <v>1655695.78</v>
      </c>
    </row>
    <row r="50" spans="1:3" ht="18.75">
      <c r="A50" s="605" t="s">
        <v>272</v>
      </c>
      <c r="B50" s="600">
        <v>2100000</v>
      </c>
      <c r="C50" s="601">
        <v>1356618.09</v>
      </c>
    </row>
    <row r="51" spans="1:3" ht="18.75">
      <c r="A51" s="605" t="s">
        <v>275</v>
      </c>
      <c r="B51" s="600">
        <v>10010</v>
      </c>
      <c r="C51" s="601">
        <v>7668.58</v>
      </c>
    </row>
    <row r="52" spans="1:3" ht="18.75">
      <c r="A52" s="605" t="s">
        <v>340</v>
      </c>
      <c r="B52" s="600">
        <v>570000</v>
      </c>
      <c r="C52" s="601">
        <v>280480.74</v>
      </c>
    </row>
    <row r="53" spans="1:3" ht="18.75">
      <c r="A53" s="605" t="s">
        <v>276</v>
      </c>
      <c r="B53" s="600">
        <v>20000</v>
      </c>
      <c r="C53" s="601">
        <v>10928.37</v>
      </c>
    </row>
    <row r="54" spans="1:3" ht="18.75">
      <c r="A54" s="605" t="s">
        <v>277</v>
      </c>
      <c r="B54" s="600">
        <f>SUM(B48:B49)</f>
        <v>2777710</v>
      </c>
      <c r="C54" s="607">
        <f>SUM(C48:C49)</f>
        <v>1733326.91</v>
      </c>
    </row>
    <row r="55" spans="1:3" ht="18.75">
      <c r="A55" s="602" t="s">
        <v>278</v>
      </c>
      <c r="B55" s="603">
        <f>SUM(B56:B64)</f>
        <v>2674600</v>
      </c>
      <c r="C55" s="611">
        <f>SUM(C56:C64)</f>
        <v>1649257.15</v>
      </c>
    </row>
    <row r="56" spans="1:3" ht="18.75">
      <c r="A56" s="605" t="s">
        <v>279</v>
      </c>
      <c r="B56" s="600">
        <v>902000</v>
      </c>
      <c r="C56" s="601">
        <v>439950.41</v>
      </c>
    </row>
    <row r="57" spans="1:3" ht="18.75">
      <c r="A57" s="605" t="s">
        <v>280</v>
      </c>
      <c r="B57" s="600">
        <v>68500</v>
      </c>
      <c r="C57" s="601">
        <v>37530.86</v>
      </c>
    </row>
    <row r="58" spans="1:3" ht="18.75">
      <c r="A58" s="605" t="s">
        <v>287</v>
      </c>
      <c r="B58" s="600">
        <v>320000</v>
      </c>
      <c r="C58" s="601">
        <v>203523.03</v>
      </c>
    </row>
    <row r="59" spans="1:3" ht="18.75">
      <c r="A59" s="605" t="s">
        <v>281</v>
      </c>
      <c r="B59" s="600">
        <v>361285</v>
      </c>
      <c r="C59" s="601">
        <v>198144.32</v>
      </c>
    </row>
    <row r="60" spans="1:3" ht="18.75">
      <c r="A60" s="605" t="s">
        <v>288</v>
      </c>
      <c r="B60" s="600">
        <v>71500</v>
      </c>
      <c r="C60" s="601">
        <v>40821</v>
      </c>
    </row>
    <row r="61" spans="1:3" ht="18.75">
      <c r="A61" s="605" t="s">
        <v>289</v>
      </c>
      <c r="B61" s="600">
        <v>381315</v>
      </c>
      <c r="C61" s="601">
        <v>229627.79</v>
      </c>
    </row>
    <row r="62" spans="1:3" ht="37.5" customHeight="1">
      <c r="A62" s="605" t="s">
        <v>342</v>
      </c>
      <c r="B62" s="600">
        <v>0</v>
      </c>
      <c r="C62" s="601">
        <v>219179</v>
      </c>
    </row>
    <row r="63" spans="1:3" ht="18.75">
      <c r="A63" s="605" t="s">
        <v>341</v>
      </c>
      <c r="B63" s="600">
        <v>570000</v>
      </c>
      <c r="C63" s="601">
        <v>280480.74</v>
      </c>
    </row>
    <row r="64" spans="1:3" ht="18.75">
      <c r="A64" s="605" t="s">
        <v>290</v>
      </c>
      <c r="B64" s="600">
        <v>0</v>
      </c>
      <c r="C64" s="601">
        <v>0</v>
      </c>
    </row>
    <row r="65" spans="1:3" ht="18.75">
      <c r="A65" s="605" t="s">
        <v>294</v>
      </c>
      <c r="B65" s="600">
        <v>22000</v>
      </c>
      <c r="C65" s="607">
        <v>10818</v>
      </c>
    </row>
    <row r="66" spans="1:3" ht="37.5">
      <c r="A66" s="599" t="s">
        <v>291</v>
      </c>
      <c r="B66" s="600">
        <v>0</v>
      </c>
      <c r="C66" s="601">
        <v>0</v>
      </c>
    </row>
    <row r="67" spans="1:3" ht="38.25" customHeight="1">
      <c r="A67" s="599" t="s">
        <v>292</v>
      </c>
      <c r="B67" s="600">
        <v>81110</v>
      </c>
      <c r="C67" s="601">
        <v>73251.76</v>
      </c>
    </row>
    <row r="68" spans="1:3" ht="18.75">
      <c r="A68" s="608" t="s">
        <v>277</v>
      </c>
      <c r="B68" s="609">
        <f>SUM(B55+B65+B66+B67)</f>
        <v>2777710</v>
      </c>
      <c r="C68" s="613">
        <f>SUM(C55+C65+C66+C67)</f>
        <v>1733326.91</v>
      </c>
    </row>
    <row r="69" spans="1:3" ht="39" customHeight="1">
      <c r="A69" s="1599" t="s">
        <v>296</v>
      </c>
      <c r="B69" s="1600"/>
      <c r="C69" s="1601"/>
    </row>
    <row r="70" spans="1:3" ht="38.25" customHeight="1">
      <c r="A70" s="614" t="s">
        <v>126</v>
      </c>
      <c r="B70" s="615" t="s">
        <v>127</v>
      </c>
      <c r="C70" s="616" t="s">
        <v>609</v>
      </c>
    </row>
    <row r="71" spans="1:3" ht="37.5">
      <c r="A71" s="617" t="s">
        <v>270</v>
      </c>
      <c r="B71" s="618">
        <v>417240</v>
      </c>
      <c r="C71" s="619">
        <v>-141887.61</v>
      </c>
    </row>
    <row r="72" spans="1:3" ht="18.75">
      <c r="A72" s="620" t="s">
        <v>271</v>
      </c>
      <c r="B72" s="621">
        <f>SUM(B73:B76)</f>
        <v>15572465</v>
      </c>
      <c r="C72" s="622">
        <f>SUM(C73:C76)</f>
        <v>9233723.71</v>
      </c>
    </row>
    <row r="73" spans="1:3" ht="18.75">
      <c r="A73" s="623" t="s">
        <v>272</v>
      </c>
      <c r="B73" s="618">
        <v>102300</v>
      </c>
      <c r="C73" s="619">
        <v>62230.46</v>
      </c>
    </row>
    <row r="74" spans="1:3" ht="18.75">
      <c r="A74" s="623" t="s">
        <v>273</v>
      </c>
      <c r="B74" s="618">
        <v>15140937</v>
      </c>
      <c r="C74" s="619">
        <v>9126446.64</v>
      </c>
    </row>
    <row r="75" spans="1:3" ht="18.75">
      <c r="A75" s="623" t="s">
        <v>274</v>
      </c>
      <c r="B75" s="618">
        <v>246000</v>
      </c>
      <c r="C75" s="619">
        <v>0</v>
      </c>
    </row>
    <row r="76" spans="1:3" ht="18.75">
      <c r="A76" s="623" t="s">
        <v>275</v>
      </c>
      <c r="B76" s="618">
        <v>83228</v>
      </c>
      <c r="C76" s="619">
        <v>45046.61</v>
      </c>
    </row>
    <row r="77" spans="1:3" ht="18.75">
      <c r="A77" s="623" t="s">
        <v>277</v>
      </c>
      <c r="B77" s="618">
        <f>SUM(B71:B72)</f>
        <v>15989705</v>
      </c>
      <c r="C77" s="619">
        <f>SUM(C71:C72)</f>
        <v>9091836.1</v>
      </c>
    </row>
    <row r="78" spans="1:3" ht="18.75">
      <c r="A78" s="620" t="s">
        <v>278</v>
      </c>
      <c r="B78" s="621">
        <f>SUM(B79:B86)</f>
        <v>15533888</v>
      </c>
      <c r="C78" s="622">
        <f>SUM(C79:C86)</f>
        <v>7300479.84</v>
      </c>
    </row>
    <row r="79" spans="1:3" ht="18.75">
      <c r="A79" s="623" t="s">
        <v>279</v>
      </c>
      <c r="B79" s="618">
        <v>11831339</v>
      </c>
      <c r="C79" s="619">
        <v>5225737.08</v>
      </c>
    </row>
    <row r="80" spans="1:3" ht="18.75">
      <c r="A80" s="623" t="s">
        <v>297</v>
      </c>
      <c r="B80" s="618">
        <v>59800</v>
      </c>
      <c r="C80" s="619">
        <v>33912.83</v>
      </c>
    </row>
    <row r="81" spans="1:3" ht="18.75">
      <c r="A81" s="623" t="s">
        <v>280</v>
      </c>
      <c r="B81" s="618">
        <v>691870</v>
      </c>
      <c r="C81" s="619">
        <v>422895.03</v>
      </c>
    </row>
    <row r="82" spans="1:3" ht="18.75">
      <c r="A82" s="623" t="s">
        <v>287</v>
      </c>
      <c r="B82" s="618">
        <v>458279</v>
      </c>
      <c r="C82" s="619">
        <v>284345.84</v>
      </c>
    </row>
    <row r="83" spans="1:3" ht="18.75">
      <c r="A83" s="623" t="s">
        <v>281</v>
      </c>
      <c r="B83" s="618">
        <v>1124353</v>
      </c>
      <c r="C83" s="619">
        <v>569507.01</v>
      </c>
    </row>
    <row r="84" spans="1:3" ht="18.75">
      <c r="A84" s="623" t="s">
        <v>289</v>
      </c>
      <c r="B84" s="618">
        <v>1122247</v>
      </c>
      <c r="C84" s="619">
        <v>761886.18</v>
      </c>
    </row>
    <row r="85" spans="1:3" ht="18.75">
      <c r="A85" s="623" t="s">
        <v>288</v>
      </c>
      <c r="B85" s="618">
        <v>246000</v>
      </c>
      <c r="C85" s="619">
        <v>0</v>
      </c>
    </row>
    <row r="86" spans="1:3" ht="18.75">
      <c r="A86" s="623" t="s">
        <v>290</v>
      </c>
      <c r="B86" s="618">
        <v>0</v>
      </c>
      <c r="C86" s="619">
        <v>2195.87</v>
      </c>
    </row>
    <row r="87" spans="1:3" ht="37.5">
      <c r="A87" s="623" t="s">
        <v>291</v>
      </c>
      <c r="B87" s="618">
        <v>0</v>
      </c>
      <c r="C87" s="619">
        <v>11585.65</v>
      </c>
    </row>
    <row r="88" spans="1:3" ht="37.5">
      <c r="A88" s="617" t="s">
        <v>292</v>
      </c>
      <c r="B88" s="618">
        <v>455817</v>
      </c>
      <c r="C88" s="619">
        <v>1779770.61</v>
      </c>
    </row>
    <row r="89" spans="1:3" ht="18.75">
      <c r="A89" s="624" t="s">
        <v>277</v>
      </c>
      <c r="B89" s="625">
        <f>SUM(B78+B87+B88)</f>
        <v>15989705</v>
      </c>
      <c r="C89" s="626">
        <f>SUM(C78+C87+C88)</f>
        <v>9091836.1</v>
      </c>
    </row>
    <row r="90" spans="1:3" ht="18.75">
      <c r="A90" s="1602" t="s">
        <v>298</v>
      </c>
      <c r="B90" s="1603"/>
      <c r="C90" s="1604"/>
    </row>
    <row r="91" spans="1:3" ht="18.75">
      <c r="A91" s="596" t="s">
        <v>126</v>
      </c>
      <c r="B91" s="597" t="s">
        <v>127</v>
      </c>
      <c r="C91" s="598" t="s">
        <v>609</v>
      </c>
    </row>
    <row r="92" spans="1:3" ht="37.5">
      <c r="A92" s="599" t="s">
        <v>270</v>
      </c>
      <c r="B92" s="600">
        <v>128302</v>
      </c>
      <c r="C92" s="607">
        <v>-231175.17</v>
      </c>
    </row>
    <row r="93" spans="1:3" ht="18.75" customHeight="1">
      <c r="A93" s="602" t="s">
        <v>271</v>
      </c>
      <c r="B93" s="603">
        <f>SUM(B94:B97)</f>
        <v>7494478</v>
      </c>
      <c r="C93" s="604">
        <f>SUM(C94:C97)</f>
        <v>4533694.93</v>
      </c>
    </row>
    <row r="94" spans="1:3" ht="18.75">
      <c r="A94" s="605" t="s">
        <v>272</v>
      </c>
      <c r="B94" s="600">
        <v>22000</v>
      </c>
      <c r="C94" s="607">
        <v>5269.39</v>
      </c>
    </row>
    <row r="95" spans="1:3" ht="18.75">
      <c r="A95" s="605" t="s">
        <v>273</v>
      </c>
      <c r="B95" s="600">
        <v>7389858</v>
      </c>
      <c r="C95" s="607">
        <v>4505407.3</v>
      </c>
    </row>
    <row r="96" spans="1:3" ht="18.75">
      <c r="A96" s="605" t="s">
        <v>274</v>
      </c>
      <c r="B96" s="600">
        <v>79000</v>
      </c>
      <c r="C96" s="607">
        <v>21835.62</v>
      </c>
    </row>
    <row r="97" spans="1:3" ht="18.75">
      <c r="A97" s="605" t="s">
        <v>275</v>
      </c>
      <c r="B97" s="600">
        <v>3620</v>
      </c>
      <c r="C97" s="607">
        <v>1182.62</v>
      </c>
    </row>
    <row r="98" spans="1:3" ht="18.75">
      <c r="A98" s="605" t="s">
        <v>277</v>
      </c>
      <c r="B98" s="600">
        <f>SUM(B92:B93)</f>
        <v>7622780</v>
      </c>
      <c r="C98" s="607">
        <f>SUM(C92:C93)</f>
        <v>4302519.76</v>
      </c>
    </row>
    <row r="99" spans="1:3" ht="18.75">
      <c r="A99" s="602" t="s">
        <v>278</v>
      </c>
      <c r="B99" s="611">
        <f>SUM(B100:B105)</f>
        <v>7487780</v>
      </c>
      <c r="C99" s="604">
        <f>SUM(C100:C105)</f>
        <v>3484102.42</v>
      </c>
    </row>
    <row r="100" spans="1:3" ht="18.75">
      <c r="A100" s="605" t="s">
        <v>279</v>
      </c>
      <c r="B100" s="600">
        <v>5736176</v>
      </c>
      <c r="C100" s="607">
        <v>2662579.2</v>
      </c>
    </row>
    <row r="101" spans="1:5" ht="18.75">
      <c r="A101" s="605" t="s">
        <v>280</v>
      </c>
      <c r="B101" s="600">
        <v>293800</v>
      </c>
      <c r="C101" s="607">
        <v>171412.75</v>
      </c>
      <c r="E101" s="612"/>
    </row>
    <row r="102" spans="1:3" ht="18.75">
      <c r="A102" s="605" t="s">
        <v>287</v>
      </c>
      <c r="B102" s="600">
        <v>228787</v>
      </c>
      <c r="C102" s="607">
        <v>118208.44</v>
      </c>
    </row>
    <row r="103" spans="1:3" ht="18.75">
      <c r="A103" s="605" t="s">
        <v>281</v>
      </c>
      <c r="B103" s="600">
        <v>674880</v>
      </c>
      <c r="C103" s="607">
        <v>175165.78</v>
      </c>
    </row>
    <row r="104" spans="1:3" ht="18.75">
      <c r="A104" s="605" t="s">
        <v>288</v>
      </c>
      <c r="B104" s="600">
        <v>79000</v>
      </c>
      <c r="C104" s="607">
        <v>21835.62</v>
      </c>
    </row>
    <row r="105" spans="1:3" ht="18.75">
      <c r="A105" s="605" t="s">
        <v>289</v>
      </c>
      <c r="B105" s="600">
        <v>475137</v>
      </c>
      <c r="C105" s="607">
        <v>334900.63</v>
      </c>
    </row>
    <row r="106" spans="1:8" ht="37.5">
      <c r="A106" s="605" t="s">
        <v>343</v>
      </c>
      <c r="B106" s="600">
        <v>0</v>
      </c>
      <c r="C106" s="607">
        <v>1450</v>
      </c>
      <c r="F106" s="1593"/>
      <c r="G106" s="1593"/>
      <c r="H106" s="1593"/>
    </row>
    <row r="107" spans="1:8" ht="37.5">
      <c r="A107" s="599" t="s">
        <v>292</v>
      </c>
      <c r="B107" s="600">
        <v>135000</v>
      </c>
      <c r="C107" s="607">
        <v>816967.34</v>
      </c>
      <c r="F107" s="627"/>
      <c r="G107" s="628"/>
      <c r="H107" s="628"/>
    </row>
    <row r="108" spans="1:3" ht="18.75">
      <c r="A108" s="608" t="s">
        <v>277</v>
      </c>
      <c r="B108" s="609">
        <f>SUM(B99+B107+B106)</f>
        <v>7622780</v>
      </c>
      <c r="C108" s="610">
        <f>SUM(C99+C107+C106)</f>
        <v>4302519.76</v>
      </c>
    </row>
    <row r="109" spans="1:3" ht="18.75">
      <c r="A109" s="1594" t="s">
        <v>299</v>
      </c>
      <c r="B109" s="1594"/>
      <c r="C109" s="1594"/>
    </row>
    <row r="110" spans="1:3" ht="57.75" customHeight="1">
      <c r="A110" s="596" t="s">
        <v>126</v>
      </c>
      <c r="B110" s="597" t="s">
        <v>127</v>
      </c>
      <c r="C110" s="598" t="s">
        <v>609</v>
      </c>
    </row>
    <row r="111" spans="1:3" ht="18.75" customHeight="1">
      <c r="A111" s="599" t="s">
        <v>270</v>
      </c>
      <c r="B111" s="600">
        <v>133700</v>
      </c>
      <c r="C111" s="607">
        <v>-29375.67</v>
      </c>
    </row>
    <row r="112" spans="1:3" ht="18.75">
      <c r="A112" s="602" t="s">
        <v>271</v>
      </c>
      <c r="B112" s="603">
        <f>SUM(B113:B116)</f>
        <v>7251080</v>
      </c>
      <c r="C112" s="604">
        <f>SUM(C113:C116)</f>
        <v>4277611.42</v>
      </c>
    </row>
    <row r="113" spans="1:3" ht="18.75">
      <c r="A113" s="605" t="s">
        <v>272</v>
      </c>
      <c r="B113" s="600">
        <v>1506774</v>
      </c>
      <c r="C113" s="607">
        <v>880696.33</v>
      </c>
    </row>
    <row r="114" spans="1:3" ht="18.75">
      <c r="A114" s="605" t="s">
        <v>273</v>
      </c>
      <c r="B114" s="600">
        <v>5699496</v>
      </c>
      <c r="C114" s="607">
        <v>3390893.13</v>
      </c>
    </row>
    <row r="115" spans="1:3" ht="18.75">
      <c r="A115" s="605" t="s">
        <v>274</v>
      </c>
      <c r="B115" s="600">
        <v>35500</v>
      </c>
      <c r="C115" s="607">
        <v>0</v>
      </c>
    </row>
    <row r="116" spans="1:3" ht="18.75">
      <c r="A116" s="605" t="s">
        <v>275</v>
      </c>
      <c r="B116" s="600">
        <v>9310</v>
      </c>
      <c r="C116" s="607">
        <v>6021.96</v>
      </c>
    </row>
    <row r="117" spans="1:3" ht="18.75">
      <c r="A117" s="605" t="s">
        <v>277</v>
      </c>
      <c r="B117" s="600">
        <f>SUM(B111:B112)</f>
        <v>7384780</v>
      </c>
      <c r="C117" s="607">
        <f>SUM(C111:C112)</f>
        <v>4248235.75</v>
      </c>
    </row>
    <row r="118" spans="1:3" ht="18.75">
      <c r="A118" s="602" t="s">
        <v>278</v>
      </c>
      <c r="B118" s="603">
        <f>SUM(B119:B125)</f>
        <v>7242380</v>
      </c>
      <c r="C118" s="604">
        <f>SUM(C119:C125)</f>
        <v>3376466.52</v>
      </c>
    </row>
    <row r="119" spans="1:3" ht="18.75">
      <c r="A119" s="605" t="s">
        <v>279</v>
      </c>
      <c r="B119" s="600">
        <v>5279454</v>
      </c>
      <c r="C119" s="607">
        <v>2328773.78</v>
      </c>
    </row>
    <row r="120" spans="1:3" ht="18.75">
      <c r="A120" s="605" t="s">
        <v>297</v>
      </c>
      <c r="B120" s="600">
        <v>590554</v>
      </c>
      <c r="C120" s="607">
        <v>306130.31</v>
      </c>
    </row>
    <row r="121" spans="1:3" ht="18.75">
      <c r="A121" s="605" t="s">
        <v>280</v>
      </c>
      <c r="B121" s="600">
        <v>285560</v>
      </c>
      <c r="C121" s="607">
        <v>166060.26</v>
      </c>
    </row>
    <row r="122" spans="1:4" ht="18.75">
      <c r="A122" s="605" t="s">
        <v>287</v>
      </c>
      <c r="B122" s="600">
        <v>214114</v>
      </c>
      <c r="C122" s="607">
        <v>119490.99</v>
      </c>
      <c r="D122" s="629"/>
    </row>
    <row r="123" spans="1:3" ht="18.75">
      <c r="A123" s="605" t="s">
        <v>281</v>
      </c>
      <c r="B123" s="600">
        <v>420509</v>
      </c>
      <c r="C123" s="607">
        <v>153656.65</v>
      </c>
    </row>
    <row r="124" spans="1:3" ht="18.75">
      <c r="A124" s="605" t="s">
        <v>288</v>
      </c>
      <c r="B124" s="600">
        <v>44600</v>
      </c>
      <c r="C124" s="607">
        <v>4566</v>
      </c>
    </row>
    <row r="125" spans="1:3" ht="18.75">
      <c r="A125" s="605" t="s">
        <v>289</v>
      </c>
      <c r="B125" s="600">
        <v>407589</v>
      </c>
      <c r="C125" s="607">
        <v>297788.53</v>
      </c>
    </row>
    <row r="126" spans="1:3" ht="37.5">
      <c r="A126" s="605" t="s">
        <v>291</v>
      </c>
      <c r="B126" s="600">
        <v>0</v>
      </c>
      <c r="C126" s="607">
        <v>1516</v>
      </c>
    </row>
    <row r="127" spans="1:3" ht="18.75" customHeight="1">
      <c r="A127" s="599" t="s">
        <v>292</v>
      </c>
      <c r="B127" s="600">
        <v>142400</v>
      </c>
      <c r="C127" s="607">
        <v>870253.23</v>
      </c>
    </row>
    <row r="128" spans="1:3" ht="18.75">
      <c r="A128" s="608" t="s">
        <v>277</v>
      </c>
      <c r="B128" s="609">
        <f>SUM(B118+B127+B126)</f>
        <v>7384780</v>
      </c>
      <c r="C128" s="610">
        <f>SUM(C118+C127+C126)</f>
        <v>4248235.75</v>
      </c>
    </row>
    <row r="129" spans="1:3" ht="18.75">
      <c r="A129" s="1596" t="s">
        <v>300</v>
      </c>
      <c r="B129" s="1596"/>
      <c r="C129" s="1596"/>
    </row>
    <row r="130" spans="1:3" ht="18.75">
      <c r="A130" s="596" t="s">
        <v>126</v>
      </c>
      <c r="B130" s="597" t="s">
        <v>127</v>
      </c>
      <c r="C130" s="598" t="s">
        <v>609</v>
      </c>
    </row>
    <row r="131" spans="1:3" ht="37.5" customHeight="1">
      <c r="A131" s="599" t="s">
        <v>270</v>
      </c>
      <c r="B131" s="600">
        <v>5000</v>
      </c>
      <c r="C131" s="601">
        <v>-19607.36</v>
      </c>
    </row>
    <row r="132" spans="1:3" ht="18.75">
      <c r="A132" s="602" t="s">
        <v>271</v>
      </c>
      <c r="B132" s="603">
        <f>SUM(B133:B137)</f>
        <v>789069</v>
      </c>
      <c r="C132" s="604">
        <f>SUM(C133:C137)</f>
        <v>414444.92</v>
      </c>
    </row>
    <row r="133" spans="1:3" ht="18.75">
      <c r="A133" s="605" t="s">
        <v>272</v>
      </c>
      <c r="B133" s="600">
        <v>137569</v>
      </c>
      <c r="C133" s="601">
        <v>73978.69</v>
      </c>
    </row>
    <row r="134" spans="1:3" ht="18.75">
      <c r="A134" s="605" t="s">
        <v>273</v>
      </c>
      <c r="B134" s="600">
        <v>625000</v>
      </c>
      <c r="C134" s="601">
        <v>325600</v>
      </c>
    </row>
    <row r="135" spans="1:3" ht="18.75">
      <c r="A135" s="605" t="s">
        <v>274</v>
      </c>
      <c r="B135" s="600">
        <v>0</v>
      </c>
      <c r="C135" s="607">
        <v>0</v>
      </c>
    </row>
    <row r="136" spans="1:3" ht="18.75">
      <c r="A136" s="605" t="s">
        <v>275</v>
      </c>
      <c r="B136" s="600">
        <v>26500</v>
      </c>
      <c r="C136" s="601">
        <v>14866.23</v>
      </c>
    </row>
    <row r="137" spans="1:3" ht="18.75">
      <c r="A137" s="605" t="s">
        <v>340</v>
      </c>
      <c r="B137" s="600">
        <v>0</v>
      </c>
      <c r="C137" s="601">
        <v>0</v>
      </c>
    </row>
    <row r="138" spans="1:3" ht="18.75">
      <c r="A138" s="605" t="s">
        <v>277</v>
      </c>
      <c r="B138" s="600">
        <f>SUM(B131:B132)</f>
        <v>794069</v>
      </c>
      <c r="C138" s="607">
        <f>SUM(C131:C132)</f>
        <v>394837.56</v>
      </c>
    </row>
    <row r="139" spans="1:3" ht="18.75">
      <c r="A139" s="602" t="s">
        <v>278</v>
      </c>
      <c r="B139" s="603">
        <f>SUM(B140:B147)</f>
        <v>789069</v>
      </c>
      <c r="C139" s="604">
        <f>SUM(C140:C147)</f>
        <v>324485.39</v>
      </c>
    </row>
    <row r="140" spans="1:3" ht="18.75">
      <c r="A140" s="605" t="s">
        <v>279</v>
      </c>
      <c r="B140" s="600">
        <v>537307</v>
      </c>
      <c r="C140" s="601">
        <v>221093.82</v>
      </c>
    </row>
    <row r="141" spans="1:3" ht="18.75">
      <c r="A141" s="605" t="s">
        <v>297</v>
      </c>
      <c r="B141" s="600">
        <v>51391</v>
      </c>
      <c r="C141" s="601">
        <v>22436.11</v>
      </c>
    </row>
    <row r="142" spans="1:3" ht="18.75">
      <c r="A142" s="605" t="s">
        <v>280</v>
      </c>
      <c r="B142" s="600">
        <v>76000</v>
      </c>
      <c r="C142" s="601">
        <v>38055.84</v>
      </c>
    </row>
    <row r="143" spans="1:3" ht="18.75" customHeight="1">
      <c r="A143" s="605" t="s">
        <v>287</v>
      </c>
      <c r="B143" s="600">
        <v>23000</v>
      </c>
      <c r="C143" s="601">
        <v>8154.72</v>
      </c>
    </row>
    <row r="144" spans="1:4" ht="18.75" customHeight="1">
      <c r="A144" s="605" t="s">
        <v>288</v>
      </c>
      <c r="B144" s="600">
        <v>0</v>
      </c>
      <c r="C144" s="600">
        <v>0</v>
      </c>
      <c r="D144" s="629"/>
    </row>
    <row r="145" spans="1:3" ht="18.75" customHeight="1">
      <c r="A145" s="605" t="s">
        <v>281</v>
      </c>
      <c r="B145" s="600">
        <v>83859</v>
      </c>
      <c r="C145" s="601">
        <v>19737.07</v>
      </c>
    </row>
    <row r="146" spans="1:3" ht="18.75" customHeight="1">
      <c r="A146" s="605" t="s">
        <v>289</v>
      </c>
      <c r="B146" s="600">
        <v>17512</v>
      </c>
      <c r="C146" s="601">
        <v>15007.83</v>
      </c>
    </row>
    <row r="147" spans="1:3" ht="18.75" customHeight="1">
      <c r="A147" s="630" t="s">
        <v>341</v>
      </c>
      <c r="B147" s="600">
        <v>0</v>
      </c>
      <c r="C147" s="601">
        <v>0</v>
      </c>
    </row>
    <row r="148" spans="1:3" ht="18.75" customHeight="1">
      <c r="A148" s="599" t="s">
        <v>291</v>
      </c>
      <c r="B148" s="600">
        <v>0</v>
      </c>
      <c r="C148" s="601">
        <v>0</v>
      </c>
    </row>
    <row r="149" spans="1:3" ht="18.75" customHeight="1">
      <c r="A149" s="599" t="s">
        <v>292</v>
      </c>
      <c r="B149" s="600">
        <v>5000</v>
      </c>
      <c r="C149" s="601">
        <v>70352.17</v>
      </c>
    </row>
    <row r="150" spans="1:3" ht="18.75">
      <c r="A150" s="608" t="s">
        <v>277</v>
      </c>
      <c r="B150" s="609">
        <f>SUM(B139+B149)</f>
        <v>794069</v>
      </c>
      <c r="C150" s="610">
        <f>SUM(C139+C149)</f>
        <v>394837.56</v>
      </c>
    </row>
    <row r="151" spans="1:3" ht="18.75" customHeight="1">
      <c r="A151" s="1597" t="s">
        <v>344</v>
      </c>
      <c r="B151" s="1597"/>
      <c r="C151" s="1597"/>
    </row>
    <row r="152" spans="1:3" ht="18.75" customHeight="1">
      <c r="A152" s="1598" t="s">
        <v>303</v>
      </c>
      <c r="B152" s="1598"/>
      <c r="C152" s="1598"/>
    </row>
    <row r="153" spans="1:3" ht="18.75">
      <c r="A153" s="35" t="s">
        <v>126</v>
      </c>
      <c r="B153" s="36" t="s">
        <v>127</v>
      </c>
      <c r="C153" s="37" t="s">
        <v>609</v>
      </c>
    </row>
    <row r="154" spans="1:3" ht="44.25" customHeight="1">
      <c r="A154" s="38" t="s">
        <v>270</v>
      </c>
      <c r="B154" s="39">
        <v>0</v>
      </c>
      <c r="C154" s="631">
        <v>1500.19</v>
      </c>
    </row>
    <row r="155" spans="1:3" ht="18.75">
      <c r="A155" s="40" t="s">
        <v>271</v>
      </c>
      <c r="B155" s="41">
        <f>SUM(B156:B157)</f>
        <v>391060</v>
      </c>
      <c r="C155" s="632">
        <f>SUM(C156:C157)</f>
        <v>128138.63</v>
      </c>
    </row>
    <row r="156" spans="1:3" ht="18.75">
      <c r="A156" s="633" t="s">
        <v>272</v>
      </c>
      <c r="B156" s="634">
        <v>339000</v>
      </c>
      <c r="C156" s="635">
        <v>116470.58</v>
      </c>
    </row>
    <row r="157" spans="1:3" ht="18.75">
      <c r="A157" s="42" t="s">
        <v>275</v>
      </c>
      <c r="B157" s="39">
        <v>52060</v>
      </c>
      <c r="C157" s="631">
        <v>11668.05</v>
      </c>
    </row>
    <row r="158" spans="1:3" ht="18.75">
      <c r="A158" s="42" t="s">
        <v>301</v>
      </c>
      <c r="B158" s="39">
        <f>SUM(B154:B155)</f>
        <v>391060</v>
      </c>
      <c r="C158" s="631">
        <f>SUM(C154:C155)</f>
        <v>129638.82</v>
      </c>
    </row>
    <row r="159" spans="1:3" ht="18.75">
      <c r="A159" s="40" t="s">
        <v>278</v>
      </c>
      <c r="B159" s="41">
        <f>SUM(B160:B164)</f>
        <v>391060</v>
      </c>
      <c r="C159" s="632">
        <f>SUM(C160:C164)</f>
        <v>109629.22</v>
      </c>
    </row>
    <row r="160" spans="1:3" ht="18.75">
      <c r="A160" s="42" t="s">
        <v>304</v>
      </c>
      <c r="B160" s="39">
        <v>101060</v>
      </c>
      <c r="C160" s="631">
        <v>55322.19</v>
      </c>
    </row>
    <row r="161" spans="1:3" ht="18.75">
      <c r="A161" s="42" t="s">
        <v>297</v>
      </c>
      <c r="B161" s="39">
        <v>60000</v>
      </c>
      <c r="C161" s="631">
        <v>9349.31</v>
      </c>
    </row>
    <row r="162" spans="1:3" ht="18.75" customHeight="1">
      <c r="A162" s="42" t="s">
        <v>280</v>
      </c>
      <c r="B162" s="39">
        <v>50000</v>
      </c>
      <c r="C162" s="631">
        <v>6915.18</v>
      </c>
    </row>
    <row r="163" spans="1:3" ht="18.75">
      <c r="A163" s="42" t="s">
        <v>281</v>
      </c>
      <c r="B163" s="39">
        <v>152500</v>
      </c>
      <c r="C163" s="631">
        <v>22828.54</v>
      </c>
    </row>
    <row r="164" spans="1:3" ht="18.75">
      <c r="A164" s="605" t="s">
        <v>279</v>
      </c>
      <c r="B164" s="39">
        <v>27500</v>
      </c>
      <c r="C164" s="631">
        <v>15214</v>
      </c>
    </row>
    <row r="165" spans="1:3" ht="37.5">
      <c r="A165" s="38" t="s">
        <v>302</v>
      </c>
      <c r="B165" s="39">
        <v>0</v>
      </c>
      <c r="C165" s="631">
        <v>20009.6</v>
      </c>
    </row>
    <row r="166" spans="1:3" ht="18.75">
      <c r="A166" s="43" t="s">
        <v>301</v>
      </c>
      <c r="B166" s="44">
        <f>SUM(B159+B165)</f>
        <v>391060</v>
      </c>
      <c r="C166" s="636">
        <f>SUM(C159+C165)</f>
        <v>129638.82</v>
      </c>
    </row>
    <row r="169" ht="18.75">
      <c r="D169" s="629"/>
    </row>
    <row r="177" ht="20.25" customHeight="1"/>
    <row r="178" ht="18.75" customHeight="1"/>
    <row r="179" ht="18.75" customHeight="1"/>
    <row r="180" ht="15" customHeight="1"/>
    <row r="181" ht="15" customHeight="1"/>
    <row r="182" ht="18.75" customHeight="1"/>
    <row r="183" ht="18.75" customHeight="1"/>
    <row r="184" ht="18.75" customHeight="1"/>
    <row r="185" ht="18.75" customHeight="1"/>
    <row r="186" ht="15.75" customHeight="1"/>
    <row r="187" spans="4:5" ht="18.75">
      <c r="D187" s="223"/>
      <c r="E187" s="223"/>
    </row>
    <row r="188" spans="4:5" ht="18.75">
      <c r="D188" s="223"/>
      <c r="E188" s="223"/>
    </row>
    <row r="192" ht="18.75">
      <c r="D192" s="197"/>
    </row>
    <row r="193" ht="38.25" customHeight="1">
      <c r="D193" s="639"/>
    </row>
    <row r="194" ht="18.75" customHeight="1"/>
    <row r="195" ht="18.75" customHeight="1"/>
    <row r="197" spans="4:5" ht="18.75">
      <c r="D197" s="640"/>
      <c r="E197" s="640"/>
    </row>
    <row r="198" spans="4:5" ht="18.75">
      <c r="D198" s="641"/>
      <c r="E198" s="641"/>
    </row>
    <row r="199" spans="4:5" ht="18.75">
      <c r="D199" s="641"/>
      <c r="E199" s="641"/>
    </row>
    <row r="200" spans="4:5" ht="18.75">
      <c r="D200" s="641"/>
      <c r="E200" s="641"/>
    </row>
    <row r="201" spans="4:5" ht="18.75" customHeight="1">
      <c r="D201" s="642"/>
      <c r="E201" s="642"/>
    </row>
    <row r="202" spans="4:5" ht="18.75">
      <c r="D202" s="641"/>
      <c r="E202" s="641"/>
    </row>
    <row r="203" spans="4:5" ht="18.75">
      <c r="D203" s="641"/>
      <c r="E203" s="641"/>
    </row>
    <row r="204" spans="4:5" ht="18.75">
      <c r="D204" s="641"/>
      <c r="E204" s="641"/>
    </row>
    <row r="205" spans="4:5" ht="18.75">
      <c r="D205" s="641"/>
      <c r="E205" s="641"/>
    </row>
    <row r="206" spans="4:5" ht="18.75">
      <c r="D206" s="641"/>
      <c r="E206" s="641"/>
    </row>
    <row r="207" spans="4:5" ht="18.75">
      <c r="D207" s="641"/>
      <c r="E207" s="641"/>
    </row>
    <row r="208" spans="4:5" ht="38.25" customHeight="1">
      <c r="D208" s="641"/>
      <c r="E208" s="641"/>
    </row>
    <row r="210" ht="81" customHeight="1"/>
    <row r="211" spans="1:3" s="643" customFormat="1" ht="23.25" customHeight="1">
      <c r="A211" s="637"/>
      <c r="B211" s="638"/>
      <c r="C211" s="638"/>
    </row>
    <row r="215" ht="35.25" customHeight="1"/>
    <row r="216" ht="75.75" customHeight="1"/>
    <row r="218" ht="123.75" customHeight="1"/>
    <row r="219" ht="21" customHeight="1"/>
    <row r="221" spans="1:3" s="643" customFormat="1" ht="32.25" customHeight="1">
      <c r="A221" s="637"/>
      <c r="B221" s="638"/>
      <c r="C221" s="638"/>
    </row>
    <row r="236" ht="18.75" customHeight="1"/>
    <row r="238" ht="21" customHeight="1"/>
    <row r="239" spans="1:3" s="644" customFormat="1" ht="18" customHeight="1">
      <c r="A239" s="637"/>
      <c r="B239" s="638"/>
      <c r="C239" s="638"/>
    </row>
    <row r="240" spans="1:3" s="644" customFormat="1" ht="18.75" customHeight="1">
      <c r="A240" s="637"/>
      <c r="B240" s="638"/>
      <c r="C240" s="638"/>
    </row>
    <row r="241" spans="1:3" s="644" customFormat="1" ht="18.75" customHeight="1">
      <c r="A241" s="637"/>
      <c r="B241" s="638"/>
      <c r="C241" s="638"/>
    </row>
    <row r="242" spans="1:3" s="644" customFormat="1" ht="18.75" customHeight="1">
      <c r="A242" s="637"/>
      <c r="B242" s="638"/>
      <c r="C242" s="638"/>
    </row>
    <row r="243" spans="1:3" s="644" customFormat="1" ht="18.75" customHeight="1">
      <c r="A243" s="637"/>
      <c r="B243" s="638"/>
      <c r="C243" s="638"/>
    </row>
    <row r="244" spans="1:3" s="644" customFormat="1" ht="19.5" customHeight="1">
      <c r="A244" s="637"/>
      <c r="B244" s="638"/>
      <c r="C244" s="638"/>
    </row>
    <row r="245" spans="1:3" s="644" customFormat="1" ht="18.75" customHeight="1">
      <c r="A245" s="637"/>
      <c r="B245" s="638"/>
      <c r="C245" s="638"/>
    </row>
    <row r="247" ht="118.5" customHeight="1"/>
    <row r="248" spans="1:3" s="643" customFormat="1" ht="23.25" customHeight="1">
      <c r="A248" s="637"/>
      <c r="B248" s="638"/>
      <c r="C248" s="638"/>
    </row>
    <row r="258" spans="1:3" s="643" customFormat="1" ht="23.25" customHeight="1">
      <c r="A258" s="637"/>
      <c r="B258" s="638"/>
      <c r="C258" s="638"/>
    </row>
    <row r="273" ht="33.75" customHeight="1"/>
  </sheetData>
  <mergeCells count="11">
    <mergeCell ref="A129:C129"/>
    <mergeCell ref="A151:C151"/>
    <mergeCell ref="A152:C152"/>
    <mergeCell ref="A46:C46"/>
    <mergeCell ref="A69:C69"/>
    <mergeCell ref="A90:C90"/>
    <mergeCell ref="F106:H106"/>
    <mergeCell ref="A109:C109"/>
    <mergeCell ref="A1:C1"/>
    <mergeCell ref="A2:C2"/>
    <mergeCell ref="A24:C24"/>
  </mergeCells>
  <printOptions horizontalCentered="1"/>
  <pageMargins left="0.7874015748031497" right="0.7874015748031497" top="0.3937007874015748" bottom="0.3937007874015748" header="0.5118110236220472" footer="0.5118110236220472"/>
  <pageSetup horizontalDpi="1200" verticalDpi="1200" orientation="portrait" paperSize="9" scale="93" r:id="rId1"/>
  <rowBreaks count="4" manualBreakCount="4">
    <brk id="40" max="2" man="1"/>
    <brk id="80" max="2" man="1"/>
    <brk id="119" max="2" man="1"/>
    <brk id="160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workbookViewId="0" topLeftCell="A1">
      <selection activeCell="E28" sqref="E28"/>
    </sheetView>
  </sheetViews>
  <sheetFormatPr defaultColWidth="9.00390625" defaultRowHeight="12"/>
  <cols>
    <col min="1" max="1" width="9.125" style="66" customWidth="1"/>
    <col min="2" max="2" width="14.125" style="66" customWidth="1"/>
    <col min="3" max="4" width="14.625" style="67" bestFit="1" customWidth="1"/>
  </cols>
  <sheetData>
    <row r="1" spans="1:4" ht="16.5" customHeight="1">
      <c r="A1" s="1605" t="s">
        <v>15</v>
      </c>
      <c r="B1" s="1605"/>
      <c r="C1" s="1605"/>
      <c r="D1" s="1605"/>
    </row>
    <row r="2" spans="1:4" s="18" customFormat="1" ht="30" customHeight="1">
      <c r="A2" s="68" t="s">
        <v>284</v>
      </c>
      <c r="B2" s="68" t="s">
        <v>285</v>
      </c>
      <c r="C2" s="69" t="s">
        <v>282</v>
      </c>
      <c r="D2" s="69" t="s">
        <v>283</v>
      </c>
    </row>
    <row r="3" spans="1:4" ht="15" customHeight="1">
      <c r="A3" s="70">
        <v>400</v>
      </c>
      <c r="B3" s="70">
        <v>40002</v>
      </c>
      <c r="C3" s="280">
        <v>13200000</v>
      </c>
      <c r="D3" s="71">
        <v>3604073.25</v>
      </c>
    </row>
    <row r="4" spans="1:4" s="18" customFormat="1" ht="15" customHeight="1">
      <c r="A4" s="68" t="s">
        <v>185</v>
      </c>
      <c r="B4" s="68"/>
      <c r="C4" s="163">
        <f>SUM(C3:C3)</f>
        <v>13200000</v>
      </c>
      <c r="D4" s="69">
        <f>SUM(D3:D3)</f>
        <v>3604073.25</v>
      </c>
    </row>
    <row r="5" spans="1:4" ht="15" customHeight="1">
      <c r="A5" s="70">
        <v>600</v>
      </c>
      <c r="B5" s="70">
        <v>60013</v>
      </c>
      <c r="C5" s="280">
        <v>200000</v>
      </c>
      <c r="D5" s="71">
        <v>0</v>
      </c>
    </row>
    <row r="6" spans="1:4" ht="15" customHeight="1">
      <c r="A6" s="70"/>
      <c r="B6" s="70">
        <v>60014</v>
      </c>
      <c r="C6" s="280">
        <v>450000</v>
      </c>
      <c r="D6" s="71">
        <v>33247.48</v>
      </c>
    </row>
    <row r="7" spans="1:4" ht="15" customHeight="1">
      <c r="A7" s="70"/>
      <c r="B7" s="70">
        <v>60016</v>
      </c>
      <c r="C7" s="280">
        <v>1323636</v>
      </c>
      <c r="D7" s="71">
        <v>391379.75</v>
      </c>
    </row>
    <row r="8" spans="1:4" s="18" customFormat="1" ht="15" customHeight="1">
      <c r="A8" s="68" t="s">
        <v>185</v>
      </c>
      <c r="B8" s="68"/>
      <c r="C8" s="163">
        <f>SUM(C5:C7)</f>
        <v>1973636</v>
      </c>
      <c r="D8" s="69">
        <f>SUM(D5:D7)</f>
        <v>424627.23</v>
      </c>
    </row>
    <row r="9" spans="1:4" ht="15" customHeight="1">
      <c r="A9" s="70">
        <v>630</v>
      </c>
      <c r="B9" s="70">
        <v>63003</v>
      </c>
      <c r="C9" s="280">
        <v>4000000</v>
      </c>
      <c r="D9" s="71">
        <v>2584921.76</v>
      </c>
    </row>
    <row r="10" spans="1:4" s="18" customFormat="1" ht="15" customHeight="1">
      <c r="A10" s="68" t="s">
        <v>185</v>
      </c>
      <c r="B10" s="68"/>
      <c r="C10" s="163">
        <f>SUM(C9)</f>
        <v>4000000</v>
      </c>
      <c r="D10" s="69">
        <f>SUM(D9)</f>
        <v>2584921.76</v>
      </c>
    </row>
    <row r="11" spans="1:4" ht="15" customHeight="1">
      <c r="A11" s="70">
        <v>700</v>
      </c>
      <c r="B11" s="70">
        <v>70001</v>
      </c>
      <c r="C11" s="280">
        <v>400000</v>
      </c>
      <c r="D11" s="71">
        <v>215000</v>
      </c>
    </row>
    <row r="12" spans="1:4" ht="15" customHeight="1">
      <c r="A12" s="70"/>
      <c r="B12" s="70">
        <v>70095</v>
      </c>
      <c r="C12" s="280">
        <v>1450000</v>
      </c>
      <c r="D12" s="71">
        <v>43432</v>
      </c>
    </row>
    <row r="13" spans="1:4" s="18" customFormat="1" ht="15" customHeight="1">
      <c r="A13" s="68" t="s">
        <v>185</v>
      </c>
      <c r="B13" s="68"/>
      <c r="C13" s="163">
        <f>SUM(C11:C12)</f>
        <v>1850000</v>
      </c>
      <c r="D13" s="69">
        <f>SUM(D11:D12)</f>
        <v>258432</v>
      </c>
    </row>
    <row r="14" spans="1:4" ht="15" customHeight="1">
      <c r="A14" s="70">
        <v>710</v>
      </c>
      <c r="B14" s="70">
        <v>71095</v>
      </c>
      <c r="C14" s="280">
        <v>610200</v>
      </c>
      <c r="D14" s="71">
        <v>0</v>
      </c>
    </row>
    <row r="15" spans="1:4" ht="15" customHeight="1">
      <c r="A15" s="68" t="s">
        <v>185</v>
      </c>
      <c r="B15" s="68"/>
      <c r="C15" s="163">
        <f>SUM(C14)</f>
        <v>610200</v>
      </c>
      <c r="D15" s="69">
        <f>SUM(D14)</f>
        <v>0</v>
      </c>
    </row>
    <row r="16" spans="1:4" ht="15" customHeight="1">
      <c r="A16" s="70">
        <v>750</v>
      </c>
      <c r="B16" s="70">
        <v>75023</v>
      </c>
      <c r="C16" s="280">
        <v>198000</v>
      </c>
      <c r="D16" s="71">
        <v>40880.98</v>
      </c>
    </row>
    <row r="17" spans="1:4" s="18" customFormat="1" ht="15" customHeight="1">
      <c r="A17" s="68" t="s">
        <v>185</v>
      </c>
      <c r="B17" s="68"/>
      <c r="C17" s="163">
        <f>SUM(C16:C16)</f>
        <v>198000</v>
      </c>
      <c r="D17" s="69">
        <f>SUM(D16:D16)</f>
        <v>40880.98</v>
      </c>
    </row>
    <row r="18" spans="1:4" ht="15" customHeight="1">
      <c r="A18" s="70">
        <v>801</v>
      </c>
      <c r="B18" s="70">
        <v>80101</v>
      </c>
      <c r="C18" s="280">
        <v>1280000</v>
      </c>
      <c r="D18" s="71">
        <v>1839.76</v>
      </c>
    </row>
    <row r="19" spans="1:4" ht="15" customHeight="1">
      <c r="A19" s="70"/>
      <c r="B19" s="70">
        <v>80104</v>
      </c>
      <c r="C19" s="280">
        <v>35500</v>
      </c>
      <c r="D19" s="71">
        <v>0</v>
      </c>
    </row>
    <row r="20" spans="1:4" ht="15" customHeight="1">
      <c r="A20" s="70"/>
      <c r="B20" s="70">
        <v>80110</v>
      </c>
      <c r="C20" s="280">
        <v>79000</v>
      </c>
      <c r="D20" s="71">
        <v>21835.62</v>
      </c>
    </row>
    <row r="21" spans="1:4" s="18" customFormat="1" ht="15" customHeight="1">
      <c r="A21" s="68" t="s">
        <v>185</v>
      </c>
      <c r="B21" s="68"/>
      <c r="C21" s="163">
        <f>SUM(C18:C20)</f>
        <v>1394500</v>
      </c>
      <c r="D21" s="69">
        <f>SUM(D18:D20)</f>
        <v>23675.38</v>
      </c>
    </row>
    <row r="22" spans="1:4" ht="15" customHeight="1">
      <c r="A22" s="70">
        <v>851</v>
      </c>
      <c r="B22" s="70">
        <v>85195</v>
      </c>
      <c r="C22" s="280">
        <v>20000</v>
      </c>
      <c r="D22" s="71">
        <v>0</v>
      </c>
    </row>
    <row r="23" spans="1:4" s="18" customFormat="1" ht="15" customHeight="1">
      <c r="A23" s="68" t="s">
        <v>185</v>
      </c>
      <c r="B23" s="68"/>
      <c r="C23" s="163">
        <f>SUM(C22:C22)</f>
        <v>20000</v>
      </c>
      <c r="D23" s="69">
        <f>SUM(D22:D22)</f>
        <v>0</v>
      </c>
    </row>
    <row r="24" spans="1:4" s="18" customFormat="1" ht="15" customHeight="1">
      <c r="A24" s="70">
        <v>852</v>
      </c>
      <c r="B24" s="70">
        <v>85219</v>
      </c>
      <c r="C24" s="280">
        <v>30000</v>
      </c>
      <c r="D24" s="71">
        <v>9070.7</v>
      </c>
    </row>
    <row r="25" spans="1:4" s="18" customFormat="1" ht="15" customHeight="1">
      <c r="A25" s="68" t="s">
        <v>185</v>
      </c>
      <c r="B25" s="68"/>
      <c r="C25" s="163">
        <f>SUM(C24:C24)</f>
        <v>30000</v>
      </c>
      <c r="D25" s="69">
        <f>SUM(D24:D24)</f>
        <v>9070.7</v>
      </c>
    </row>
    <row r="26" spans="1:4" ht="15" customHeight="1">
      <c r="A26" s="70">
        <v>900</v>
      </c>
      <c r="B26" s="70">
        <v>90001</v>
      </c>
      <c r="C26" s="280">
        <v>23612656</v>
      </c>
      <c r="D26" s="71">
        <v>2900661.9</v>
      </c>
    </row>
    <row r="27" spans="1:4" ht="15" customHeight="1">
      <c r="A27" s="70"/>
      <c r="B27" s="70">
        <v>90002</v>
      </c>
      <c r="C27" s="280">
        <v>1100000</v>
      </c>
      <c r="D27" s="71">
        <v>0</v>
      </c>
    </row>
    <row r="28" spans="1:4" ht="15" customHeight="1">
      <c r="A28" s="70"/>
      <c r="B28" s="70">
        <v>90015</v>
      </c>
      <c r="C28" s="280">
        <v>213000</v>
      </c>
      <c r="D28" s="71">
        <v>43211.2</v>
      </c>
    </row>
    <row r="29" spans="1:4" ht="15" customHeight="1">
      <c r="A29" s="70"/>
      <c r="B29" s="70">
        <v>90095</v>
      </c>
      <c r="C29" s="280">
        <v>2211000</v>
      </c>
      <c r="D29" s="71">
        <v>368631.76</v>
      </c>
    </row>
    <row r="30" spans="1:4" s="18" customFormat="1" ht="15" customHeight="1">
      <c r="A30" s="68" t="s">
        <v>185</v>
      </c>
      <c r="B30" s="68"/>
      <c r="C30" s="163">
        <f>SUM(C26:C29)</f>
        <v>27136656</v>
      </c>
      <c r="D30" s="69">
        <f>SUM(D26:D29)</f>
        <v>3312504.86</v>
      </c>
    </row>
    <row r="31" spans="1:4" ht="15" customHeight="1">
      <c r="A31" s="70">
        <v>921</v>
      </c>
      <c r="B31" s="70">
        <v>92109</v>
      </c>
      <c r="C31" s="280">
        <v>84500</v>
      </c>
      <c r="D31" s="71">
        <v>0</v>
      </c>
    </row>
    <row r="32" spans="1:4" ht="15" customHeight="1">
      <c r="A32" s="68" t="s">
        <v>185</v>
      </c>
      <c r="B32" s="68"/>
      <c r="C32" s="163">
        <f>SUM(C31:C31)</f>
        <v>84500</v>
      </c>
      <c r="D32" s="69">
        <f>SUM(D31:D31)</f>
        <v>0</v>
      </c>
    </row>
    <row r="33" spans="1:4" ht="15" customHeight="1">
      <c r="A33" s="70">
        <v>926</v>
      </c>
      <c r="B33" s="70">
        <v>92601</v>
      </c>
      <c r="C33" s="280">
        <v>1960000</v>
      </c>
      <c r="D33" s="71">
        <v>780401.4</v>
      </c>
    </row>
    <row r="34" spans="1:4" s="18" customFormat="1" ht="15" customHeight="1">
      <c r="A34" s="68" t="s">
        <v>185</v>
      </c>
      <c r="B34" s="68"/>
      <c r="C34" s="163">
        <f>SUM(C33:C33)</f>
        <v>1960000</v>
      </c>
      <c r="D34" s="69">
        <f>SUM(D33:D33)</f>
        <v>780401.4</v>
      </c>
    </row>
    <row r="35" spans="1:4" s="18" customFormat="1" ht="20.25" customHeight="1">
      <c r="A35" s="68" t="s">
        <v>216</v>
      </c>
      <c r="B35" s="68"/>
      <c r="C35" s="163">
        <f>SUM(C34,C32,C30,C25,C23,C21,C17,C15,C13,C10,C8,C4)</f>
        <v>52457492</v>
      </c>
      <c r="D35" s="69">
        <f>SUM(D34,D32,D30,D25,D23,D21,D17,D15,D13,D10,D8,D4)</f>
        <v>11038587.56</v>
      </c>
    </row>
  </sheetData>
  <mergeCells count="1">
    <mergeCell ref="A1:D1"/>
  </mergeCells>
  <printOptions horizontalCentered="1"/>
  <pageMargins left="0.7874015748031497" right="0.7874015748031497" top="0.3937007874015748" bottom="0.3937007874015748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5"/>
  <sheetViews>
    <sheetView showGridLines="0" view="pageBreakPreview" zoomScaleSheetLayoutView="100" workbookViewId="0" topLeftCell="A15">
      <selection activeCell="J14" sqref="J14"/>
    </sheetView>
  </sheetViews>
  <sheetFormatPr defaultColWidth="9.00390625" defaultRowHeight="12"/>
  <cols>
    <col min="1" max="1" width="9.25390625" style="0" customWidth="1"/>
    <col min="2" max="2" width="7.75390625" style="0" customWidth="1"/>
    <col min="3" max="3" width="15.25390625" style="0" bestFit="1" customWidth="1"/>
    <col min="4" max="4" width="23.375" style="0" bestFit="1" customWidth="1"/>
    <col min="5" max="5" width="12.75390625" style="0" bestFit="1" customWidth="1"/>
    <col min="6" max="6" width="20.375" style="0" bestFit="1" customWidth="1"/>
    <col min="7" max="7" width="14.25390625" style="0" customWidth="1"/>
  </cols>
  <sheetData>
    <row r="1" spans="1:6" ht="12">
      <c r="A1" s="1606" t="s">
        <v>16</v>
      </c>
      <c r="B1" s="1606"/>
      <c r="C1" s="1606"/>
      <c r="D1" s="1606"/>
      <c r="E1" s="1606"/>
      <c r="F1" s="1606"/>
    </row>
    <row r="2" spans="1:5" ht="21.75" customHeight="1">
      <c r="A2" s="1610" t="s">
        <v>584</v>
      </c>
      <c r="B2" s="1610"/>
      <c r="C2" s="56"/>
      <c r="D2" s="56"/>
      <c r="E2" s="56"/>
    </row>
    <row r="3" spans="1:6" ht="27" customHeight="1">
      <c r="A3" s="48" t="s">
        <v>580</v>
      </c>
      <c r="B3" s="48" t="s">
        <v>186</v>
      </c>
      <c r="C3" s="48" t="s">
        <v>581</v>
      </c>
      <c r="D3" s="48" t="s">
        <v>582</v>
      </c>
      <c r="E3" s="48" t="s">
        <v>583</v>
      </c>
      <c r="F3" s="48" t="s">
        <v>590</v>
      </c>
    </row>
    <row r="4" spans="1:6" s="56" customFormat="1" ht="12">
      <c r="A4" s="61">
        <v>630</v>
      </c>
      <c r="B4" s="61"/>
      <c r="C4" s="281">
        <f>SUM(C5)</f>
        <v>6000</v>
      </c>
      <c r="D4" s="281">
        <f>SUM(D5)</f>
        <v>0</v>
      </c>
      <c r="E4" s="281">
        <f>SUM(E5)</f>
        <v>0</v>
      </c>
      <c r="F4" s="281">
        <f>SUM(F5)</f>
        <v>0</v>
      </c>
    </row>
    <row r="5" spans="1:6" ht="12">
      <c r="A5" s="59" t="s">
        <v>585</v>
      </c>
      <c r="B5" s="59" t="s">
        <v>586</v>
      </c>
      <c r="C5" s="282">
        <v>6000</v>
      </c>
      <c r="D5" s="282"/>
      <c r="E5" s="282"/>
      <c r="F5" s="282"/>
    </row>
    <row r="6" spans="1:6" s="18" customFormat="1" ht="12">
      <c r="A6" s="62" t="s">
        <v>591</v>
      </c>
      <c r="B6" s="62"/>
      <c r="C6" s="281">
        <f>SUM(C7:C8)</f>
        <v>1190000</v>
      </c>
      <c r="D6" s="281">
        <f>SUM(D7:D8)</f>
        <v>9942.6</v>
      </c>
      <c r="E6" s="281">
        <f>SUM(E7:E8)</f>
        <v>0</v>
      </c>
      <c r="F6" s="281">
        <f>SUM(F7:F8)</f>
        <v>0</v>
      </c>
    </row>
    <row r="7" spans="1:6" ht="12">
      <c r="A7" s="60">
        <v>700</v>
      </c>
      <c r="B7" s="60">
        <v>70001</v>
      </c>
      <c r="C7" s="282">
        <v>1190000</v>
      </c>
      <c r="D7" s="282"/>
      <c r="E7" s="282"/>
      <c r="F7" s="282"/>
    </row>
    <row r="8" spans="1:6" ht="12">
      <c r="A8" s="60">
        <v>700</v>
      </c>
      <c r="B8" s="60">
        <v>70005</v>
      </c>
      <c r="C8" s="282"/>
      <c r="D8" s="282">
        <v>9942.6</v>
      </c>
      <c r="E8" s="282"/>
      <c r="F8" s="282"/>
    </row>
    <row r="9" spans="1:6" s="18" customFormat="1" ht="12">
      <c r="A9" s="61">
        <v>710</v>
      </c>
      <c r="B9" s="61"/>
      <c r="C9" s="281">
        <f>SUM(C10:C10)</f>
        <v>0</v>
      </c>
      <c r="D9" s="281">
        <f>SUM(D10:D10)</f>
        <v>2686</v>
      </c>
      <c r="E9" s="281">
        <f>SUM(E10:E10)</f>
        <v>0</v>
      </c>
      <c r="F9" s="281">
        <f>SUM(F10:F10)</f>
        <v>0</v>
      </c>
    </row>
    <row r="10" spans="1:6" ht="12">
      <c r="A10" s="60">
        <v>710</v>
      </c>
      <c r="B10" s="60">
        <v>71004</v>
      </c>
      <c r="C10" s="282"/>
      <c r="D10" s="283">
        <v>2686</v>
      </c>
      <c r="E10" s="282"/>
      <c r="F10" s="282"/>
    </row>
    <row r="11" spans="1:6" s="18" customFormat="1" ht="12">
      <c r="A11" s="61">
        <v>750</v>
      </c>
      <c r="B11" s="61"/>
      <c r="C11" s="281">
        <f>SUM(C12:C15)</f>
        <v>0</v>
      </c>
      <c r="D11" s="281">
        <f>SUM(D12:D15)</f>
        <v>3561224.32</v>
      </c>
      <c r="E11" s="281">
        <f>SUM(E12:E15)</f>
        <v>0</v>
      </c>
      <c r="F11" s="281">
        <f>SUM(F12:F15)</f>
        <v>0</v>
      </c>
    </row>
    <row r="12" spans="1:6" ht="12">
      <c r="A12" s="60">
        <v>750</v>
      </c>
      <c r="B12" s="60">
        <v>75022</v>
      </c>
      <c r="C12" s="282"/>
      <c r="D12" s="282">
        <v>6206.7</v>
      </c>
      <c r="E12" s="282"/>
      <c r="F12" s="282"/>
    </row>
    <row r="13" spans="1:6" ht="12">
      <c r="A13" s="60">
        <v>750</v>
      </c>
      <c r="B13" s="60">
        <v>75023</v>
      </c>
      <c r="C13" s="282"/>
      <c r="D13" s="282">
        <v>3531185.32</v>
      </c>
      <c r="E13" s="282"/>
      <c r="F13" s="282"/>
    </row>
    <row r="14" spans="1:6" ht="12">
      <c r="A14" s="60">
        <v>750</v>
      </c>
      <c r="B14" s="60">
        <v>75051</v>
      </c>
      <c r="C14" s="282"/>
      <c r="D14" s="282">
        <v>16743.38</v>
      </c>
      <c r="E14" s="282"/>
      <c r="F14" s="282"/>
    </row>
    <row r="15" spans="1:6" ht="12">
      <c r="A15" s="60">
        <v>750</v>
      </c>
      <c r="B15" s="60">
        <v>75075</v>
      </c>
      <c r="C15" s="282"/>
      <c r="D15" s="282">
        <v>7088.92</v>
      </c>
      <c r="E15" s="282"/>
      <c r="F15" s="282"/>
    </row>
    <row r="16" spans="1:6" s="18" customFormat="1" ht="12">
      <c r="A16" s="61">
        <v>754</v>
      </c>
      <c r="B16" s="61"/>
      <c r="C16" s="281">
        <f>SUM(C17:C19)</f>
        <v>14000</v>
      </c>
      <c r="D16" s="281">
        <f>SUM(D17:D19)</f>
        <v>363263.52</v>
      </c>
      <c r="E16" s="281">
        <f>SUM(E17:E19)</f>
        <v>0</v>
      </c>
      <c r="F16" s="281">
        <f>SUM(F17:F19)</f>
        <v>0</v>
      </c>
    </row>
    <row r="17" spans="1:6" ht="12">
      <c r="A17" s="60">
        <v>754</v>
      </c>
      <c r="B17" s="60">
        <v>75412</v>
      </c>
      <c r="C17" s="282"/>
      <c r="D17" s="282">
        <v>25719.22</v>
      </c>
      <c r="E17" s="282"/>
      <c r="F17" s="282"/>
    </row>
    <row r="18" spans="1:6" ht="12">
      <c r="A18" s="60">
        <v>754</v>
      </c>
      <c r="B18" s="60">
        <v>75415</v>
      </c>
      <c r="C18" s="282">
        <v>14000</v>
      </c>
      <c r="D18" s="282"/>
      <c r="E18" s="282"/>
      <c r="F18" s="282"/>
    </row>
    <row r="19" spans="1:6" ht="12">
      <c r="A19" s="60">
        <v>754</v>
      </c>
      <c r="B19" s="60">
        <v>75416</v>
      </c>
      <c r="C19" s="282"/>
      <c r="D19" s="282">
        <v>337544.3</v>
      </c>
      <c r="E19" s="282"/>
      <c r="F19" s="282"/>
    </row>
    <row r="20" spans="1:6" s="18" customFormat="1" ht="12">
      <c r="A20" s="61">
        <v>756</v>
      </c>
      <c r="B20" s="61"/>
      <c r="C20" s="281">
        <f>SUM(C21)</f>
        <v>0</v>
      </c>
      <c r="D20" s="281">
        <f>SUM(D21)</f>
        <v>35072.18</v>
      </c>
      <c r="E20" s="281">
        <f>SUM(E21)</f>
        <v>0</v>
      </c>
      <c r="F20" s="281">
        <f>SUM(F21)</f>
        <v>0</v>
      </c>
    </row>
    <row r="21" spans="1:6" ht="12">
      <c r="A21" s="60">
        <v>756</v>
      </c>
      <c r="B21" s="60">
        <v>75647</v>
      </c>
      <c r="C21" s="282"/>
      <c r="D21" s="282">
        <v>35072.18</v>
      </c>
      <c r="E21" s="282"/>
      <c r="F21" s="282"/>
    </row>
    <row r="22" spans="1:6" s="18" customFormat="1" ht="12">
      <c r="A22" s="61">
        <v>757</v>
      </c>
      <c r="B22" s="61"/>
      <c r="C22" s="281">
        <f>SUM(C23:C23)</f>
        <v>0</v>
      </c>
      <c r="D22" s="281">
        <f>SUM(D23:D23)</f>
        <v>0</v>
      </c>
      <c r="E22" s="281">
        <f>SUM(E23:E23)</f>
        <v>27638.04</v>
      </c>
      <c r="F22" s="281">
        <f>SUM(F23:F23)</f>
        <v>0</v>
      </c>
    </row>
    <row r="23" spans="1:6" ht="12">
      <c r="A23" s="60">
        <v>757</v>
      </c>
      <c r="B23" s="60">
        <v>75702</v>
      </c>
      <c r="C23" s="282"/>
      <c r="D23" s="282"/>
      <c r="E23" s="282">
        <v>27638.04</v>
      </c>
      <c r="F23" s="282"/>
    </row>
    <row r="24" spans="1:6" s="18" customFormat="1" ht="12">
      <c r="A24" s="61">
        <v>801</v>
      </c>
      <c r="B24" s="61"/>
      <c r="C24" s="281">
        <f>SUM(C25:C33)</f>
        <v>16809197.05</v>
      </c>
      <c r="D24" s="281">
        <f>SUM(D25:D33)</f>
        <v>44700.86</v>
      </c>
      <c r="E24" s="281">
        <f>SUM(E25:E33)</f>
        <v>0</v>
      </c>
      <c r="F24" s="281">
        <f>SUM(F25:F33)</f>
        <v>0</v>
      </c>
    </row>
    <row r="25" spans="1:6" ht="12">
      <c r="A25" s="60">
        <v>801</v>
      </c>
      <c r="B25" s="60">
        <v>80101</v>
      </c>
      <c r="C25" s="282">
        <v>8721624.64</v>
      </c>
      <c r="D25" s="282"/>
      <c r="E25" s="282"/>
      <c r="F25" s="284"/>
    </row>
    <row r="26" spans="1:6" ht="12">
      <c r="A26" s="60">
        <v>801</v>
      </c>
      <c r="B26" s="60">
        <v>80103</v>
      </c>
      <c r="C26" s="282">
        <v>144700</v>
      </c>
      <c r="D26" s="282"/>
      <c r="E26" s="282"/>
      <c r="F26" s="284"/>
    </row>
    <row r="27" spans="1:6" ht="12">
      <c r="A27" s="60">
        <v>801</v>
      </c>
      <c r="B27" s="60">
        <v>80104</v>
      </c>
      <c r="C27" s="282">
        <v>3374759.91</v>
      </c>
      <c r="D27" s="282"/>
      <c r="E27" s="282"/>
      <c r="F27" s="284"/>
    </row>
    <row r="28" spans="1:6" ht="12">
      <c r="A28" s="60">
        <v>801</v>
      </c>
      <c r="B28" s="60">
        <v>80105</v>
      </c>
      <c r="C28" s="282">
        <v>15055.2</v>
      </c>
      <c r="D28" s="282"/>
      <c r="E28" s="282"/>
      <c r="F28" s="284"/>
    </row>
    <row r="29" spans="1:6" ht="12">
      <c r="A29" s="60">
        <v>801</v>
      </c>
      <c r="B29" s="60">
        <v>80110</v>
      </c>
      <c r="C29" s="282">
        <v>4432557.3</v>
      </c>
      <c r="D29" s="282"/>
      <c r="E29" s="282"/>
      <c r="F29" s="284"/>
    </row>
    <row r="30" spans="1:6" ht="12">
      <c r="A30" s="60">
        <v>801</v>
      </c>
      <c r="B30" s="60">
        <v>80113</v>
      </c>
      <c r="C30" s="282">
        <v>0</v>
      </c>
      <c r="D30" s="282">
        <v>20899.79</v>
      </c>
      <c r="E30" s="282"/>
      <c r="F30" s="284"/>
    </row>
    <row r="31" spans="1:6" ht="12">
      <c r="A31" s="60">
        <v>801</v>
      </c>
      <c r="B31" s="60">
        <v>80145</v>
      </c>
      <c r="C31" s="282"/>
      <c r="D31" s="282">
        <v>22.3</v>
      </c>
      <c r="E31" s="282"/>
      <c r="F31" s="284"/>
    </row>
    <row r="32" spans="1:6" ht="12">
      <c r="A32" s="60">
        <v>801</v>
      </c>
      <c r="B32" s="60">
        <v>80146</v>
      </c>
      <c r="C32" s="282">
        <v>120500</v>
      </c>
      <c r="D32" s="282"/>
      <c r="E32" s="282"/>
      <c r="F32" s="284"/>
    </row>
    <row r="33" spans="1:6" ht="12">
      <c r="A33" s="60">
        <v>801</v>
      </c>
      <c r="B33" s="60">
        <v>80195</v>
      </c>
      <c r="C33" s="282">
        <v>0</v>
      </c>
      <c r="D33" s="282">
        <v>23778.77</v>
      </c>
      <c r="E33" s="282"/>
      <c r="F33" s="284"/>
    </row>
    <row r="34" spans="1:6" s="18" customFormat="1" ht="12">
      <c r="A34" s="61">
        <v>851</v>
      </c>
      <c r="B34" s="61"/>
      <c r="C34" s="281">
        <f>SUM(C35:C37)</f>
        <v>92220</v>
      </c>
      <c r="D34" s="281">
        <f>SUM(D35:D37)</f>
        <v>138517.2</v>
      </c>
      <c r="E34" s="281">
        <f>SUM(E35:E37)</f>
        <v>0</v>
      </c>
      <c r="F34" s="281">
        <f>SUM(F35:F37)</f>
        <v>0</v>
      </c>
    </row>
    <row r="35" spans="1:6" ht="12">
      <c r="A35" s="60">
        <v>851</v>
      </c>
      <c r="B35" s="60">
        <v>85153</v>
      </c>
      <c r="C35" s="282"/>
      <c r="D35" s="282">
        <v>1675</v>
      </c>
      <c r="E35" s="282"/>
      <c r="F35" s="284"/>
    </row>
    <row r="36" spans="1:6" ht="12">
      <c r="A36" s="60">
        <v>851</v>
      </c>
      <c r="B36" s="60">
        <v>85154</v>
      </c>
      <c r="C36" s="282">
        <v>39720</v>
      </c>
      <c r="D36" s="282">
        <v>136842.2</v>
      </c>
      <c r="E36" s="282"/>
      <c r="F36" s="284"/>
    </row>
    <row r="37" spans="1:6" ht="12">
      <c r="A37" s="60">
        <v>851</v>
      </c>
      <c r="B37" s="60">
        <v>85195</v>
      </c>
      <c r="C37" s="282">
        <v>52500</v>
      </c>
      <c r="D37" s="282"/>
      <c r="E37" s="282"/>
      <c r="F37" s="282"/>
    </row>
    <row r="38" spans="1:6" s="18" customFormat="1" ht="12">
      <c r="A38" s="61">
        <v>852</v>
      </c>
      <c r="B38" s="61"/>
      <c r="C38" s="281">
        <f>SUM(C39:C41)</f>
        <v>17500</v>
      </c>
      <c r="D38" s="281">
        <f>SUM(D39:D41)</f>
        <v>1017850.04</v>
      </c>
      <c r="E38" s="281">
        <f>SUM(E39:E41)</f>
        <v>0</v>
      </c>
      <c r="F38" s="281">
        <f>SUM(F39:F41)</f>
        <v>0</v>
      </c>
    </row>
    <row r="39" spans="1:6" s="2" customFormat="1" ht="12">
      <c r="A39" s="63">
        <v>852</v>
      </c>
      <c r="B39" s="63">
        <v>85219</v>
      </c>
      <c r="C39" s="285"/>
      <c r="D39" s="285">
        <v>712122.43</v>
      </c>
      <c r="E39" s="285"/>
      <c r="F39" s="285"/>
    </row>
    <row r="40" spans="1:6" s="2" customFormat="1" ht="12">
      <c r="A40" s="63">
        <v>852</v>
      </c>
      <c r="B40" s="63">
        <v>85228</v>
      </c>
      <c r="C40" s="285"/>
      <c r="D40" s="285">
        <v>305727.61</v>
      </c>
      <c r="E40" s="285"/>
      <c r="F40" s="285"/>
    </row>
    <row r="41" spans="1:6" ht="12">
      <c r="A41" s="60">
        <v>852</v>
      </c>
      <c r="B41" s="60">
        <v>85295</v>
      </c>
      <c r="C41" s="282">
        <v>17500</v>
      </c>
      <c r="D41" s="282"/>
      <c r="E41" s="282"/>
      <c r="F41" s="282"/>
    </row>
    <row r="42" spans="1:6" s="18" customFormat="1" ht="12">
      <c r="A42" s="61">
        <v>853</v>
      </c>
      <c r="B42" s="61"/>
      <c r="C42" s="281">
        <f>SUM(C43:C44)</f>
        <v>332600</v>
      </c>
      <c r="D42" s="281">
        <f>SUM(D43:D44)</f>
        <v>0</v>
      </c>
      <c r="E42" s="281">
        <f>SUM(E43:E44)</f>
        <v>0</v>
      </c>
      <c r="F42" s="281">
        <f>SUM(F43:F44)</f>
        <v>0</v>
      </c>
    </row>
    <row r="43" spans="1:6" ht="12">
      <c r="A43" s="60">
        <v>853</v>
      </c>
      <c r="B43" s="60">
        <v>85305</v>
      </c>
      <c r="C43" s="282">
        <v>325600</v>
      </c>
      <c r="D43" s="282"/>
      <c r="E43" s="282"/>
      <c r="F43" s="282"/>
    </row>
    <row r="44" spans="1:6" ht="12">
      <c r="A44" s="60">
        <v>853</v>
      </c>
      <c r="B44" s="60">
        <v>85395</v>
      </c>
      <c r="C44" s="282">
        <v>7000</v>
      </c>
      <c r="D44" s="282"/>
      <c r="E44" s="282"/>
      <c r="F44" s="282"/>
    </row>
    <row r="45" spans="1:6" s="18" customFormat="1" ht="12">
      <c r="A45" s="61">
        <v>854</v>
      </c>
      <c r="B45" s="61"/>
      <c r="C45" s="281">
        <f>SUM(C46:C47)</f>
        <v>259772</v>
      </c>
      <c r="D45" s="281">
        <f>SUM(D46:D47)</f>
        <v>0</v>
      </c>
      <c r="E45" s="281">
        <f>SUM(E46:E47)</f>
        <v>0</v>
      </c>
      <c r="F45" s="281">
        <f>SUM(F46:F47)</f>
        <v>0</v>
      </c>
    </row>
    <row r="46" spans="1:6" ht="12">
      <c r="A46" s="60">
        <v>854</v>
      </c>
      <c r="B46" s="60">
        <v>85412</v>
      </c>
      <c r="C46" s="282">
        <v>29000</v>
      </c>
      <c r="D46" s="282"/>
      <c r="E46" s="282"/>
      <c r="F46" s="282"/>
    </row>
    <row r="47" spans="1:6" ht="12.75" customHeight="1">
      <c r="A47" s="60">
        <v>854</v>
      </c>
      <c r="B47" s="60">
        <v>85415</v>
      </c>
      <c r="C47" s="282">
        <v>230772</v>
      </c>
      <c r="D47" s="282"/>
      <c r="E47" s="282"/>
      <c r="F47" s="282"/>
    </row>
    <row r="48" spans="1:6" s="18" customFormat="1" ht="12">
      <c r="A48" s="61">
        <v>900</v>
      </c>
      <c r="B48" s="61"/>
      <c r="C48" s="281">
        <f>SUM(C49:C50)</f>
        <v>85300</v>
      </c>
      <c r="D48" s="281">
        <f>SUM(D49:D50)</f>
        <v>109227.79</v>
      </c>
      <c r="E48" s="281">
        <f>SUM(E49:E50)</f>
        <v>0</v>
      </c>
      <c r="F48" s="281">
        <f>SUM(F49:F50)</f>
        <v>0</v>
      </c>
    </row>
    <row r="49" spans="1:6" ht="12">
      <c r="A49" s="60">
        <v>900</v>
      </c>
      <c r="B49" s="60">
        <v>90003</v>
      </c>
      <c r="C49" s="282"/>
      <c r="D49" s="282">
        <v>36840.99</v>
      </c>
      <c r="E49" s="282"/>
      <c r="F49" s="282"/>
    </row>
    <row r="50" spans="1:6" ht="12">
      <c r="A50" s="60">
        <v>900</v>
      </c>
      <c r="B50" s="60">
        <v>90095</v>
      </c>
      <c r="C50" s="282">
        <v>85300</v>
      </c>
      <c r="D50" s="282">
        <v>72386.8</v>
      </c>
      <c r="E50" s="282"/>
      <c r="F50" s="282"/>
    </row>
    <row r="51" spans="1:6" s="18" customFormat="1" ht="12">
      <c r="A51" s="61">
        <v>921</v>
      </c>
      <c r="B51" s="61"/>
      <c r="C51" s="281">
        <f>SUM(C52:C55)</f>
        <v>1680000</v>
      </c>
      <c r="D51" s="281">
        <f>SUM(D52:D55)</f>
        <v>27840.16</v>
      </c>
      <c r="E51" s="281">
        <f>SUM(E52:E55)</f>
        <v>0</v>
      </c>
      <c r="F51" s="281">
        <f>SUM(F52:F55)</f>
        <v>0</v>
      </c>
    </row>
    <row r="52" spans="1:6" ht="12">
      <c r="A52" s="60">
        <v>921</v>
      </c>
      <c r="B52" s="60">
        <v>92109</v>
      </c>
      <c r="C52" s="282">
        <v>1165000</v>
      </c>
      <c r="D52" s="282">
        <v>27840.16</v>
      </c>
      <c r="E52" s="282"/>
      <c r="F52" s="282"/>
    </row>
    <row r="53" spans="1:6" ht="12">
      <c r="A53" s="60">
        <v>921</v>
      </c>
      <c r="B53" s="60">
        <v>92116</v>
      </c>
      <c r="C53" s="282">
        <v>475000</v>
      </c>
      <c r="D53" s="282"/>
      <c r="E53" s="282"/>
      <c r="F53" s="282"/>
    </row>
    <row r="54" spans="1:6" ht="12">
      <c r="A54" s="60">
        <v>921</v>
      </c>
      <c r="B54" s="60">
        <v>92120</v>
      </c>
      <c r="C54" s="282">
        <v>35000</v>
      </c>
      <c r="D54" s="282"/>
      <c r="E54" s="282"/>
      <c r="F54" s="282"/>
    </row>
    <row r="55" spans="1:6" ht="12">
      <c r="A55" s="60">
        <v>921</v>
      </c>
      <c r="B55" s="60">
        <v>92195</v>
      </c>
      <c r="C55" s="282">
        <v>5000</v>
      </c>
      <c r="D55" s="282"/>
      <c r="E55" s="282"/>
      <c r="F55" s="282"/>
    </row>
    <row r="56" spans="1:6" s="18" customFormat="1" ht="12">
      <c r="A56" s="61">
        <v>926</v>
      </c>
      <c r="B56" s="61"/>
      <c r="C56" s="281">
        <f>SUM(C57:C58)</f>
        <v>303250</v>
      </c>
      <c r="D56" s="281">
        <f>SUM(D57:D58)</f>
        <v>345538.14</v>
      </c>
      <c r="E56" s="281">
        <f>SUM(E57:E58)</f>
        <v>0</v>
      </c>
      <c r="F56" s="281">
        <f>SUM(F57:F58)</f>
        <v>0</v>
      </c>
    </row>
    <row r="57" spans="1:6" ht="12">
      <c r="A57" s="60">
        <v>926</v>
      </c>
      <c r="B57" s="60">
        <v>92604</v>
      </c>
      <c r="C57" s="282"/>
      <c r="D57" s="282">
        <v>345538.14</v>
      </c>
      <c r="E57" s="282"/>
      <c r="F57" s="282"/>
    </row>
    <row r="58" spans="1:6" ht="12">
      <c r="A58" s="60">
        <v>926</v>
      </c>
      <c r="B58" s="60">
        <v>92605</v>
      </c>
      <c r="C58" s="282">
        <v>303250</v>
      </c>
      <c r="D58" s="282"/>
      <c r="E58" s="282"/>
      <c r="F58" s="282"/>
    </row>
    <row r="59" spans="1:6" ht="12">
      <c r="A59" s="1608" t="s">
        <v>185</v>
      </c>
      <c r="B59" s="1609"/>
      <c r="C59" s="281">
        <f>SUM(C4+C6+C9+C11+C16+C20+C22+C24+C34+C38+C42+C45+C48+C51+C56)</f>
        <v>20789839.05</v>
      </c>
      <c r="D59" s="281">
        <f>SUM(D4+D6+D9+D11+D16+D20+D22+D24+D34+D38+D42+D45+D48+D51+D56)</f>
        <v>5655862.81</v>
      </c>
      <c r="E59" s="281">
        <f>SUM(E4+E6+E9+E11+E16+E20+E22+E24+E34+E38+E42+E45+E48+E51+E56)</f>
        <v>27638.04</v>
      </c>
      <c r="F59" s="281">
        <f>SUM(F4+F6+F9+F11+F16+F20+F22+F24+F34+F38+F42+F45+F48+F51+F56)</f>
        <v>0</v>
      </c>
    </row>
    <row r="60" spans="1:2" ht="12">
      <c r="A60" s="53"/>
      <c r="B60" s="53"/>
    </row>
    <row r="61" spans="1:5" ht="12">
      <c r="A61" s="1610" t="s">
        <v>587</v>
      </c>
      <c r="B61" s="1610"/>
      <c r="C61" s="56"/>
      <c r="D61" s="56"/>
      <c r="E61" s="56"/>
    </row>
    <row r="62" spans="1:6" ht="27" customHeight="1">
      <c r="A62" s="48" t="s">
        <v>580</v>
      </c>
      <c r="B62" s="48" t="s">
        <v>186</v>
      </c>
      <c r="C62" s="48" t="s">
        <v>581</v>
      </c>
      <c r="D62" s="48" t="s">
        <v>582</v>
      </c>
      <c r="E62" s="48" t="s">
        <v>583</v>
      </c>
      <c r="F62" s="48" t="s">
        <v>590</v>
      </c>
    </row>
    <row r="63" spans="1:6" s="18" customFormat="1" ht="12">
      <c r="A63" s="62" t="s">
        <v>588</v>
      </c>
      <c r="B63" s="62"/>
      <c r="C63" s="281">
        <f>SUM(C64)</f>
        <v>0</v>
      </c>
      <c r="D63" s="281">
        <f>SUM(D64)</f>
        <v>158789</v>
      </c>
      <c r="E63" s="281">
        <f>SUM(E64)</f>
        <v>0</v>
      </c>
      <c r="F63" s="281">
        <f>SUM(F64)</f>
        <v>0</v>
      </c>
    </row>
    <row r="64" spans="1:6" ht="12">
      <c r="A64" s="59" t="s">
        <v>588</v>
      </c>
      <c r="B64" s="59" t="s">
        <v>589</v>
      </c>
      <c r="C64" s="282">
        <v>0</v>
      </c>
      <c r="D64" s="282">
        <v>158789</v>
      </c>
      <c r="E64" s="282"/>
      <c r="F64" s="282"/>
    </row>
    <row r="65" spans="1:6" s="18" customFormat="1" ht="12">
      <c r="A65" s="62" t="s">
        <v>592</v>
      </c>
      <c r="B65" s="62"/>
      <c r="C65" s="281">
        <f>SUM(C66:C66)</f>
        <v>0</v>
      </c>
      <c r="D65" s="281">
        <f>SUM(D66:D66)</f>
        <v>246.2</v>
      </c>
      <c r="E65" s="281">
        <f>SUM(E66:E66)</f>
        <v>0</v>
      </c>
      <c r="F65" s="281">
        <f>SUM(F66:F66)</f>
        <v>0</v>
      </c>
    </row>
    <row r="66" spans="1:6" ht="12">
      <c r="A66" s="60">
        <v>751</v>
      </c>
      <c r="B66" s="60">
        <v>75101</v>
      </c>
      <c r="C66" s="282">
        <v>0</v>
      </c>
      <c r="D66" s="282">
        <v>246.2</v>
      </c>
      <c r="E66" s="282"/>
      <c r="F66" s="282"/>
    </row>
    <row r="67" spans="1:6" s="18" customFormat="1" ht="12">
      <c r="A67" s="61">
        <v>851</v>
      </c>
      <c r="B67" s="61"/>
      <c r="C67" s="281">
        <f>SUM(C68)</f>
        <v>0</v>
      </c>
      <c r="D67" s="281">
        <f>SUM(D68)</f>
        <v>0</v>
      </c>
      <c r="E67" s="281">
        <f>SUM(E68)</f>
        <v>0</v>
      </c>
      <c r="F67" s="281">
        <f>SUM(F68)</f>
        <v>0</v>
      </c>
    </row>
    <row r="68" spans="1:6" ht="12">
      <c r="A68" s="60">
        <v>851</v>
      </c>
      <c r="B68" s="60">
        <v>85195</v>
      </c>
      <c r="C68" s="282">
        <v>0</v>
      </c>
      <c r="D68" s="282"/>
      <c r="E68" s="282"/>
      <c r="F68" s="282"/>
    </row>
    <row r="69" spans="1:6" s="18" customFormat="1" ht="12">
      <c r="A69" s="61">
        <v>852</v>
      </c>
      <c r="B69" s="61"/>
      <c r="C69" s="281">
        <f>SUM(C70:C72)</f>
        <v>66081</v>
      </c>
      <c r="D69" s="281">
        <f>SUM(D70:D72)</f>
        <v>154185.04</v>
      </c>
      <c r="E69" s="281">
        <f>SUM(E70:E72)</f>
        <v>0</v>
      </c>
      <c r="F69" s="281">
        <f>SUM(F70:F72)</f>
        <v>0</v>
      </c>
    </row>
    <row r="70" spans="1:6" ht="12">
      <c r="A70" s="60">
        <v>852</v>
      </c>
      <c r="B70" s="60">
        <v>85203</v>
      </c>
      <c r="C70" s="284">
        <v>66081</v>
      </c>
      <c r="D70" s="282"/>
      <c r="E70" s="282"/>
      <c r="F70" s="282"/>
    </row>
    <row r="71" spans="1:7" s="2" customFormat="1" ht="84">
      <c r="A71" s="65">
        <v>852</v>
      </c>
      <c r="B71" s="65">
        <v>85212</v>
      </c>
      <c r="C71" s="286"/>
      <c r="D71" s="286">
        <v>92215.04</v>
      </c>
      <c r="E71" s="286"/>
      <c r="F71" s="286"/>
      <c r="G71" s="64" t="s">
        <v>85</v>
      </c>
    </row>
    <row r="72" spans="1:6" s="2" customFormat="1" ht="12">
      <c r="A72" s="63">
        <v>852</v>
      </c>
      <c r="B72" s="63">
        <v>85228</v>
      </c>
      <c r="C72" s="285"/>
      <c r="D72" s="285">
        <v>61970</v>
      </c>
      <c r="E72" s="285"/>
      <c r="F72" s="285"/>
    </row>
    <row r="73" spans="1:6" s="18" customFormat="1" ht="12">
      <c r="A73" s="1608" t="s">
        <v>185</v>
      </c>
      <c r="B73" s="1609"/>
      <c r="C73" s="281">
        <f>SUM(C63+C65+C67+C69)</f>
        <v>66081</v>
      </c>
      <c r="D73" s="281">
        <f>SUM(D63+D65+D67+D69)</f>
        <v>313220.24</v>
      </c>
      <c r="E73" s="281">
        <f>SUM(E63+E65+E67+E69)</f>
        <v>0</v>
      </c>
      <c r="F73" s="281">
        <f>SUM(F63+F65+F67+F69)</f>
        <v>0</v>
      </c>
    </row>
    <row r="74" spans="1:6" ht="12">
      <c r="A74" s="57"/>
      <c r="B74" s="57"/>
      <c r="C74" s="2"/>
      <c r="D74" s="58"/>
      <c r="E74" s="2"/>
      <c r="F74" s="2"/>
    </row>
    <row r="75" spans="1:6" ht="12">
      <c r="A75" s="57"/>
      <c r="B75" s="57"/>
      <c r="C75" s="2"/>
      <c r="D75" s="58"/>
      <c r="E75" s="2"/>
      <c r="F75" s="2"/>
    </row>
    <row r="76" spans="1:5" ht="12">
      <c r="A76" s="1607" t="s">
        <v>216</v>
      </c>
      <c r="B76" s="1607"/>
      <c r="C76" s="56"/>
      <c r="D76" s="56"/>
      <c r="E76" s="56"/>
    </row>
    <row r="77" spans="1:6" ht="27" customHeight="1">
      <c r="A77" s="48" t="s">
        <v>580</v>
      </c>
      <c r="B77" s="48" t="s">
        <v>186</v>
      </c>
      <c r="C77" s="48" t="s">
        <v>581</v>
      </c>
      <c r="D77" s="48" t="s">
        <v>582</v>
      </c>
      <c r="E77" s="48" t="s">
        <v>583</v>
      </c>
      <c r="F77" s="48" t="s">
        <v>590</v>
      </c>
    </row>
    <row r="78" spans="1:6" s="56" customFormat="1" ht="27" customHeight="1">
      <c r="A78" s="1608" t="s">
        <v>216</v>
      </c>
      <c r="B78" s="1609"/>
      <c r="C78" s="287">
        <f>SUM(C59+C73)</f>
        <v>20855920.05</v>
      </c>
      <c r="D78" s="287">
        <f>SUM(D59+D73)</f>
        <v>5969083.05</v>
      </c>
      <c r="E78" s="287">
        <f>SUM(E59+E73)</f>
        <v>27638.04</v>
      </c>
      <c r="F78" s="287">
        <f>SUM(F59+F73)</f>
        <v>0</v>
      </c>
    </row>
    <row r="79" spans="1:6" ht="12">
      <c r="A79" s="57"/>
      <c r="B79" s="57"/>
      <c r="C79" s="2"/>
      <c r="D79" s="58"/>
      <c r="E79" s="2"/>
      <c r="F79" s="2"/>
    </row>
    <row r="80" spans="1:6" ht="12">
      <c r="A80" s="57"/>
      <c r="B80" s="57"/>
      <c r="C80" s="2"/>
      <c r="D80" s="58"/>
      <c r="E80" s="2"/>
      <c r="F80" s="2"/>
    </row>
    <row r="81" spans="1:6" ht="12">
      <c r="A81" s="57"/>
      <c r="B81" s="57"/>
      <c r="C81" s="2"/>
      <c r="D81" s="58"/>
      <c r="E81" s="2"/>
      <c r="F81" s="2"/>
    </row>
    <row r="82" spans="1:6" ht="12">
      <c r="A82" s="57"/>
      <c r="B82" s="57"/>
      <c r="C82" s="2"/>
      <c r="D82" s="58"/>
      <c r="E82" s="2"/>
      <c r="F82" s="2"/>
    </row>
    <row r="83" spans="1:6" ht="12">
      <c r="A83" s="57"/>
      <c r="B83" s="57"/>
      <c r="C83" s="2"/>
      <c r="D83" s="58"/>
      <c r="E83" s="2"/>
      <c r="F83" s="2"/>
    </row>
    <row r="84" spans="1:6" ht="12">
      <c r="A84" s="57"/>
      <c r="B84" s="57"/>
      <c r="C84" s="2"/>
      <c r="D84" s="58"/>
      <c r="E84" s="2"/>
      <c r="F84" s="2"/>
    </row>
    <row r="85" spans="1:6" ht="12">
      <c r="A85" s="57"/>
      <c r="B85" s="57"/>
      <c r="C85" s="2"/>
      <c r="D85" s="58"/>
      <c r="E85" s="2"/>
      <c r="F85" s="2"/>
    </row>
    <row r="86" spans="1:6" ht="12">
      <c r="A86" s="57"/>
      <c r="B86" s="57"/>
      <c r="C86" s="2"/>
      <c r="D86" s="58"/>
      <c r="E86" s="2"/>
      <c r="F86" s="2"/>
    </row>
    <row r="87" spans="1:6" ht="12">
      <c r="A87" s="57"/>
      <c r="B87" s="57"/>
      <c r="C87" s="2"/>
      <c r="D87" s="58"/>
      <c r="E87" s="2"/>
      <c r="F87" s="2"/>
    </row>
    <row r="88" spans="1:6" ht="12">
      <c r="A88" s="57"/>
      <c r="B88" s="57"/>
      <c r="C88" s="2"/>
      <c r="D88" s="58"/>
      <c r="E88" s="2"/>
      <c r="F88" s="2"/>
    </row>
    <row r="89" spans="1:6" ht="12">
      <c r="A89" s="57"/>
      <c r="B89" s="57"/>
      <c r="C89" s="2"/>
      <c r="D89" s="58"/>
      <c r="E89" s="2"/>
      <c r="F89" s="2"/>
    </row>
    <row r="90" spans="1:6" ht="12">
      <c r="A90" s="2"/>
      <c r="B90" s="2"/>
      <c r="C90" s="2"/>
      <c r="D90" s="2"/>
      <c r="E90" s="2"/>
      <c r="F90" s="2"/>
    </row>
    <row r="91" spans="1:6" ht="12">
      <c r="A91" s="2"/>
      <c r="B91" s="2"/>
      <c r="C91" s="2"/>
      <c r="D91" s="2"/>
      <c r="E91" s="2"/>
      <c r="F91" s="2"/>
    </row>
    <row r="92" spans="1:6" ht="12">
      <c r="A92" s="2"/>
      <c r="B92" s="2"/>
      <c r="C92" s="2"/>
      <c r="D92" s="2"/>
      <c r="E92" s="2"/>
      <c r="F92" s="2"/>
    </row>
    <row r="93" spans="1:6" ht="12">
      <c r="A93" s="2"/>
      <c r="B93" s="2"/>
      <c r="C93" s="2"/>
      <c r="D93" s="2"/>
      <c r="E93" s="2"/>
      <c r="F93" s="2"/>
    </row>
    <row r="94" spans="1:6" ht="12">
      <c r="A94" s="2"/>
      <c r="B94" s="2"/>
      <c r="C94" s="2"/>
      <c r="D94" s="2"/>
      <c r="E94" s="2"/>
      <c r="F94" s="2"/>
    </row>
    <row r="95" spans="1:6" ht="12">
      <c r="A95" s="2"/>
      <c r="B95" s="2"/>
      <c r="C95" s="2"/>
      <c r="D95" s="2"/>
      <c r="E95" s="2"/>
      <c r="F95" s="2"/>
    </row>
  </sheetData>
  <mergeCells count="7">
    <mergeCell ref="A1:F1"/>
    <mergeCell ref="A76:B76"/>
    <mergeCell ref="A78:B78"/>
    <mergeCell ref="A73:B73"/>
    <mergeCell ref="A59:B59"/>
    <mergeCell ref="A2:B2"/>
    <mergeCell ref="A61:B61"/>
  </mergeCells>
  <printOptions horizontalCentered="1"/>
  <pageMargins left="0.7874015748031497" right="0.7874015748031497" top="0.7874015748031497" bottom="0.984251968503937" header="0.5118110236220472" footer="0.5118110236220472"/>
  <pageSetup horizontalDpi="1200" verticalDpi="1200" orientation="portrait" paperSize="9" scale="94" r:id="rId1"/>
  <rowBreaks count="2" manualBreakCount="2">
    <brk id="60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view="pageBreakPreview" zoomScaleSheetLayoutView="100" workbookViewId="0" topLeftCell="A31">
      <selection activeCell="G7" sqref="G7"/>
    </sheetView>
  </sheetViews>
  <sheetFormatPr defaultColWidth="9.00390625" defaultRowHeight="12"/>
  <cols>
    <col min="1" max="1" width="56.125" style="646" customWidth="1"/>
    <col min="2" max="2" width="14.00390625" style="646" customWidth="1"/>
    <col min="3" max="3" width="16.25390625" style="646" customWidth="1"/>
    <col min="4" max="4" width="12.75390625" style="646" customWidth="1"/>
    <col min="5" max="5" width="9.125" style="646" customWidth="1"/>
    <col min="6" max="6" width="10.00390625" style="646" bestFit="1" customWidth="1"/>
    <col min="7" max="7" width="11.125" style="646" bestFit="1" customWidth="1"/>
    <col min="8" max="16384" width="9.125" style="646" customWidth="1"/>
  </cols>
  <sheetData>
    <row r="1" spans="1:7" ht="14.25" customHeight="1">
      <c r="A1" s="1459" t="s">
        <v>475</v>
      </c>
      <c r="B1" s="1459"/>
      <c r="C1" s="1459"/>
      <c r="D1" s="1011"/>
      <c r="E1" s="1012"/>
      <c r="G1" s="920"/>
    </row>
    <row r="2" spans="1:4" ht="15" thickBot="1">
      <c r="A2" s="798"/>
      <c r="B2" s="1013"/>
      <c r="C2" s="1013"/>
      <c r="D2" s="1013" t="s">
        <v>596</v>
      </c>
    </row>
    <row r="3" spans="1:4" ht="15.75" customHeight="1">
      <c r="A3" s="1460" t="s">
        <v>126</v>
      </c>
      <c r="B3" s="1462" t="s">
        <v>127</v>
      </c>
      <c r="C3" s="1464" t="s">
        <v>381</v>
      </c>
      <c r="D3" s="1014" t="s">
        <v>476</v>
      </c>
    </row>
    <row r="4" spans="1:4" ht="12.75" customHeight="1" thickBot="1">
      <c r="A4" s="1461"/>
      <c r="B4" s="1463"/>
      <c r="C4" s="1465"/>
      <c r="D4" s="1015" t="s">
        <v>477</v>
      </c>
    </row>
    <row r="5" spans="1:4" ht="12">
      <c r="A5" s="1016">
        <v>1</v>
      </c>
      <c r="B5" s="962">
        <v>2</v>
      </c>
      <c r="C5" s="962">
        <v>3</v>
      </c>
      <c r="D5" s="1017">
        <v>4</v>
      </c>
    </row>
    <row r="6" spans="1:4" ht="9.75" customHeight="1">
      <c r="A6" s="1018"/>
      <c r="B6" s="969"/>
      <c r="C6" s="1019"/>
      <c r="D6" s="1020"/>
    </row>
    <row r="7" spans="1:4" ht="15.75" thickBot="1">
      <c r="A7" s="1021" t="s">
        <v>128</v>
      </c>
      <c r="B7" s="1022">
        <f>SUM(B9+B31+B38+B42+B61)</f>
        <v>113283277</v>
      </c>
      <c r="C7" s="1023">
        <f>SUM(C9+C31+C38+C42+C61)</f>
        <v>51351390.98</v>
      </c>
      <c r="D7" s="1024">
        <f>SUM(C7/B7)</f>
        <v>0.4533</v>
      </c>
    </row>
    <row r="8" spans="1:4" ht="12.75" customHeight="1" thickTop="1">
      <c r="A8" s="1018"/>
      <c r="B8" s="1025"/>
      <c r="C8" s="1026"/>
      <c r="D8" s="1027"/>
    </row>
    <row r="9" spans="1:7" ht="12.75">
      <c r="A9" s="1028" t="s">
        <v>129</v>
      </c>
      <c r="B9" s="1029">
        <f>SUM(B10:B18,B22:B29)</f>
        <v>52515184</v>
      </c>
      <c r="C9" s="1030">
        <f>SUM(C10:C18,C22:C29)</f>
        <v>26909336.96</v>
      </c>
      <c r="D9" s="1031">
        <f aca="true" t="shared" si="0" ref="D9:D18">SUM(C9/B9)</f>
        <v>0.5124</v>
      </c>
      <c r="F9" s="1404">
        <f>SUM(F10:F29)</f>
        <v>26909</v>
      </c>
      <c r="G9" s="1405">
        <v>100</v>
      </c>
    </row>
    <row r="10" spans="1:7" ht="12.75">
      <c r="A10" s="797" t="s">
        <v>131</v>
      </c>
      <c r="B10" s="1032">
        <v>34900000</v>
      </c>
      <c r="C10" s="791">
        <v>18262160.99</v>
      </c>
      <c r="D10" s="34">
        <f t="shared" si="0"/>
        <v>0.5233</v>
      </c>
      <c r="F10" s="1403">
        <v>18262</v>
      </c>
      <c r="G10" s="1401">
        <f>SUM(F10/26909)</f>
        <v>0.6787</v>
      </c>
    </row>
    <row r="11" spans="1:7" ht="12.75">
      <c r="A11" s="797" t="s">
        <v>132</v>
      </c>
      <c r="B11" s="1033">
        <v>380000</v>
      </c>
      <c r="C11" s="795">
        <v>197417.01</v>
      </c>
      <c r="D11" s="32">
        <f t="shared" si="0"/>
        <v>0.5195</v>
      </c>
      <c r="F11" s="1403">
        <v>197</v>
      </c>
      <c r="G11" s="1401">
        <f aca="true" t="shared" si="1" ref="G11:G29">SUM(F11/26909)</f>
        <v>0.0073</v>
      </c>
    </row>
    <row r="12" spans="1:7" ht="12.75">
      <c r="A12" s="797" t="s">
        <v>133</v>
      </c>
      <c r="B12" s="1033">
        <v>68000</v>
      </c>
      <c r="C12" s="795">
        <v>53142.84</v>
      </c>
      <c r="D12" s="32">
        <f t="shared" si="0"/>
        <v>0.7815</v>
      </c>
      <c r="F12" s="1403">
        <v>53</v>
      </c>
      <c r="G12" s="1401">
        <f t="shared" si="1"/>
        <v>0.002</v>
      </c>
    </row>
    <row r="13" spans="1:7" ht="12.75">
      <c r="A13" s="797" t="s">
        <v>134</v>
      </c>
      <c r="B13" s="1033">
        <v>500</v>
      </c>
      <c r="C13" s="795">
        <v>971.39</v>
      </c>
      <c r="D13" s="32">
        <f t="shared" si="0"/>
        <v>1.9428</v>
      </c>
      <c r="F13" s="1403">
        <v>1</v>
      </c>
      <c r="G13" s="1401">
        <f>SUM(F13/26909)</f>
        <v>0</v>
      </c>
    </row>
    <row r="14" spans="1:7" ht="12.75">
      <c r="A14" s="797" t="s">
        <v>135</v>
      </c>
      <c r="B14" s="1033">
        <v>51000</v>
      </c>
      <c r="C14" s="795">
        <v>36947</v>
      </c>
      <c r="D14" s="32">
        <f t="shared" si="0"/>
        <v>0.7245</v>
      </c>
      <c r="F14" s="1403">
        <v>37</v>
      </c>
      <c r="G14" s="1401">
        <f t="shared" si="1"/>
        <v>0.0014</v>
      </c>
    </row>
    <row r="15" spans="1:7" ht="12.75">
      <c r="A15" s="797" t="s">
        <v>136</v>
      </c>
      <c r="B15" s="1033">
        <v>90000</v>
      </c>
      <c r="C15" s="795">
        <v>43343.54</v>
      </c>
      <c r="D15" s="32">
        <f t="shared" si="0"/>
        <v>0.4816</v>
      </c>
      <c r="F15" s="1403">
        <v>43</v>
      </c>
      <c r="G15" s="1401">
        <f t="shared" si="1"/>
        <v>0.0016</v>
      </c>
    </row>
    <row r="16" spans="1:7" ht="12.75">
      <c r="A16" s="797" t="s">
        <v>137</v>
      </c>
      <c r="B16" s="1033">
        <v>200000</v>
      </c>
      <c r="C16" s="795">
        <v>82891.16</v>
      </c>
      <c r="D16" s="32">
        <f t="shared" si="0"/>
        <v>0.4145</v>
      </c>
      <c r="F16" s="1403">
        <v>83</v>
      </c>
      <c r="G16" s="1401">
        <f t="shared" si="1"/>
        <v>0.0031</v>
      </c>
    </row>
    <row r="17" spans="1:7" ht="12.75">
      <c r="A17" s="797" t="s">
        <v>141</v>
      </c>
      <c r="B17" s="1033">
        <v>700000</v>
      </c>
      <c r="C17" s="795">
        <v>416029.32</v>
      </c>
      <c r="D17" s="32">
        <f t="shared" si="0"/>
        <v>0.5943</v>
      </c>
      <c r="F17" s="1403">
        <v>416</v>
      </c>
      <c r="G17" s="1401">
        <f t="shared" si="1"/>
        <v>0.0155</v>
      </c>
    </row>
    <row r="18" spans="1:7" ht="12.75">
      <c r="A18" s="797" t="s">
        <v>142</v>
      </c>
      <c r="B18" s="1034">
        <f>SUM(B20:B21)</f>
        <v>15031640</v>
      </c>
      <c r="C18" s="787">
        <f>SUM(C20:C21)</f>
        <v>6888449.09</v>
      </c>
      <c r="D18" s="33">
        <f t="shared" si="0"/>
        <v>0.4583</v>
      </c>
      <c r="F18" s="1403">
        <v>6888</v>
      </c>
      <c r="G18" s="1401">
        <f t="shared" si="1"/>
        <v>0.256</v>
      </c>
    </row>
    <row r="19" spans="1:7" ht="12.75">
      <c r="A19" s="797" t="s">
        <v>143</v>
      </c>
      <c r="B19" s="1032"/>
      <c r="C19" s="791"/>
      <c r="D19" s="1035"/>
      <c r="F19" s="1402"/>
      <c r="G19" s="1401"/>
    </row>
    <row r="20" spans="1:7" ht="12.75">
      <c r="A20" s="797" t="s">
        <v>804</v>
      </c>
      <c r="B20" s="1033">
        <v>14380000</v>
      </c>
      <c r="C20" s="795">
        <v>6834270</v>
      </c>
      <c r="D20" s="32">
        <f>SUM(C20/B20)</f>
        <v>0.4753</v>
      </c>
      <c r="F20" s="1402"/>
      <c r="G20" s="1401"/>
    </row>
    <row r="21" spans="1:7" ht="12.75">
      <c r="A21" s="797" t="s">
        <v>144</v>
      </c>
      <c r="B21" s="1033">
        <v>651640</v>
      </c>
      <c r="C21" s="795">
        <v>54179.09</v>
      </c>
      <c r="D21" s="32">
        <f>SUM(C21/B21)</f>
        <v>0.0831</v>
      </c>
      <c r="F21" s="1402"/>
      <c r="G21" s="1401"/>
    </row>
    <row r="22" spans="1:7" ht="12.75">
      <c r="A22" s="797" t="s">
        <v>145</v>
      </c>
      <c r="B22" s="1033">
        <v>123000</v>
      </c>
      <c r="C22" s="795">
        <v>73949.53</v>
      </c>
      <c r="D22" s="32">
        <f>SUM(C22/B22)</f>
        <v>0.6012</v>
      </c>
      <c r="F22" s="1402">
        <v>74</v>
      </c>
      <c r="G22" s="1401">
        <f t="shared" si="1"/>
        <v>0.0028</v>
      </c>
    </row>
    <row r="23" spans="1:7" ht="12.75">
      <c r="A23" s="797" t="s">
        <v>146</v>
      </c>
      <c r="B23" s="1033">
        <v>158900</v>
      </c>
      <c r="C23" s="795">
        <v>82757.74</v>
      </c>
      <c r="D23" s="32">
        <f>SUM(C23/B23)</f>
        <v>0.5208</v>
      </c>
      <c r="F23" s="1402">
        <v>83</v>
      </c>
      <c r="G23" s="1401">
        <f t="shared" si="1"/>
        <v>0.0031</v>
      </c>
    </row>
    <row r="24" spans="1:7" ht="12.75">
      <c r="A24" s="1036" t="s">
        <v>946</v>
      </c>
      <c r="B24" s="1033"/>
      <c r="C24" s="795"/>
      <c r="D24" s="32"/>
      <c r="F24" s="1402"/>
      <c r="G24" s="1401"/>
    </row>
    <row r="25" spans="1:7" ht="12.75">
      <c r="A25" s="1036" t="s">
        <v>947</v>
      </c>
      <c r="B25" s="1033">
        <v>524000</v>
      </c>
      <c r="C25" s="795">
        <v>403230.6</v>
      </c>
      <c r="D25" s="32">
        <f>SUM(C25/B25)</f>
        <v>0.7695</v>
      </c>
      <c r="F25" s="1402">
        <v>403</v>
      </c>
      <c r="G25" s="1401">
        <f t="shared" si="1"/>
        <v>0.015</v>
      </c>
    </row>
    <row r="26" spans="1:7" ht="12.75">
      <c r="A26" s="797" t="s">
        <v>147</v>
      </c>
      <c r="B26" s="1033">
        <v>200000</v>
      </c>
      <c r="C26" s="795">
        <v>260556.98</v>
      </c>
      <c r="D26" s="32">
        <f>SUM(C26/B26)</f>
        <v>1.3028</v>
      </c>
      <c r="F26" s="1402">
        <v>261</v>
      </c>
      <c r="G26" s="1401">
        <f t="shared" si="1"/>
        <v>0.0097</v>
      </c>
    </row>
    <row r="27" spans="1:7" ht="12.75">
      <c r="A27" s="797" t="s">
        <v>945</v>
      </c>
      <c r="B27" s="1033">
        <v>6850</v>
      </c>
      <c r="C27" s="795">
        <v>5044</v>
      </c>
      <c r="D27" s="32">
        <f>SUM(C27/B27)</f>
        <v>0.7364</v>
      </c>
      <c r="F27" s="1402">
        <v>5</v>
      </c>
      <c r="G27" s="1401">
        <f t="shared" si="1"/>
        <v>0.0002</v>
      </c>
    </row>
    <row r="28" spans="1:7" ht="12.75">
      <c r="A28" s="797" t="s">
        <v>618</v>
      </c>
      <c r="B28" s="1033">
        <v>71200</v>
      </c>
      <c r="C28" s="795">
        <v>92921.53</v>
      </c>
      <c r="D28" s="32">
        <f>SUM(C28/B28)</f>
        <v>1.3051</v>
      </c>
      <c r="F28" s="1402">
        <v>93</v>
      </c>
      <c r="G28" s="1401">
        <f t="shared" si="1"/>
        <v>0.0035</v>
      </c>
    </row>
    <row r="29" spans="1:7" ht="12.75">
      <c r="A29" s="797" t="s">
        <v>619</v>
      </c>
      <c r="B29" s="1033">
        <v>10094</v>
      </c>
      <c r="C29" s="795">
        <v>9524.24</v>
      </c>
      <c r="D29" s="32">
        <f>SUM(C29/B29)</f>
        <v>0.9436</v>
      </c>
      <c r="F29" s="1402">
        <v>10</v>
      </c>
      <c r="G29" s="1401">
        <f t="shared" si="1"/>
        <v>0.0004</v>
      </c>
    </row>
    <row r="30" spans="1:7" ht="12.75">
      <c r="A30" s="797"/>
      <c r="B30" s="1037"/>
      <c r="C30" s="1038"/>
      <c r="D30" s="1039"/>
      <c r="G30" s="1401">
        <f>SUM(G10:G29)</f>
        <v>1.0003</v>
      </c>
    </row>
    <row r="31" spans="1:4" ht="12.75">
      <c r="A31" s="1028" t="s">
        <v>148</v>
      </c>
      <c r="B31" s="1029">
        <f>SUM(B32:B33,B35:B36)</f>
        <v>6978593</v>
      </c>
      <c r="C31" s="1030">
        <f>SUM(C32:C33,C35:C36)</f>
        <v>4155263.84</v>
      </c>
      <c r="D31" s="1031">
        <f aca="true" t="shared" si="2" ref="D31:D36">SUM(C31/B31)</f>
        <v>0.5954</v>
      </c>
    </row>
    <row r="32" spans="1:4" ht="12.75">
      <c r="A32" s="797" t="s">
        <v>149</v>
      </c>
      <c r="B32" s="1032">
        <v>854590</v>
      </c>
      <c r="C32" s="791">
        <v>778449.83</v>
      </c>
      <c r="D32" s="1040">
        <f t="shared" si="2"/>
        <v>0.9109</v>
      </c>
    </row>
    <row r="33" spans="1:4" ht="12.75">
      <c r="A33" s="797" t="s">
        <v>153</v>
      </c>
      <c r="B33" s="1033">
        <v>4562144</v>
      </c>
      <c r="C33" s="795">
        <v>2296498.51</v>
      </c>
      <c r="D33" s="1040">
        <f t="shared" si="2"/>
        <v>0.5034</v>
      </c>
    </row>
    <row r="34" spans="1:4" ht="12.75">
      <c r="A34" s="797" t="s">
        <v>154</v>
      </c>
      <c r="B34" s="1033">
        <v>621800</v>
      </c>
      <c r="C34" s="795">
        <v>250915.09</v>
      </c>
      <c r="D34" s="1040">
        <f t="shared" si="2"/>
        <v>0.4035</v>
      </c>
    </row>
    <row r="35" spans="1:4" ht="12.75">
      <c r="A35" s="797" t="s">
        <v>155</v>
      </c>
      <c r="B35" s="1033">
        <v>1420999</v>
      </c>
      <c r="C35" s="795">
        <v>956983.49</v>
      </c>
      <c r="D35" s="1040">
        <f t="shared" si="2"/>
        <v>0.6735</v>
      </c>
    </row>
    <row r="36" spans="1:4" ht="12.75">
      <c r="A36" s="797" t="s">
        <v>156</v>
      </c>
      <c r="B36" s="1033">
        <v>140860</v>
      </c>
      <c r="C36" s="795">
        <v>123332.01</v>
      </c>
      <c r="D36" s="1040">
        <f t="shared" si="2"/>
        <v>0.8756</v>
      </c>
    </row>
    <row r="37" spans="1:4" ht="12.75">
      <c r="A37" s="797"/>
      <c r="B37" s="1037"/>
      <c r="C37" s="1038"/>
      <c r="D37" s="1041"/>
    </row>
    <row r="38" spans="1:4" ht="12.75">
      <c r="A38" s="1028" t="s">
        <v>157</v>
      </c>
      <c r="B38" s="1042">
        <f>SUM(B39:B40)</f>
        <v>14164293</v>
      </c>
      <c r="C38" s="1030">
        <f>SUM(C39:C40)</f>
        <v>8659320</v>
      </c>
      <c r="D38" s="1031">
        <f>SUM(C38/B38)</f>
        <v>0.6113</v>
      </c>
    </row>
    <row r="39" spans="1:4" ht="12.75">
      <c r="A39" s="1043" t="s">
        <v>167</v>
      </c>
      <c r="B39" s="1032">
        <v>13668838</v>
      </c>
      <c r="C39" s="791">
        <v>8411592</v>
      </c>
      <c r="D39" s="1040">
        <f>SUM(C39/B39)</f>
        <v>0.6154</v>
      </c>
    </row>
    <row r="40" spans="1:4" ht="12.75">
      <c r="A40" s="797" t="s">
        <v>168</v>
      </c>
      <c r="B40" s="1033">
        <v>495455</v>
      </c>
      <c r="C40" s="795">
        <v>247728</v>
      </c>
      <c r="D40" s="1040">
        <f>SUM(C40/B40)</f>
        <v>0.5</v>
      </c>
    </row>
    <row r="41" spans="1:4" ht="12.75">
      <c r="A41" s="797"/>
      <c r="B41" s="1033"/>
      <c r="C41" s="795"/>
      <c r="D41" s="1041"/>
    </row>
    <row r="42" spans="1:4" ht="12.75">
      <c r="A42" s="1028" t="s">
        <v>169</v>
      </c>
      <c r="B42" s="1029">
        <f>SUM(B43,B54,B58,)</f>
        <v>39076934</v>
      </c>
      <c r="C42" s="1044">
        <f>SUM(C43,C54,C58,)</f>
        <v>11233917.01</v>
      </c>
      <c r="D42" s="1045">
        <f aca="true" t="shared" si="3" ref="D42:D54">SUM(C42/B42)</f>
        <v>0.2875</v>
      </c>
    </row>
    <row r="43" spans="1:4" ht="12.75">
      <c r="A43" s="797" t="s">
        <v>175</v>
      </c>
      <c r="B43" s="1033">
        <f>SUM(B44,B47,)</f>
        <v>26944481</v>
      </c>
      <c r="C43" s="1046">
        <f>SUM(C44,C47,)</f>
        <v>5430664.01</v>
      </c>
      <c r="D43" s="1040">
        <f t="shared" si="3"/>
        <v>0.2016</v>
      </c>
    </row>
    <row r="44" spans="1:4" ht="12.75">
      <c r="A44" s="797" t="s">
        <v>389</v>
      </c>
      <c r="B44" s="1033">
        <f>SUM(B45:B46)</f>
        <v>5558907</v>
      </c>
      <c r="C44" s="1047">
        <f>SUM(C45:C46)</f>
        <v>927991</v>
      </c>
      <c r="D44" s="1040">
        <f t="shared" si="3"/>
        <v>0.1669</v>
      </c>
    </row>
    <row r="45" spans="1:4" ht="12.75">
      <c r="A45" s="797" t="s">
        <v>390</v>
      </c>
      <c r="B45" s="1033">
        <v>1549907</v>
      </c>
      <c r="C45" s="1047">
        <v>927991</v>
      </c>
      <c r="D45" s="1040">
        <f t="shared" si="3"/>
        <v>0.5987</v>
      </c>
    </row>
    <row r="46" spans="1:4" ht="12.75">
      <c r="A46" s="797" t="s">
        <v>171</v>
      </c>
      <c r="B46" s="1033">
        <v>4009000</v>
      </c>
      <c r="C46" s="1047">
        <v>0</v>
      </c>
      <c r="D46" s="1040">
        <f t="shared" si="3"/>
        <v>0</v>
      </c>
    </row>
    <row r="47" spans="1:4" ht="12.75">
      <c r="A47" s="797" t="s">
        <v>391</v>
      </c>
      <c r="B47" s="1033">
        <f>SUM(B48:B53)</f>
        <v>21385574</v>
      </c>
      <c r="C47" s="795">
        <f>SUM(C48:C53)</f>
        <v>4502673.01</v>
      </c>
      <c r="D47" s="1040">
        <f t="shared" si="3"/>
        <v>0.2105</v>
      </c>
    </row>
    <row r="48" spans="1:4" ht="12.75">
      <c r="A48" s="797" t="s">
        <v>173</v>
      </c>
      <c r="B48" s="1033">
        <v>9340280</v>
      </c>
      <c r="C48" s="1047">
        <v>2710013.59</v>
      </c>
      <c r="D48" s="1040">
        <f t="shared" si="3"/>
        <v>0.2901</v>
      </c>
    </row>
    <row r="49" spans="1:4" ht="12.75">
      <c r="A49" s="797" t="s">
        <v>392</v>
      </c>
      <c r="B49" s="1033">
        <v>3240862</v>
      </c>
      <c r="C49" s="1047">
        <v>0</v>
      </c>
      <c r="D49" s="1040">
        <f t="shared" si="3"/>
        <v>0</v>
      </c>
    </row>
    <row r="50" spans="1:4" ht="12.75">
      <c r="A50" s="797" t="s">
        <v>170</v>
      </c>
      <c r="B50" s="1033">
        <v>8774444</v>
      </c>
      <c r="C50" s="1047">
        <v>1768671.42</v>
      </c>
      <c r="D50" s="1040">
        <f t="shared" si="3"/>
        <v>0.2016</v>
      </c>
    </row>
    <row r="51" spans="1:4" ht="12.75">
      <c r="A51" s="797" t="s">
        <v>174</v>
      </c>
      <c r="B51" s="1033">
        <v>14988</v>
      </c>
      <c r="C51" s="1047">
        <v>8988</v>
      </c>
      <c r="D51" s="1040"/>
    </row>
    <row r="52" spans="1:4" ht="12.75">
      <c r="A52" s="797" t="s">
        <v>172</v>
      </c>
      <c r="B52" s="1033">
        <v>10000</v>
      </c>
      <c r="C52" s="1047">
        <v>10000</v>
      </c>
      <c r="D52" s="1040">
        <f t="shared" si="3"/>
        <v>1</v>
      </c>
    </row>
    <row r="53" spans="1:4" ht="12.75">
      <c r="A53" s="797" t="s">
        <v>557</v>
      </c>
      <c r="B53" s="1033">
        <v>5000</v>
      </c>
      <c r="C53" s="1047">
        <v>5000</v>
      </c>
      <c r="D53" s="1040">
        <f>SUM(C53/B53)</f>
        <v>1</v>
      </c>
    </row>
    <row r="54" spans="1:4" ht="12.75">
      <c r="A54" s="797" t="s">
        <v>177</v>
      </c>
      <c r="B54" s="1033">
        <f>SUM(B56)</f>
        <v>11887453</v>
      </c>
      <c r="C54" s="1047">
        <f>SUM(C56)</f>
        <v>5680751</v>
      </c>
      <c r="D54" s="1040">
        <f t="shared" si="3"/>
        <v>0.4779</v>
      </c>
    </row>
    <row r="55" spans="1:4" ht="12.75">
      <c r="A55" s="797" t="s">
        <v>176</v>
      </c>
      <c r="B55" s="1033"/>
      <c r="C55" s="1047"/>
      <c r="D55" s="1040"/>
    </row>
    <row r="56" spans="1:4" ht="12.75">
      <c r="A56" s="797" t="s">
        <v>178</v>
      </c>
      <c r="B56" s="1033">
        <v>11887453</v>
      </c>
      <c r="C56" s="1047">
        <v>5680751</v>
      </c>
      <c r="D56" s="1040">
        <f>SUM(C56/B56)</f>
        <v>0.4779</v>
      </c>
    </row>
    <row r="57" spans="1:4" ht="12.75">
      <c r="A57" s="797" t="s">
        <v>138</v>
      </c>
      <c r="B57" s="1033"/>
      <c r="C57" s="1047"/>
      <c r="D57" s="1040"/>
    </row>
    <row r="58" spans="1:4" ht="12.75">
      <c r="A58" s="797" t="s">
        <v>139</v>
      </c>
      <c r="B58" s="1033">
        <f>SUM(B59)</f>
        <v>245000</v>
      </c>
      <c r="C58" s="1047">
        <f>SUM(C59)</f>
        <v>122502</v>
      </c>
      <c r="D58" s="1040">
        <f>SUM(C58/B58)</f>
        <v>0.5</v>
      </c>
    </row>
    <row r="59" spans="1:4" ht="12.75">
      <c r="A59" s="797" t="s">
        <v>140</v>
      </c>
      <c r="B59" s="1033">
        <v>245000</v>
      </c>
      <c r="C59" s="1047">
        <v>122502</v>
      </c>
      <c r="D59" s="1040">
        <f>SUM(C59/B59)</f>
        <v>0.5</v>
      </c>
    </row>
    <row r="60" spans="1:4" ht="12.75">
      <c r="A60" s="797"/>
      <c r="B60" s="1033"/>
      <c r="C60" s="1047"/>
      <c r="D60" s="1041"/>
    </row>
    <row r="61" spans="1:4" ht="13.5" thickBot="1">
      <c r="A61" s="1048" t="s">
        <v>158</v>
      </c>
      <c r="B61" s="1049">
        <v>548273</v>
      </c>
      <c r="C61" s="1050">
        <v>393553.17</v>
      </c>
      <c r="D61" s="1051">
        <f>SUM(C61/B61)</f>
        <v>0.7178</v>
      </c>
    </row>
  </sheetData>
  <mergeCells count="4">
    <mergeCell ref="A1:C1"/>
    <mergeCell ref="A3:A4"/>
    <mergeCell ref="B3:B4"/>
    <mergeCell ref="C3:C4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7"/>
  <sheetViews>
    <sheetView showGridLines="0" view="pageBreakPreview" zoomScaleSheetLayoutView="100" workbookViewId="0" topLeftCell="A155">
      <selection activeCell="G7" sqref="G7"/>
    </sheetView>
  </sheetViews>
  <sheetFormatPr defaultColWidth="9.00390625" defaultRowHeight="12"/>
  <cols>
    <col min="1" max="1" width="5.625" style="646" customWidth="1"/>
    <col min="2" max="2" width="10.625" style="646" customWidth="1"/>
    <col min="3" max="3" width="8.125" style="646" customWidth="1"/>
    <col min="4" max="4" width="63.00390625" style="752" customWidth="1"/>
    <col min="5" max="5" width="12.875" style="646" customWidth="1"/>
    <col min="6" max="6" width="15.00390625" style="646" customWidth="1"/>
    <col min="7" max="7" width="9.875" style="646" customWidth="1"/>
    <col min="8" max="8" width="12.75390625" style="646" customWidth="1"/>
    <col min="9" max="16384" width="9.125" style="646" customWidth="1"/>
  </cols>
  <sheetData>
    <row r="1" spans="1:9" ht="19.5" customHeight="1">
      <c r="A1" s="747"/>
      <c r="B1" s="1466" t="s">
        <v>355</v>
      </c>
      <c r="C1" s="1466"/>
      <c r="D1" s="1466"/>
      <c r="E1" s="1466"/>
      <c r="F1" s="1466"/>
      <c r="G1" s="1466"/>
      <c r="H1" s="748"/>
      <c r="I1" s="748"/>
    </row>
    <row r="2" spans="1:8" s="751" customFormat="1" ht="18.75" customHeight="1">
      <c r="A2" s="749"/>
      <c r="B2" s="1459" t="s">
        <v>479</v>
      </c>
      <c r="C2" s="1459"/>
      <c r="D2" s="1459"/>
      <c r="E2" s="1459"/>
      <c r="F2" s="1459"/>
      <c r="G2" s="1459"/>
      <c r="H2" s="750"/>
    </row>
    <row r="3" spans="5:7" ht="12.75" thickBot="1">
      <c r="E3" s="753"/>
      <c r="F3" s="753"/>
      <c r="G3" s="753" t="s">
        <v>596</v>
      </c>
    </row>
    <row r="4" spans="1:9" ht="14.25" customHeight="1">
      <c r="A4" s="1"/>
      <c r="B4" s="1467" t="s">
        <v>159</v>
      </c>
      <c r="C4" s="1469" t="s">
        <v>160</v>
      </c>
      <c r="D4" s="1470"/>
      <c r="E4" s="1473" t="s">
        <v>127</v>
      </c>
      <c r="F4" s="1469" t="s">
        <v>609</v>
      </c>
      <c r="G4" s="1475" t="s">
        <v>356</v>
      </c>
      <c r="H4" s="754"/>
      <c r="I4" s="752"/>
    </row>
    <row r="5" spans="2:9" ht="14.25" customHeight="1" thickBot="1">
      <c r="B5" s="1468"/>
      <c r="C5" s="1471"/>
      <c r="D5" s="1472"/>
      <c r="E5" s="1474"/>
      <c r="F5" s="1471"/>
      <c r="G5" s="1476"/>
      <c r="H5" s="755"/>
      <c r="I5" s="752"/>
    </row>
    <row r="6" spans="2:9" ht="14.25">
      <c r="B6" s="4">
        <v>1</v>
      </c>
      <c r="C6" s="756">
        <v>2</v>
      </c>
      <c r="D6" s="757"/>
      <c r="E6" s="25">
        <v>3</v>
      </c>
      <c r="F6" s="25">
        <v>4</v>
      </c>
      <c r="G6" s="7">
        <v>5</v>
      </c>
      <c r="H6" s="758"/>
      <c r="I6" s="752"/>
    </row>
    <row r="7" spans="2:9" ht="14.25" customHeight="1">
      <c r="B7" s="759"/>
      <c r="C7" s="760"/>
      <c r="D7" s="761"/>
      <c r="E7" s="762"/>
      <c r="F7" s="762"/>
      <c r="G7" s="763"/>
      <c r="H7" s="758"/>
      <c r="I7" s="752"/>
    </row>
    <row r="8" spans="2:9" ht="14.25" customHeight="1">
      <c r="B8" s="759">
        <v>400</v>
      </c>
      <c r="C8" s="764" t="s">
        <v>357</v>
      </c>
      <c r="D8" s="765"/>
      <c r="E8" s="766"/>
      <c r="F8" s="766"/>
      <c r="G8" s="767"/>
      <c r="H8" s="768"/>
      <c r="I8" s="752"/>
    </row>
    <row r="9" spans="2:9" ht="14.25" customHeight="1">
      <c r="B9" s="769"/>
      <c r="C9" s="770" t="s">
        <v>358</v>
      </c>
      <c r="D9" s="771"/>
      <c r="E9" s="1252">
        <f>SUM(E56)</f>
        <v>10660444</v>
      </c>
      <c r="F9" s="772">
        <f>SUM(F56)</f>
        <v>1768671.42</v>
      </c>
      <c r="G9" s="773">
        <f>SUM(F9/E9)</f>
        <v>0.1659</v>
      </c>
      <c r="H9" s="774"/>
      <c r="I9" s="752"/>
    </row>
    <row r="10" spans="2:9" ht="14.25" customHeight="1">
      <c r="B10" s="759"/>
      <c r="C10" s="760"/>
      <c r="D10" s="761"/>
      <c r="E10" s="1253"/>
      <c r="F10" s="775"/>
      <c r="G10" s="776"/>
      <c r="H10" s="758"/>
      <c r="I10" s="752"/>
    </row>
    <row r="11" spans="2:9" ht="14.25" customHeight="1">
      <c r="B11" s="769">
        <v>600</v>
      </c>
      <c r="C11" s="595" t="s">
        <v>161</v>
      </c>
      <c r="D11" s="777"/>
      <c r="E11" s="1254">
        <f>SUM(E60+E254)</f>
        <v>912961</v>
      </c>
      <c r="F11" s="778">
        <f>SUM(F60+F254)</f>
        <v>150082.17</v>
      </c>
      <c r="G11" s="779">
        <f>SUM(F11/E11)</f>
        <v>0.1644</v>
      </c>
      <c r="H11" s="780"/>
      <c r="I11" s="752"/>
    </row>
    <row r="12" spans="2:9" ht="14.25" customHeight="1">
      <c r="B12" s="759"/>
      <c r="C12" s="781"/>
      <c r="D12" s="761"/>
      <c r="E12" s="1255"/>
      <c r="F12" s="782"/>
      <c r="G12" s="776"/>
      <c r="H12" s="780"/>
      <c r="I12" s="752"/>
    </row>
    <row r="13" spans="2:9" ht="14.25" customHeight="1">
      <c r="B13" s="769">
        <v>630</v>
      </c>
      <c r="C13" s="595" t="s">
        <v>162</v>
      </c>
      <c r="D13" s="777"/>
      <c r="E13" s="1254">
        <f>SUM(E64)</f>
        <v>2196802</v>
      </c>
      <c r="F13" s="778">
        <f>SUM(F64)</f>
        <v>17062.92</v>
      </c>
      <c r="G13" s="783">
        <f>SUM(F13/E13)</f>
        <v>0.0078</v>
      </c>
      <c r="H13" s="780"/>
      <c r="I13" s="752"/>
    </row>
    <row r="14" spans="2:9" ht="14.25" customHeight="1">
      <c r="B14" s="759"/>
      <c r="C14" s="760"/>
      <c r="D14" s="761"/>
      <c r="E14" s="1253"/>
      <c r="F14" s="775"/>
      <c r="G14" s="776"/>
      <c r="H14" s="758"/>
      <c r="I14" s="752"/>
    </row>
    <row r="15" spans="2:9" ht="14.25" customHeight="1">
      <c r="B15" s="769">
        <v>700</v>
      </c>
      <c r="C15" s="595" t="s">
        <v>163</v>
      </c>
      <c r="D15" s="777"/>
      <c r="E15" s="1254">
        <f>SUM(E68)</f>
        <v>4692000</v>
      </c>
      <c r="F15" s="778">
        <f>SUM(F68)</f>
        <v>2134866.55</v>
      </c>
      <c r="G15" s="783">
        <f>SUM(F15/E15)</f>
        <v>0.455</v>
      </c>
      <c r="H15" s="780"/>
      <c r="I15" s="752"/>
    </row>
    <row r="16" spans="2:9" ht="14.25" customHeight="1">
      <c r="B16" s="759"/>
      <c r="C16" s="760"/>
      <c r="D16" s="761"/>
      <c r="E16" s="1253"/>
      <c r="F16" s="775"/>
      <c r="G16" s="776"/>
      <c r="H16" s="758"/>
      <c r="I16" s="752"/>
    </row>
    <row r="17" spans="2:9" ht="14.25" customHeight="1">
      <c r="B17" s="769">
        <v>710</v>
      </c>
      <c r="C17" s="595" t="s">
        <v>205</v>
      </c>
      <c r="D17" s="777"/>
      <c r="E17" s="1254">
        <f>SUM(E76)</f>
        <v>0</v>
      </c>
      <c r="F17" s="778">
        <f>SUM(F76)</f>
        <v>3109.7</v>
      </c>
      <c r="G17" s="783"/>
      <c r="H17" s="780"/>
      <c r="I17" s="752"/>
    </row>
    <row r="18" spans="2:9" ht="14.25" customHeight="1">
      <c r="B18" s="759"/>
      <c r="C18" s="760"/>
      <c r="D18" s="761"/>
      <c r="E18" s="1253"/>
      <c r="F18" s="775"/>
      <c r="G18" s="776"/>
      <c r="H18" s="758"/>
      <c r="I18" s="752"/>
    </row>
    <row r="19" spans="2:9" ht="14.25" customHeight="1">
      <c r="B19" s="759"/>
      <c r="C19" s="760"/>
      <c r="D19" s="761"/>
      <c r="E19" s="1253"/>
      <c r="F19" s="775"/>
      <c r="G19" s="783"/>
      <c r="H19" s="758"/>
      <c r="I19" s="752"/>
    </row>
    <row r="20" spans="2:9" ht="14.25" customHeight="1">
      <c r="B20" s="784">
        <v>750</v>
      </c>
      <c r="C20" s="785" t="s">
        <v>164</v>
      </c>
      <c r="D20" s="786"/>
      <c r="E20" s="1034">
        <f>SUM(E80+E185)</f>
        <v>746933</v>
      </c>
      <c r="F20" s="787">
        <f>SUM(F80+F185)</f>
        <v>164137.1</v>
      </c>
      <c r="G20" s="783">
        <f>SUM(F20/E20)</f>
        <v>0.2197</v>
      </c>
      <c r="H20" s="788"/>
      <c r="I20" s="752"/>
    </row>
    <row r="21" spans="2:9" ht="14.25" customHeight="1">
      <c r="B21" s="759"/>
      <c r="C21" s="789"/>
      <c r="D21" s="790"/>
      <c r="E21" s="1032"/>
      <c r="F21" s="792"/>
      <c r="G21" s="776"/>
      <c r="H21" s="788"/>
      <c r="I21" s="752"/>
    </row>
    <row r="22" spans="2:9" ht="14.25" customHeight="1">
      <c r="B22" s="759"/>
      <c r="C22" s="793" t="s">
        <v>463</v>
      </c>
      <c r="D22" s="794"/>
      <c r="E22" s="1033"/>
      <c r="F22" s="796"/>
      <c r="G22" s="783"/>
      <c r="H22" s="788"/>
      <c r="I22" s="752"/>
    </row>
    <row r="23" spans="2:9" ht="14.25" customHeight="1">
      <c r="B23" s="784">
        <v>751</v>
      </c>
      <c r="C23" s="785" t="s">
        <v>464</v>
      </c>
      <c r="D23" s="786"/>
      <c r="E23" s="1034">
        <f>SUM(E197)</f>
        <v>6564</v>
      </c>
      <c r="F23" s="787">
        <f>SUM(F197)</f>
        <v>3282</v>
      </c>
      <c r="G23" s="783">
        <f>SUM(F23/E23)</f>
        <v>0.5</v>
      </c>
      <c r="H23" s="788"/>
      <c r="I23" s="752"/>
    </row>
    <row r="24" spans="2:9" ht="14.25" customHeight="1">
      <c r="B24" s="797"/>
      <c r="C24" s="793"/>
      <c r="D24" s="794"/>
      <c r="E24" s="1033"/>
      <c r="F24" s="796"/>
      <c r="G24" s="776"/>
      <c r="H24" s="798"/>
      <c r="I24" s="752"/>
    </row>
    <row r="25" spans="2:9" ht="14.25" customHeight="1">
      <c r="B25" s="759">
        <v>754</v>
      </c>
      <c r="C25" s="793" t="s">
        <v>166</v>
      </c>
      <c r="D25" s="794"/>
      <c r="E25" s="1033"/>
      <c r="F25" s="796"/>
      <c r="G25" s="783"/>
      <c r="H25" s="788"/>
      <c r="I25" s="752"/>
    </row>
    <row r="26" spans="2:9" ht="14.25" customHeight="1">
      <c r="B26" s="799"/>
      <c r="C26" s="785" t="s">
        <v>179</v>
      </c>
      <c r="D26" s="786"/>
      <c r="E26" s="1034">
        <f>SUM(E91)</f>
        <v>30000</v>
      </c>
      <c r="F26" s="787">
        <f>SUM(F91)</f>
        <v>26416.73</v>
      </c>
      <c r="G26" s="783">
        <f>SUM(F26/E26)</f>
        <v>0.8806</v>
      </c>
      <c r="H26" s="788"/>
      <c r="I26" s="752"/>
    </row>
    <row r="27" spans="2:9" ht="14.25" customHeight="1">
      <c r="B27" s="759"/>
      <c r="C27" s="793"/>
      <c r="D27" s="794"/>
      <c r="E27" s="1033"/>
      <c r="F27" s="796"/>
      <c r="G27" s="776"/>
      <c r="H27" s="788"/>
      <c r="I27" s="752"/>
    </row>
    <row r="28" spans="2:9" ht="14.25" customHeight="1">
      <c r="B28" s="759">
        <v>756</v>
      </c>
      <c r="C28" s="793" t="s">
        <v>180</v>
      </c>
      <c r="D28" s="794"/>
      <c r="E28" s="1033"/>
      <c r="F28" s="796"/>
      <c r="G28" s="783"/>
      <c r="H28" s="788"/>
      <c r="I28" s="752"/>
    </row>
    <row r="29" spans="2:9" ht="14.25" customHeight="1">
      <c r="B29" s="759"/>
      <c r="C29" s="793" t="s">
        <v>799</v>
      </c>
      <c r="D29" s="794"/>
      <c r="E29" s="1033"/>
      <c r="F29" s="796"/>
      <c r="G29" s="783"/>
      <c r="H29" s="788"/>
      <c r="I29" s="752"/>
    </row>
    <row r="30" spans="2:9" ht="14.25" customHeight="1">
      <c r="B30" s="759"/>
      <c r="C30" s="793" t="s">
        <v>801</v>
      </c>
      <c r="D30" s="794"/>
      <c r="E30" s="1256"/>
      <c r="F30" s="800"/>
      <c r="G30" s="783"/>
      <c r="H30" s="788"/>
      <c r="I30" s="752"/>
    </row>
    <row r="31" spans="2:9" ht="14.25" customHeight="1">
      <c r="B31" s="769"/>
      <c r="C31" s="785" t="s">
        <v>800</v>
      </c>
      <c r="D31" s="786"/>
      <c r="E31" s="1034">
        <f>SUM(E102)</f>
        <v>52583284</v>
      </c>
      <c r="F31" s="787">
        <f>SUM(F102)</f>
        <v>26951910.66</v>
      </c>
      <c r="G31" s="783">
        <f>SUM(F31/E31)</f>
        <v>0.5126</v>
      </c>
      <c r="H31" s="788"/>
      <c r="I31" s="752"/>
    </row>
    <row r="32" spans="2:9" ht="14.25" customHeight="1">
      <c r="B32" s="759"/>
      <c r="C32" s="793"/>
      <c r="D32" s="794"/>
      <c r="E32" s="1033"/>
      <c r="F32" s="796"/>
      <c r="G32" s="776"/>
      <c r="H32" s="788"/>
      <c r="I32" s="752"/>
    </row>
    <row r="33" spans="2:9" ht="14.25" customHeight="1">
      <c r="B33" s="784">
        <v>758</v>
      </c>
      <c r="C33" s="801" t="s">
        <v>181</v>
      </c>
      <c r="D33" s="786"/>
      <c r="E33" s="1034">
        <f>SUM(E121)</f>
        <v>14364293</v>
      </c>
      <c r="F33" s="787">
        <f>SUM(F121)</f>
        <v>8776783.48</v>
      </c>
      <c r="G33" s="783">
        <f>SUM(F33/E33)</f>
        <v>0.611</v>
      </c>
      <c r="H33" s="788"/>
      <c r="I33" s="752"/>
    </row>
    <row r="34" spans="2:9" ht="14.25" customHeight="1">
      <c r="B34" s="802"/>
      <c r="C34" s="789"/>
      <c r="D34" s="790"/>
      <c r="E34" s="1032"/>
      <c r="F34" s="792"/>
      <c r="G34" s="776"/>
      <c r="H34" s="788"/>
      <c r="I34" s="752"/>
    </row>
    <row r="35" spans="2:9" ht="14.25" customHeight="1">
      <c r="B35" s="784">
        <v>801</v>
      </c>
      <c r="C35" s="785" t="s">
        <v>182</v>
      </c>
      <c r="D35" s="786"/>
      <c r="E35" s="1034">
        <f>SUM(E129)</f>
        <v>220594</v>
      </c>
      <c r="F35" s="787">
        <f>SUM(F129)</f>
        <v>109886.54</v>
      </c>
      <c r="G35" s="783">
        <f>SUM(F35/E35)</f>
        <v>0.4981</v>
      </c>
      <c r="H35" s="788"/>
      <c r="I35" s="752"/>
    </row>
    <row r="36" spans="1:9" ht="14.25" customHeight="1">
      <c r="A36" s="752"/>
      <c r="B36" s="803"/>
      <c r="C36" s="804"/>
      <c r="D36" s="794"/>
      <c r="E36" s="1033"/>
      <c r="F36" s="796"/>
      <c r="G36" s="776"/>
      <c r="H36" s="788"/>
      <c r="I36" s="752"/>
    </row>
    <row r="37" spans="1:9" ht="14.25" customHeight="1">
      <c r="A37" s="752"/>
      <c r="B37" s="784">
        <v>851</v>
      </c>
      <c r="C37" s="801" t="s">
        <v>183</v>
      </c>
      <c r="D37" s="786"/>
      <c r="E37" s="1034">
        <f>SUM(E139+E203)</f>
        <v>10383</v>
      </c>
      <c r="F37" s="787">
        <f>SUM(F139+F203)</f>
        <v>1696.43</v>
      </c>
      <c r="G37" s="783">
        <f>SUM(F37/E37)</f>
        <v>0.1634</v>
      </c>
      <c r="H37" s="788"/>
      <c r="I37" s="752"/>
    </row>
    <row r="38" spans="1:9" ht="14.25" customHeight="1">
      <c r="A38" s="752"/>
      <c r="B38" s="803"/>
      <c r="C38" s="804"/>
      <c r="D38" s="794"/>
      <c r="E38" s="1033"/>
      <c r="F38" s="796"/>
      <c r="G38" s="805"/>
      <c r="H38" s="788"/>
      <c r="I38" s="752"/>
    </row>
    <row r="39" spans="1:9" ht="14.25" customHeight="1">
      <c r="A39" s="752"/>
      <c r="B39" s="784">
        <v>852</v>
      </c>
      <c r="C39" s="801" t="s">
        <v>798</v>
      </c>
      <c r="D39" s="786"/>
      <c r="E39" s="1034">
        <f>SUM(E143+E211)</f>
        <v>13126364</v>
      </c>
      <c r="F39" s="787">
        <f>SUM(F143+F211)</f>
        <v>6396547.44</v>
      </c>
      <c r="G39" s="783">
        <f>SUM(F39/E39)</f>
        <v>0.4873</v>
      </c>
      <c r="H39" s="788"/>
      <c r="I39" s="752"/>
    </row>
    <row r="40" spans="1:9" ht="14.25" customHeight="1">
      <c r="A40" s="752"/>
      <c r="B40" s="803"/>
      <c r="C40" s="804"/>
      <c r="D40" s="794"/>
      <c r="E40" s="1033"/>
      <c r="F40" s="796"/>
      <c r="G40" s="776"/>
      <c r="H40" s="788"/>
      <c r="I40" s="752"/>
    </row>
    <row r="41" spans="1:9" ht="14.25" customHeight="1">
      <c r="A41" s="752"/>
      <c r="B41" s="784">
        <v>854</v>
      </c>
      <c r="C41" s="785" t="s">
        <v>184</v>
      </c>
      <c r="D41" s="786"/>
      <c r="E41" s="1034">
        <f>SUM(E158)</f>
        <v>75031</v>
      </c>
      <c r="F41" s="787">
        <f>SUM(F158)</f>
        <v>75031</v>
      </c>
      <c r="G41" s="783">
        <f>SUM(F41/E41)</f>
        <v>1</v>
      </c>
      <c r="H41" s="788"/>
      <c r="I41" s="752"/>
    </row>
    <row r="42" spans="1:9" ht="14.25" customHeight="1">
      <c r="A42" s="752"/>
      <c r="B42" s="803"/>
      <c r="C42" s="804"/>
      <c r="D42" s="794"/>
      <c r="E42" s="1033"/>
      <c r="F42" s="796"/>
      <c r="G42" s="776"/>
      <c r="H42" s="788"/>
      <c r="I42" s="752"/>
    </row>
    <row r="43" spans="1:9" ht="14.25" customHeight="1">
      <c r="A43" s="752"/>
      <c r="B43" s="803">
        <v>900</v>
      </c>
      <c r="C43" s="804" t="s">
        <v>359</v>
      </c>
      <c r="D43" s="794"/>
      <c r="E43" s="1256"/>
      <c r="F43" s="800"/>
      <c r="G43" s="783"/>
      <c r="H43" s="788"/>
      <c r="I43" s="752"/>
    </row>
    <row r="44" spans="1:9" ht="14.25" customHeight="1">
      <c r="A44" s="752"/>
      <c r="B44" s="784"/>
      <c r="C44" s="801" t="s">
        <v>360</v>
      </c>
      <c r="D44" s="786"/>
      <c r="E44" s="1034">
        <f>SUM(E163)</f>
        <v>13636152</v>
      </c>
      <c r="F44" s="787">
        <f>SUM(F163)</f>
        <v>4771280.24</v>
      </c>
      <c r="G44" s="783">
        <f>SUM(F44/E44)</f>
        <v>0.3499</v>
      </c>
      <c r="H44" s="788"/>
      <c r="I44" s="752"/>
    </row>
    <row r="45" spans="2:9" ht="14.25" customHeight="1">
      <c r="B45" s="759"/>
      <c r="C45" s="793"/>
      <c r="D45" s="794"/>
      <c r="E45" s="1033"/>
      <c r="F45" s="796"/>
      <c r="G45" s="776"/>
      <c r="H45" s="788"/>
      <c r="I45" s="752"/>
    </row>
    <row r="46" spans="2:9" ht="14.25" customHeight="1" thickBot="1">
      <c r="B46" s="759">
        <v>921</v>
      </c>
      <c r="C46" s="793" t="s">
        <v>309</v>
      </c>
      <c r="D46" s="794"/>
      <c r="E46" s="1033">
        <f>SUM(E174)</f>
        <v>21472</v>
      </c>
      <c r="F46" s="795">
        <f>SUM(F174)</f>
        <v>626.6</v>
      </c>
      <c r="G46" s="783">
        <f>SUM(F46/E46)</f>
        <v>0.0292</v>
      </c>
      <c r="H46" s="788"/>
      <c r="I46" s="752"/>
    </row>
    <row r="47" spans="2:9" ht="14.25" customHeight="1">
      <c r="B47" s="806"/>
      <c r="C47" s="1477" t="s">
        <v>185</v>
      </c>
      <c r="D47" s="807"/>
      <c r="E47" s="1257"/>
      <c r="F47" s="808"/>
      <c r="G47" s="809"/>
      <c r="H47" s="788"/>
      <c r="I47" s="752"/>
    </row>
    <row r="48" spans="2:9" ht="14.25" customHeight="1" thickBot="1">
      <c r="B48" s="810"/>
      <c r="C48" s="1478"/>
      <c r="D48" s="811"/>
      <c r="E48" s="1258">
        <f>SUM(E7:E46)</f>
        <v>113283277</v>
      </c>
      <c r="F48" s="813">
        <f>SUM(F7:F46)</f>
        <v>51351390.98</v>
      </c>
      <c r="G48" s="814">
        <f>SUM(F48/E48)</f>
        <v>0.4533</v>
      </c>
      <c r="H48" s="815"/>
      <c r="I48" s="752"/>
    </row>
    <row r="49" spans="1:9" s="1" customFormat="1" ht="18.75" customHeight="1">
      <c r="A49" s="816" t="s">
        <v>480</v>
      </c>
      <c r="B49" s="816"/>
      <c r="C49" s="816"/>
      <c r="D49" s="747"/>
      <c r="E49" s="816"/>
      <c r="F49" s="816"/>
      <c r="G49" s="816"/>
      <c r="I49" s="817"/>
    </row>
    <row r="50" spans="1:9" ht="14.25" customHeight="1" thickBot="1">
      <c r="A50" s="818"/>
      <c r="B50" s="819"/>
      <c r="C50" s="819"/>
      <c r="D50" s="820"/>
      <c r="E50" s="753"/>
      <c r="F50" s="753"/>
      <c r="G50" s="753" t="s">
        <v>596</v>
      </c>
      <c r="I50" s="752"/>
    </row>
    <row r="51" spans="1:9" s="823" customFormat="1" ht="14.25" customHeight="1">
      <c r="A51" s="1467" t="s">
        <v>159</v>
      </c>
      <c r="B51" s="1479" t="s">
        <v>186</v>
      </c>
      <c r="C51" s="1469" t="s">
        <v>187</v>
      </c>
      <c r="D51" s="1473"/>
      <c r="E51" s="1469" t="s">
        <v>127</v>
      </c>
      <c r="F51" s="1469" t="s">
        <v>609</v>
      </c>
      <c r="G51" s="1475" t="s">
        <v>361</v>
      </c>
      <c r="H51" s="821"/>
      <c r="I51" s="822"/>
    </row>
    <row r="52" spans="1:9" s="825" customFormat="1" ht="14.25" customHeight="1" thickBot="1">
      <c r="A52" s="1468"/>
      <c r="B52" s="1439"/>
      <c r="C52" s="1471"/>
      <c r="D52" s="1474"/>
      <c r="E52" s="1471"/>
      <c r="F52" s="1471"/>
      <c r="G52" s="1476"/>
      <c r="H52" s="824"/>
      <c r="I52" s="824"/>
    </row>
    <row r="53" spans="1:9" s="14" customFormat="1" ht="14.25" customHeight="1">
      <c r="A53" s="4">
        <v>1</v>
      </c>
      <c r="B53" s="6">
        <v>2</v>
      </c>
      <c r="C53" s="756">
        <v>3</v>
      </c>
      <c r="D53" s="757"/>
      <c r="E53" s="826">
        <v>4</v>
      </c>
      <c r="F53" s="6">
        <v>5</v>
      </c>
      <c r="G53" s="7">
        <v>6</v>
      </c>
      <c r="H53" s="827"/>
      <c r="I53" s="828"/>
    </row>
    <row r="54" spans="1:9" ht="14.25" customHeight="1">
      <c r="A54" s="829"/>
      <c r="B54" s="830"/>
      <c r="C54" s="831"/>
      <c r="D54" s="832"/>
      <c r="E54" s="833"/>
      <c r="F54" s="830"/>
      <c r="G54" s="834"/>
      <c r="H54" s="755"/>
      <c r="I54" s="752"/>
    </row>
    <row r="55" spans="1:9" ht="14.25" customHeight="1">
      <c r="A55" s="759">
        <v>400</v>
      </c>
      <c r="B55" s="835"/>
      <c r="C55" s="781" t="s">
        <v>792</v>
      </c>
      <c r="D55" s="761"/>
      <c r="E55" s="833"/>
      <c r="F55" s="830"/>
      <c r="G55" s="834"/>
      <c r="H55" s="755"/>
      <c r="I55" s="752"/>
    </row>
    <row r="56" spans="1:9" ht="14.25" customHeight="1">
      <c r="A56" s="803"/>
      <c r="B56" s="836"/>
      <c r="C56" s="595" t="s">
        <v>793</v>
      </c>
      <c r="D56" s="777"/>
      <c r="E56" s="1259">
        <f>SUM(E57:E58)</f>
        <v>10660444</v>
      </c>
      <c r="F56" s="837">
        <f>SUM(F57:F58)</f>
        <v>1768671.42</v>
      </c>
      <c r="G56" s="779">
        <f>SUM(F56/E56)</f>
        <v>0.1659</v>
      </c>
      <c r="H56" s="755"/>
      <c r="I56" s="752"/>
    </row>
    <row r="57" spans="1:9" s="751" customFormat="1" ht="14.25" customHeight="1">
      <c r="A57" s="838"/>
      <c r="B57" s="764"/>
      <c r="C57" s="764"/>
      <c r="D57" s="765"/>
      <c r="E57" s="841"/>
      <c r="F57" s="839"/>
      <c r="G57" s="840"/>
      <c r="H57" s="841"/>
      <c r="I57" s="804"/>
    </row>
    <row r="58" spans="1:9" s="751" customFormat="1" ht="14.25" customHeight="1" thickBot="1">
      <c r="A58" s="842"/>
      <c r="B58" s="843">
        <v>40002</v>
      </c>
      <c r="C58" s="594" t="s">
        <v>305</v>
      </c>
      <c r="D58" s="844"/>
      <c r="E58" s="1260">
        <v>10660444</v>
      </c>
      <c r="F58" s="845">
        <v>1768671.42</v>
      </c>
      <c r="G58" s="783">
        <f>SUM(F58/E58)</f>
        <v>0.1659</v>
      </c>
      <c r="H58" s="846"/>
      <c r="I58" s="804"/>
    </row>
    <row r="59" spans="1:9" s="751" customFormat="1" ht="14.25" customHeight="1" thickTop="1">
      <c r="A59" s="847"/>
      <c r="B59" s="848"/>
      <c r="C59" s="849"/>
      <c r="D59" s="761"/>
      <c r="E59" s="1261"/>
      <c r="F59" s="850"/>
      <c r="G59" s="851"/>
      <c r="H59" s="846"/>
      <c r="I59" s="804"/>
    </row>
    <row r="60" spans="1:9" s="751" customFormat="1" ht="14.25" customHeight="1">
      <c r="A60" s="759">
        <v>600</v>
      </c>
      <c r="B60" s="852" t="s">
        <v>125</v>
      </c>
      <c r="C60" s="1440" t="s">
        <v>161</v>
      </c>
      <c r="D60" s="1441"/>
      <c r="E60" s="1262">
        <f>SUM(E62)</f>
        <v>667961</v>
      </c>
      <c r="F60" s="853">
        <f>SUM(F62)</f>
        <v>27580.17</v>
      </c>
      <c r="G60" s="779">
        <f>SUM(F60/E60)</f>
        <v>0.0413</v>
      </c>
      <c r="H60" s="846"/>
      <c r="I60" s="804"/>
    </row>
    <row r="61" spans="1:9" s="751" customFormat="1" ht="14.25" customHeight="1">
      <c r="A61" s="759"/>
      <c r="B61" s="854"/>
      <c r="C61" s="781"/>
      <c r="D61" s="855"/>
      <c r="E61" s="846"/>
      <c r="F61" s="782"/>
      <c r="G61" s="856"/>
      <c r="H61" s="846"/>
      <c r="I61" s="804"/>
    </row>
    <row r="62" spans="1:9" s="751" customFormat="1" ht="14.25" customHeight="1" thickBot="1">
      <c r="A62" s="857"/>
      <c r="B62" s="843">
        <v>60016</v>
      </c>
      <c r="C62" s="1442" t="s">
        <v>306</v>
      </c>
      <c r="D62" s="1443"/>
      <c r="E62" s="1260">
        <v>667961</v>
      </c>
      <c r="F62" s="845">
        <v>27580.17</v>
      </c>
      <c r="G62" s="858">
        <f>SUM(F62/E62)</f>
        <v>0.0413</v>
      </c>
      <c r="H62" s="846"/>
      <c r="I62" s="804"/>
    </row>
    <row r="63" spans="1:9" s="751" customFormat="1" ht="14.25" customHeight="1" thickTop="1">
      <c r="A63" s="859"/>
      <c r="B63" s="860"/>
      <c r="C63" s="781"/>
      <c r="D63" s="855"/>
      <c r="E63" s="846"/>
      <c r="F63" s="782"/>
      <c r="G63" s="783"/>
      <c r="H63" s="846"/>
      <c r="I63" s="804"/>
    </row>
    <row r="64" spans="1:9" s="751" customFormat="1" ht="14.25" customHeight="1">
      <c r="A64" s="861">
        <v>630</v>
      </c>
      <c r="B64" s="862"/>
      <c r="C64" s="863" t="s">
        <v>162</v>
      </c>
      <c r="D64" s="864"/>
      <c r="E64" s="1262">
        <f>SUM(E66)</f>
        <v>2196802</v>
      </c>
      <c r="F64" s="853">
        <f>SUM(F66)</f>
        <v>17062.92</v>
      </c>
      <c r="G64" s="779">
        <f>SUM(F64/E64)</f>
        <v>0.0078</v>
      </c>
      <c r="H64" s="846"/>
      <c r="I64" s="804"/>
    </row>
    <row r="65" spans="1:9" s="751" customFormat="1" ht="14.25" customHeight="1">
      <c r="A65" s="861"/>
      <c r="B65" s="860"/>
      <c r="C65" s="865"/>
      <c r="D65" s="866"/>
      <c r="E65" s="846"/>
      <c r="F65" s="782"/>
      <c r="G65" s="783"/>
      <c r="H65" s="846"/>
      <c r="I65" s="804"/>
    </row>
    <row r="66" spans="1:9" s="751" customFormat="1" ht="14.25" customHeight="1" thickBot="1">
      <c r="A66" s="867"/>
      <c r="B66" s="868">
        <v>63003</v>
      </c>
      <c r="C66" s="869" t="s">
        <v>307</v>
      </c>
      <c r="D66" s="870"/>
      <c r="E66" s="1260">
        <v>2196802</v>
      </c>
      <c r="F66" s="845">
        <v>17062.92</v>
      </c>
      <c r="G66" s="858">
        <f>SUM(F66/E66)</f>
        <v>0.0078</v>
      </c>
      <c r="H66" s="846"/>
      <c r="I66" s="804"/>
    </row>
    <row r="67" spans="1:9" s="751" customFormat="1" ht="14.25" customHeight="1" thickTop="1">
      <c r="A67" s="847"/>
      <c r="B67" s="835"/>
      <c r="C67" s="781"/>
      <c r="D67" s="761"/>
      <c r="E67" s="846"/>
      <c r="F67" s="782"/>
      <c r="G67" s="783"/>
      <c r="H67" s="846"/>
      <c r="I67" s="804"/>
    </row>
    <row r="68" spans="1:9" s="751" customFormat="1" ht="14.25" customHeight="1">
      <c r="A68" s="759">
        <v>700</v>
      </c>
      <c r="B68" s="836"/>
      <c r="C68" s="785" t="s">
        <v>163</v>
      </c>
      <c r="D68" s="786"/>
      <c r="E68" s="1263">
        <f>SUM(E70:E74)</f>
        <v>4692000</v>
      </c>
      <c r="F68" s="871">
        <f>SUM(F70:F74)</f>
        <v>2134866.55</v>
      </c>
      <c r="G68" s="779">
        <f>SUM(F68/E68)</f>
        <v>0.455</v>
      </c>
      <c r="H68" s="872"/>
      <c r="I68" s="804"/>
    </row>
    <row r="69" spans="1:9" s="751" customFormat="1" ht="14.25" customHeight="1">
      <c r="A69" s="759"/>
      <c r="B69" s="835"/>
      <c r="C69" s="793"/>
      <c r="D69" s="794"/>
      <c r="E69" s="872"/>
      <c r="F69" s="796"/>
      <c r="G69" s="783"/>
      <c r="H69" s="872"/>
      <c r="I69" s="804"/>
    </row>
    <row r="70" spans="1:9" s="751" customFormat="1" ht="14.25" customHeight="1">
      <c r="A70" s="759"/>
      <c r="B70" s="836">
        <v>70001</v>
      </c>
      <c r="C70" s="785" t="s">
        <v>226</v>
      </c>
      <c r="D70" s="786"/>
      <c r="E70" s="1263">
        <v>3062000</v>
      </c>
      <c r="F70" s="871">
        <v>1544078.67</v>
      </c>
      <c r="G70" s="779">
        <f>SUM(F70/E70)</f>
        <v>0.5043</v>
      </c>
      <c r="H70" s="872"/>
      <c r="I70" s="804"/>
    </row>
    <row r="71" spans="1:9" s="751" customFormat="1" ht="14.25" customHeight="1">
      <c r="A71" s="759"/>
      <c r="B71" s="835"/>
      <c r="C71" s="793"/>
      <c r="D71" s="794"/>
      <c r="E71" s="872"/>
      <c r="F71" s="796"/>
      <c r="G71" s="783"/>
      <c r="H71" s="872"/>
      <c r="I71" s="804"/>
    </row>
    <row r="72" spans="1:9" s="751" customFormat="1" ht="14.25" customHeight="1">
      <c r="A72" s="759"/>
      <c r="B72" s="836">
        <v>70005</v>
      </c>
      <c r="C72" s="785" t="s">
        <v>308</v>
      </c>
      <c r="D72" s="786"/>
      <c r="E72" s="1263">
        <v>1234000</v>
      </c>
      <c r="F72" s="871">
        <v>382075.52</v>
      </c>
      <c r="G72" s="779">
        <f>SUM(F72/E72)</f>
        <v>0.3096</v>
      </c>
      <c r="H72" s="872"/>
      <c r="I72" s="804"/>
    </row>
    <row r="73" spans="1:9" s="751" customFormat="1" ht="14.25" customHeight="1">
      <c r="A73" s="759"/>
      <c r="B73" s="835"/>
      <c r="C73" s="793"/>
      <c r="D73" s="794"/>
      <c r="E73" s="872"/>
      <c r="F73" s="796"/>
      <c r="G73" s="783"/>
      <c r="H73" s="872"/>
      <c r="I73" s="804"/>
    </row>
    <row r="74" spans="1:9" s="751" customFormat="1" ht="14.25" customHeight="1" thickBot="1">
      <c r="A74" s="873"/>
      <c r="B74" s="843">
        <v>70095</v>
      </c>
      <c r="C74" s="874" t="s">
        <v>312</v>
      </c>
      <c r="D74" s="875"/>
      <c r="E74" s="1264">
        <v>396000</v>
      </c>
      <c r="F74" s="876">
        <v>208712.36</v>
      </c>
      <c r="G74" s="858">
        <f>SUM(F74/E74)</f>
        <v>0.5271</v>
      </c>
      <c r="H74" s="872"/>
      <c r="I74" s="804"/>
    </row>
    <row r="75" spans="1:9" s="751" customFormat="1" ht="14.25" customHeight="1" thickTop="1">
      <c r="A75" s="847"/>
      <c r="B75" s="835"/>
      <c r="C75" s="781"/>
      <c r="D75" s="761"/>
      <c r="E75" s="846"/>
      <c r="F75" s="782"/>
      <c r="G75" s="783"/>
      <c r="H75" s="846"/>
      <c r="I75" s="804"/>
    </row>
    <row r="76" spans="1:9" s="751" customFormat="1" ht="14.25" customHeight="1">
      <c r="A76" s="759">
        <v>710</v>
      </c>
      <c r="B76" s="836"/>
      <c r="C76" s="785" t="s">
        <v>205</v>
      </c>
      <c r="D76" s="786"/>
      <c r="E76" s="1263">
        <f>SUM(E78)</f>
        <v>0</v>
      </c>
      <c r="F76" s="787">
        <f>SUM(F78)</f>
        <v>3109.7</v>
      </c>
      <c r="G76" s="779"/>
      <c r="H76" s="872"/>
      <c r="I76" s="804"/>
    </row>
    <row r="77" spans="1:9" s="751" customFormat="1" ht="14.25" customHeight="1">
      <c r="A77" s="759"/>
      <c r="B77" s="835"/>
      <c r="C77" s="793"/>
      <c r="D77" s="794"/>
      <c r="E77" s="872"/>
      <c r="F77" s="796"/>
      <c r="G77" s="783"/>
      <c r="H77" s="872"/>
      <c r="I77" s="804"/>
    </row>
    <row r="78" spans="1:9" s="751" customFormat="1" ht="14.25" customHeight="1" thickBot="1">
      <c r="A78" s="873"/>
      <c r="B78" s="843">
        <v>71004</v>
      </c>
      <c r="C78" s="874" t="s">
        <v>227</v>
      </c>
      <c r="D78" s="875"/>
      <c r="E78" s="1264">
        <v>0</v>
      </c>
      <c r="F78" s="876">
        <v>3109.7</v>
      </c>
      <c r="G78" s="858"/>
      <c r="H78" s="872"/>
      <c r="I78" s="804"/>
    </row>
    <row r="79" spans="1:9" s="751" customFormat="1" ht="14.25" customHeight="1" thickTop="1">
      <c r="A79" s="759"/>
      <c r="B79" s="835"/>
      <c r="C79" s="793"/>
      <c r="D79" s="794"/>
      <c r="E79" s="872"/>
      <c r="F79" s="796"/>
      <c r="G79" s="783"/>
      <c r="H79" s="872"/>
      <c r="I79" s="804"/>
    </row>
    <row r="80" spans="1:9" s="751" customFormat="1" ht="14.25" customHeight="1">
      <c r="A80" s="759">
        <v>750</v>
      </c>
      <c r="B80" s="836"/>
      <c r="C80" s="785" t="s">
        <v>164</v>
      </c>
      <c r="D80" s="786"/>
      <c r="E80" s="1263">
        <f>SUM(E81:E88)</f>
        <v>453933</v>
      </c>
      <c r="F80" s="787">
        <f>SUM(F81:F88)</f>
        <v>5348.1</v>
      </c>
      <c r="G80" s="779">
        <f>SUM(F80/E80)</f>
        <v>0.0118</v>
      </c>
      <c r="H80" s="872"/>
      <c r="I80" s="804"/>
    </row>
    <row r="81" spans="1:9" s="751" customFormat="1" ht="14.25" customHeight="1">
      <c r="A81" s="759"/>
      <c r="B81" s="854"/>
      <c r="C81" s="793"/>
      <c r="D81" s="794"/>
      <c r="E81" s="872"/>
      <c r="F81" s="796"/>
      <c r="G81" s="783"/>
      <c r="H81" s="872"/>
      <c r="I81" s="804"/>
    </row>
    <row r="82" spans="1:9" s="751" customFormat="1" ht="14.25" customHeight="1">
      <c r="A82" s="759"/>
      <c r="B82" s="852">
        <v>75011</v>
      </c>
      <c r="C82" s="1440" t="s">
        <v>594</v>
      </c>
      <c r="D82" s="1441"/>
      <c r="E82" s="1263">
        <v>9000</v>
      </c>
      <c r="F82" s="871">
        <v>4462.8</v>
      </c>
      <c r="G82" s="779">
        <f>SUM(F82/E82)</f>
        <v>0.4959</v>
      </c>
      <c r="H82" s="872"/>
      <c r="I82" s="804"/>
    </row>
    <row r="83" spans="1:9" s="751" customFormat="1" ht="14.25" customHeight="1">
      <c r="A83" s="759"/>
      <c r="B83" s="877"/>
      <c r="C83" s="878"/>
      <c r="D83" s="879"/>
      <c r="E83" s="880"/>
      <c r="F83" s="881"/>
      <c r="G83" s="783"/>
      <c r="H83" s="872"/>
      <c r="I83" s="804"/>
    </row>
    <row r="84" spans="1:9" s="751" customFormat="1" ht="14.25" customHeight="1">
      <c r="A84" s="759"/>
      <c r="B84" s="836">
        <v>75023</v>
      </c>
      <c r="C84" s="1440" t="s">
        <v>119</v>
      </c>
      <c r="D84" s="1441"/>
      <c r="E84" s="1263">
        <v>1600</v>
      </c>
      <c r="F84" s="871">
        <v>805.3</v>
      </c>
      <c r="G84" s="779">
        <f>SUM(F84/E84)</f>
        <v>0.5033</v>
      </c>
      <c r="H84" s="872"/>
      <c r="I84" s="804"/>
    </row>
    <row r="85" spans="1:9" s="751" customFormat="1" ht="14.25" customHeight="1">
      <c r="A85" s="759"/>
      <c r="B85" s="877"/>
      <c r="C85" s="878"/>
      <c r="D85" s="879"/>
      <c r="E85" s="880"/>
      <c r="F85" s="881"/>
      <c r="G85" s="783"/>
      <c r="H85" s="872"/>
      <c r="I85" s="804"/>
    </row>
    <row r="86" spans="1:9" s="751" customFormat="1" ht="14.25" customHeight="1">
      <c r="A86" s="759"/>
      <c r="B86" s="836">
        <v>75075</v>
      </c>
      <c r="C86" s="1440" t="s">
        <v>11</v>
      </c>
      <c r="D86" s="1441"/>
      <c r="E86" s="1263">
        <v>168830</v>
      </c>
      <c r="F86" s="871">
        <v>0</v>
      </c>
      <c r="G86" s="779"/>
      <c r="H86" s="872"/>
      <c r="I86" s="804"/>
    </row>
    <row r="87" spans="1:9" s="751" customFormat="1" ht="14.25" customHeight="1">
      <c r="A87" s="803"/>
      <c r="B87" s="882"/>
      <c r="C87" s="781"/>
      <c r="D87" s="855"/>
      <c r="E87" s="872"/>
      <c r="F87" s="796"/>
      <c r="G87" s="783"/>
      <c r="H87" s="872"/>
      <c r="I87" s="804"/>
    </row>
    <row r="88" spans="1:9" s="751" customFormat="1" ht="14.25" customHeight="1" thickBot="1">
      <c r="A88" s="873"/>
      <c r="B88" s="843">
        <v>75095</v>
      </c>
      <c r="C88" s="1442" t="s">
        <v>312</v>
      </c>
      <c r="D88" s="1443"/>
      <c r="E88" s="1264">
        <v>274503</v>
      </c>
      <c r="F88" s="876">
        <v>80</v>
      </c>
      <c r="G88" s="858">
        <f>SUM(F88/E88)</f>
        <v>0.0003</v>
      </c>
      <c r="H88" s="872"/>
      <c r="I88" s="804"/>
    </row>
    <row r="89" spans="1:9" s="751" customFormat="1" ht="14.25" customHeight="1" thickTop="1">
      <c r="A89" s="759"/>
      <c r="B89" s="835"/>
      <c r="C89" s="793"/>
      <c r="D89" s="794"/>
      <c r="E89" s="872"/>
      <c r="F89" s="796"/>
      <c r="G89" s="783"/>
      <c r="H89" s="872"/>
      <c r="I89" s="804"/>
    </row>
    <row r="90" spans="1:9" s="751" customFormat="1" ht="14.25" customHeight="1">
      <c r="A90" s="759">
        <v>754</v>
      </c>
      <c r="B90" s="835"/>
      <c r="C90" s="793" t="s">
        <v>313</v>
      </c>
      <c r="D90" s="794"/>
      <c r="E90" s="872"/>
      <c r="F90" s="796"/>
      <c r="G90" s="783"/>
      <c r="H90" s="872"/>
      <c r="I90" s="804"/>
    </row>
    <row r="91" spans="1:9" s="751" customFormat="1" ht="14.25" customHeight="1">
      <c r="A91" s="759"/>
      <c r="B91" s="836"/>
      <c r="C91" s="785" t="s">
        <v>314</v>
      </c>
      <c r="D91" s="786"/>
      <c r="E91" s="1263">
        <f>SUM(E92:E97)</f>
        <v>30000</v>
      </c>
      <c r="F91" s="787">
        <f>SUM(F92:F97)</f>
        <v>26416.73</v>
      </c>
      <c r="G91" s="779">
        <f>SUM(F91/E91)</f>
        <v>0.8806</v>
      </c>
      <c r="H91" s="872"/>
      <c r="I91" s="804"/>
    </row>
    <row r="92" spans="1:9" s="751" customFormat="1" ht="14.25" customHeight="1">
      <c r="A92" s="759"/>
      <c r="B92" s="835"/>
      <c r="C92" s="793"/>
      <c r="D92" s="794"/>
      <c r="E92" s="872"/>
      <c r="F92" s="796"/>
      <c r="G92" s="783"/>
      <c r="H92" s="872"/>
      <c r="I92" s="804"/>
    </row>
    <row r="93" spans="1:9" s="751" customFormat="1" ht="14.25" customHeight="1">
      <c r="A93" s="759"/>
      <c r="B93" s="836">
        <v>75412</v>
      </c>
      <c r="C93" s="1440" t="s">
        <v>325</v>
      </c>
      <c r="D93" s="1441"/>
      <c r="E93" s="1263"/>
      <c r="F93" s="871">
        <v>24</v>
      </c>
      <c r="G93" s="779"/>
      <c r="H93" s="872"/>
      <c r="I93" s="804"/>
    </row>
    <row r="94" spans="1:9" s="751" customFormat="1" ht="14.25" customHeight="1">
      <c r="A94" s="759"/>
      <c r="B94" s="835"/>
      <c r="C94" s="793"/>
      <c r="D94" s="794"/>
      <c r="E94" s="872"/>
      <c r="F94" s="796"/>
      <c r="G94" s="783"/>
      <c r="H94" s="872"/>
      <c r="I94" s="804"/>
    </row>
    <row r="95" spans="1:9" s="751" customFormat="1" ht="14.25" customHeight="1">
      <c r="A95" s="759"/>
      <c r="B95" s="836">
        <v>75416</v>
      </c>
      <c r="C95" s="1440" t="s">
        <v>315</v>
      </c>
      <c r="D95" s="1441"/>
      <c r="E95" s="1263">
        <v>20000</v>
      </c>
      <c r="F95" s="871">
        <v>16392.73</v>
      </c>
      <c r="G95" s="779">
        <f>SUM(F95/E95)</f>
        <v>0.8196</v>
      </c>
      <c r="H95" s="872"/>
      <c r="I95" s="804"/>
    </row>
    <row r="96" spans="1:9" s="751" customFormat="1" ht="14.25" customHeight="1">
      <c r="A96" s="759"/>
      <c r="B96" s="835"/>
      <c r="C96" s="793"/>
      <c r="D96" s="794"/>
      <c r="E96" s="872"/>
      <c r="F96" s="796"/>
      <c r="G96" s="783"/>
      <c r="H96" s="872"/>
      <c r="I96" s="804"/>
    </row>
    <row r="97" spans="1:9" s="751" customFormat="1" ht="14.25" customHeight="1" thickBot="1">
      <c r="A97" s="873"/>
      <c r="B97" s="843">
        <v>75495</v>
      </c>
      <c r="C97" s="874" t="s">
        <v>312</v>
      </c>
      <c r="D97" s="875"/>
      <c r="E97" s="1264">
        <v>10000</v>
      </c>
      <c r="F97" s="876">
        <v>10000</v>
      </c>
      <c r="G97" s="858">
        <f>SUM(F97/E97)</f>
        <v>1</v>
      </c>
      <c r="H97" s="872"/>
      <c r="I97" s="804"/>
    </row>
    <row r="98" spans="1:9" s="751" customFormat="1" ht="14.25" customHeight="1" thickTop="1">
      <c r="A98" s="759"/>
      <c r="B98" s="835"/>
      <c r="C98" s="793"/>
      <c r="D98" s="794"/>
      <c r="E98" s="872"/>
      <c r="F98" s="796"/>
      <c r="G98" s="883"/>
      <c r="H98" s="872"/>
      <c r="I98" s="804"/>
    </row>
    <row r="99" spans="1:9" s="751" customFormat="1" ht="14.25" customHeight="1">
      <c r="A99" s="759">
        <v>756</v>
      </c>
      <c r="B99" s="835"/>
      <c r="C99" s="793" t="s">
        <v>180</v>
      </c>
      <c r="D99" s="794"/>
      <c r="E99" s="872"/>
      <c r="F99" s="796"/>
      <c r="G99" s="783"/>
      <c r="H99" s="872"/>
      <c r="I99" s="804"/>
    </row>
    <row r="100" spans="1:9" s="751" customFormat="1" ht="14.25" customHeight="1">
      <c r="A100" s="759"/>
      <c r="B100" s="835"/>
      <c r="C100" s="793" t="s">
        <v>799</v>
      </c>
      <c r="D100" s="794"/>
      <c r="E100" s="872"/>
      <c r="F100" s="796"/>
      <c r="G100" s="783"/>
      <c r="H100" s="872"/>
      <c r="I100" s="804"/>
    </row>
    <row r="101" spans="1:9" s="751" customFormat="1" ht="14.25" customHeight="1">
      <c r="A101" s="759"/>
      <c r="B101" s="835"/>
      <c r="C101" s="793" t="s">
        <v>801</v>
      </c>
      <c r="D101" s="794"/>
      <c r="E101" s="872"/>
      <c r="F101" s="796"/>
      <c r="G101" s="783"/>
      <c r="H101" s="872"/>
      <c r="I101" s="804"/>
    </row>
    <row r="102" spans="1:9" s="751" customFormat="1" ht="14.25" customHeight="1">
      <c r="A102" s="759"/>
      <c r="B102" s="836"/>
      <c r="C102" s="785" t="s">
        <v>800</v>
      </c>
      <c r="D102" s="786"/>
      <c r="E102" s="1263">
        <f>SUM(E103:E118)</f>
        <v>52583284</v>
      </c>
      <c r="F102" s="871">
        <f>SUM(F103:F118)</f>
        <v>26951910.66</v>
      </c>
      <c r="G102" s="779">
        <f>SUM(F102/E102)</f>
        <v>0.5126</v>
      </c>
      <c r="H102" s="872"/>
      <c r="I102" s="804"/>
    </row>
    <row r="103" spans="1:9" s="751" customFormat="1" ht="14.25" customHeight="1">
      <c r="A103" s="759"/>
      <c r="B103" s="835"/>
      <c r="C103" s="793"/>
      <c r="D103" s="794"/>
      <c r="E103" s="872"/>
      <c r="F103" s="884"/>
      <c r="G103" s="783"/>
      <c r="H103" s="872"/>
      <c r="I103" s="804"/>
    </row>
    <row r="104" spans="1:9" s="751" customFormat="1" ht="14.25" customHeight="1">
      <c r="A104" s="759"/>
      <c r="B104" s="836">
        <v>75601</v>
      </c>
      <c r="C104" s="785" t="s">
        <v>803</v>
      </c>
      <c r="D104" s="786"/>
      <c r="E104" s="1263">
        <v>200000</v>
      </c>
      <c r="F104" s="871">
        <v>85442.04</v>
      </c>
      <c r="G104" s="779">
        <f>SUM(F104/E104)</f>
        <v>0.4272</v>
      </c>
      <c r="H104" s="872"/>
      <c r="I104" s="804"/>
    </row>
    <row r="105" spans="1:9" s="751" customFormat="1" ht="14.25" customHeight="1">
      <c r="A105" s="759"/>
      <c r="B105" s="835"/>
      <c r="C105" s="793"/>
      <c r="D105" s="794"/>
      <c r="E105" s="872"/>
      <c r="F105" s="796"/>
      <c r="G105" s="783"/>
      <c r="H105" s="872"/>
      <c r="I105" s="804"/>
    </row>
    <row r="106" spans="1:9" s="751" customFormat="1" ht="14.25" customHeight="1">
      <c r="A106" s="759"/>
      <c r="B106" s="835">
        <v>75615</v>
      </c>
      <c r="C106" s="793" t="s">
        <v>362</v>
      </c>
      <c r="D106" s="794"/>
      <c r="E106" s="872"/>
      <c r="F106" s="796"/>
      <c r="G106" s="783"/>
      <c r="H106" s="872"/>
      <c r="I106" s="804"/>
    </row>
    <row r="107" spans="1:9" s="751" customFormat="1" ht="14.25" customHeight="1">
      <c r="A107" s="759"/>
      <c r="B107" s="835"/>
      <c r="C107" s="793" t="s">
        <v>363</v>
      </c>
      <c r="D107" s="794"/>
      <c r="E107" s="872"/>
      <c r="F107" s="796"/>
      <c r="G107" s="783"/>
      <c r="H107" s="872"/>
      <c r="I107" s="804"/>
    </row>
    <row r="108" spans="1:9" s="751" customFormat="1" ht="14.25" customHeight="1">
      <c r="A108" s="759"/>
      <c r="B108" s="836"/>
      <c r="C108" s="785" t="s">
        <v>621</v>
      </c>
      <c r="D108" s="786"/>
      <c r="E108" s="1263">
        <v>33461044</v>
      </c>
      <c r="F108" s="871">
        <v>17391095.86</v>
      </c>
      <c r="G108" s="779">
        <f>SUM(F108/E108)</f>
        <v>0.5197</v>
      </c>
      <c r="H108" s="872"/>
      <c r="I108" s="804"/>
    </row>
    <row r="109" spans="1:9" s="751" customFormat="1" ht="14.25" customHeight="1">
      <c r="A109" s="759"/>
      <c r="B109" s="885"/>
      <c r="C109" s="789"/>
      <c r="D109" s="790"/>
      <c r="E109" s="872"/>
      <c r="F109" s="796"/>
      <c r="G109" s="783"/>
      <c r="H109" s="872"/>
      <c r="I109" s="804"/>
    </row>
    <row r="110" spans="1:9" s="751" customFormat="1" ht="14.25" customHeight="1">
      <c r="A110" s="759"/>
      <c r="B110" s="835">
        <v>75616</v>
      </c>
      <c r="C110" s="793" t="s">
        <v>364</v>
      </c>
      <c r="D110" s="794" t="s">
        <v>365</v>
      </c>
      <c r="E110" s="872"/>
      <c r="F110" s="796"/>
      <c r="G110" s="783"/>
      <c r="H110" s="872"/>
      <c r="I110" s="804"/>
    </row>
    <row r="111" spans="1:9" s="751" customFormat="1" ht="14.25" customHeight="1">
      <c r="A111" s="759"/>
      <c r="B111" s="835"/>
      <c r="C111" s="793" t="s">
        <v>366</v>
      </c>
      <c r="D111" s="794"/>
      <c r="E111" s="872"/>
      <c r="F111" s="796"/>
      <c r="G111" s="783"/>
      <c r="H111" s="872"/>
      <c r="I111" s="804"/>
    </row>
    <row r="112" spans="1:9" s="751" customFormat="1" ht="16.5" customHeight="1">
      <c r="A112" s="759"/>
      <c r="B112" s="836"/>
      <c r="C112" s="785" t="s">
        <v>367</v>
      </c>
      <c r="D112" s="786"/>
      <c r="E112" s="1263">
        <v>3098500</v>
      </c>
      <c r="F112" s="871">
        <v>1876760.39</v>
      </c>
      <c r="G112" s="779">
        <f>SUM(F112/E112)</f>
        <v>0.6057</v>
      </c>
      <c r="H112" s="872"/>
      <c r="I112" s="804"/>
    </row>
    <row r="113" spans="1:9" s="751" customFormat="1" ht="14.25" customHeight="1">
      <c r="A113" s="803"/>
      <c r="B113" s="886"/>
      <c r="C113" s="793"/>
      <c r="D113" s="794"/>
      <c r="E113" s="872"/>
      <c r="F113" s="796"/>
      <c r="G113" s="783"/>
      <c r="H113" s="872"/>
      <c r="I113" s="804"/>
    </row>
    <row r="114" spans="1:9" s="751" customFormat="1" ht="14.25" customHeight="1">
      <c r="A114" s="803"/>
      <c r="B114" s="886">
        <v>75618</v>
      </c>
      <c r="C114" s="793" t="s">
        <v>316</v>
      </c>
      <c r="D114" s="794"/>
      <c r="E114" s="872"/>
      <c r="F114" s="796"/>
      <c r="G114" s="783"/>
      <c r="H114" s="872"/>
      <c r="I114" s="804"/>
    </row>
    <row r="115" spans="1:9" s="751" customFormat="1" ht="14.25" customHeight="1">
      <c r="A115" s="803"/>
      <c r="B115" s="862"/>
      <c r="C115" s="785" t="s">
        <v>605</v>
      </c>
      <c r="D115" s="786"/>
      <c r="E115" s="1263">
        <v>792100</v>
      </c>
      <c r="F115" s="871">
        <v>710163.28</v>
      </c>
      <c r="G115" s="779">
        <f>SUM(F115/E115)</f>
        <v>0.8966</v>
      </c>
      <c r="H115" s="872"/>
      <c r="I115" s="804"/>
    </row>
    <row r="116" spans="1:9" s="751" customFormat="1" ht="14.25" customHeight="1">
      <c r="A116" s="803"/>
      <c r="B116" s="854"/>
      <c r="C116" s="789"/>
      <c r="D116" s="790"/>
      <c r="E116" s="1265"/>
      <c r="F116" s="792"/>
      <c r="G116" s="783"/>
      <c r="H116" s="872"/>
      <c r="I116" s="804"/>
    </row>
    <row r="117" spans="1:9" s="751" customFormat="1" ht="14.25" customHeight="1">
      <c r="A117" s="803"/>
      <c r="B117" s="835">
        <v>75621</v>
      </c>
      <c r="C117" s="793" t="s">
        <v>368</v>
      </c>
      <c r="D117" s="794"/>
      <c r="E117" s="872"/>
      <c r="F117" s="796"/>
      <c r="G117" s="783"/>
      <c r="H117" s="872"/>
      <c r="I117" s="804"/>
    </row>
    <row r="118" spans="1:9" s="751" customFormat="1" ht="14.25" customHeight="1" thickBot="1">
      <c r="A118" s="887"/>
      <c r="B118" s="888"/>
      <c r="C118" s="889" t="s">
        <v>317</v>
      </c>
      <c r="D118" s="890"/>
      <c r="E118" s="1266">
        <v>15031640</v>
      </c>
      <c r="F118" s="891">
        <v>6888449.09</v>
      </c>
      <c r="G118" s="892">
        <f>SUM(F118/E118)</f>
        <v>0.4583</v>
      </c>
      <c r="H118" s="872"/>
      <c r="I118" s="804"/>
    </row>
    <row r="119" spans="1:9" s="14" customFormat="1" ht="14.25" customHeight="1">
      <c r="A119" s="4">
        <v>1</v>
      </c>
      <c r="B119" s="6">
        <v>2</v>
      </c>
      <c r="C119" s="1444">
        <v>3</v>
      </c>
      <c r="D119" s="1445"/>
      <c r="E119" s="893">
        <v>4</v>
      </c>
      <c r="F119" s="894">
        <v>5</v>
      </c>
      <c r="G119" s="895">
        <v>6</v>
      </c>
      <c r="H119" s="896"/>
      <c r="I119" s="828"/>
    </row>
    <row r="120" spans="1:9" s="751" customFormat="1" ht="14.25" customHeight="1">
      <c r="A120" s="759"/>
      <c r="B120" s="835"/>
      <c r="C120" s="793"/>
      <c r="D120" s="794"/>
      <c r="E120" s="872"/>
      <c r="F120" s="884"/>
      <c r="G120" s="897"/>
      <c r="H120" s="872"/>
      <c r="I120" s="804"/>
    </row>
    <row r="121" spans="1:9" s="751" customFormat="1" ht="14.25" customHeight="1">
      <c r="A121" s="759">
        <v>758</v>
      </c>
      <c r="B121" s="836"/>
      <c r="C121" s="785" t="s">
        <v>181</v>
      </c>
      <c r="D121" s="786"/>
      <c r="E121" s="1263">
        <f>SUM(E122:E127)</f>
        <v>14364293</v>
      </c>
      <c r="F121" s="871">
        <f>SUM(F122:F127)</f>
        <v>8776783.48</v>
      </c>
      <c r="G121" s="779">
        <f>SUM(F121/E121)</f>
        <v>0.611</v>
      </c>
      <c r="H121" s="872"/>
      <c r="I121" s="804"/>
    </row>
    <row r="122" spans="1:9" s="751" customFormat="1" ht="14.25" customHeight="1">
      <c r="A122" s="759"/>
      <c r="B122" s="835"/>
      <c r="C122" s="793"/>
      <c r="D122" s="794"/>
      <c r="E122" s="872"/>
      <c r="F122" s="796"/>
      <c r="G122" s="783"/>
      <c r="H122" s="872"/>
      <c r="I122" s="804"/>
    </row>
    <row r="123" spans="1:9" s="751" customFormat="1" ht="14.25" customHeight="1">
      <c r="A123" s="759"/>
      <c r="B123" s="836">
        <v>75801</v>
      </c>
      <c r="C123" s="785" t="s">
        <v>788</v>
      </c>
      <c r="D123" s="786"/>
      <c r="E123" s="1263">
        <v>13668838</v>
      </c>
      <c r="F123" s="871">
        <v>8411592</v>
      </c>
      <c r="G123" s="779">
        <f>SUM(F123/E123)</f>
        <v>0.6154</v>
      </c>
      <c r="H123" s="898"/>
      <c r="I123" s="804"/>
    </row>
    <row r="124" spans="1:9" s="751" customFormat="1" ht="14.25" customHeight="1">
      <c r="A124" s="759"/>
      <c r="B124" s="885"/>
      <c r="C124" s="789"/>
      <c r="D124" s="790"/>
      <c r="E124" s="1265"/>
      <c r="F124" s="792"/>
      <c r="G124" s="783"/>
      <c r="H124" s="898"/>
      <c r="I124" s="804"/>
    </row>
    <row r="125" spans="1:9" s="751" customFormat="1" ht="14.25" customHeight="1">
      <c r="A125" s="759"/>
      <c r="B125" s="835">
        <v>75814</v>
      </c>
      <c r="C125" s="793" t="s">
        <v>369</v>
      </c>
      <c r="D125" s="794"/>
      <c r="E125" s="872">
        <v>200000</v>
      </c>
      <c r="F125" s="796">
        <v>117463.48</v>
      </c>
      <c r="G125" s="779">
        <f>SUM(F125/E125)</f>
        <v>0.5873</v>
      </c>
      <c r="H125" s="872"/>
      <c r="I125" s="804"/>
    </row>
    <row r="126" spans="1:9" s="751" customFormat="1" ht="14.25" customHeight="1">
      <c r="A126" s="759"/>
      <c r="B126" s="854"/>
      <c r="C126" s="789"/>
      <c r="D126" s="790"/>
      <c r="E126" s="1265"/>
      <c r="F126" s="792"/>
      <c r="G126" s="783"/>
      <c r="H126" s="872"/>
      <c r="I126" s="804"/>
    </row>
    <row r="127" spans="1:9" s="751" customFormat="1" ht="14.25" customHeight="1" thickBot="1">
      <c r="A127" s="873"/>
      <c r="B127" s="899">
        <v>75831</v>
      </c>
      <c r="C127" s="874" t="s">
        <v>787</v>
      </c>
      <c r="D127" s="875"/>
      <c r="E127" s="1264">
        <v>495455</v>
      </c>
      <c r="F127" s="876">
        <v>247728</v>
      </c>
      <c r="G127" s="858">
        <f>SUM(F127/E127)</f>
        <v>0.5</v>
      </c>
      <c r="H127" s="898"/>
      <c r="I127" s="804"/>
    </row>
    <row r="128" spans="1:9" s="751" customFormat="1" ht="14.25" customHeight="1" thickTop="1">
      <c r="A128" s="759"/>
      <c r="B128" s="835"/>
      <c r="C128" s="793"/>
      <c r="D128" s="794"/>
      <c r="E128" s="872"/>
      <c r="F128" s="796"/>
      <c r="G128" s="783"/>
      <c r="H128" s="872"/>
      <c r="I128" s="804"/>
    </row>
    <row r="129" spans="1:9" s="751" customFormat="1" ht="14.25" customHeight="1">
      <c r="A129" s="759">
        <v>801</v>
      </c>
      <c r="B129" s="836"/>
      <c r="C129" s="785" t="s">
        <v>182</v>
      </c>
      <c r="D129" s="786"/>
      <c r="E129" s="1034">
        <f>SUM(E130:E137)</f>
        <v>220594</v>
      </c>
      <c r="F129" s="900">
        <f>SUM(F130:F137)</f>
        <v>109886.54</v>
      </c>
      <c r="G129" s="779">
        <f>SUM(F129/E129)</f>
        <v>0.4981</v>
      </c>
      <c r="H129" s="872"/>
      <c r="I129" s="804"/>
    </row>
    <row r="130" spans="1:9" s="751" customFormat="1" ht="14.25" customHeight="1">
      <c r="A130" s="759"/>
      <c r="B130" s="835"/>
      <c r="C130" s="793"/>
      <c r="D130" s="794"/>
      <c r="E130" s="872"/>
      <c r="F130" s="796"/>
      <c r="G130" s="783"/>
      <c r="H130" s="872"/>
      <c r="I130" s="804"/>
    </row>
    <row r="131" spans="1:9" s="751" customFormat="1" ht="14.25" customHeight="1">
      <c r="A131" s="759"/>
      <c r="B131" s="835">
        <v>80101</v>
      </c>
      <c r="C131" s="793" t="s">
        <v>318</v>
      </c>
      <c r="D131" s="794"/>
      <c r="E131" s="872">
        <v>145424</v>
      </c>
      <c r="F131" s="796">
        <v>87996.87</v>
      </c>
      <c r="G131" s="779">
        <f>SUM(F131/E131)</f>
        <v>0.6051</v>
      </c>
      <c r="H131" s="872"/>
      <c r="I131" s="804"/>
    </row>
    <row r="132" spans="1:9" s="751" customFormat="1" ht="14.25" customHeight="1">
      <c r="A132" s="759"/>
      <c r="B132" s="885"/>
      <c r="C132" s="789"/>
      <c r="D132" s="790"/>
      <c r="E132" s="1265"/>
      <c r="F132" s="792"/>
      <c r="G132" s="783"/>
      <c r="H132" s="872"/>
      <c r="I132" s="804"/>
    </row>
    <row r="133" spans="1:9" s="751" customFormat="1" ht="14.25" customHeight="1">
      <c r="A133" s="759"/>
      <c r="B133" s="836">
        <v>80104</v>
      </c>
      <c r="C133" s="785" t="s">
        <v>470</v>
      </c>
      <c r="D133" s="786"/>
      <c r="E133" s="1263">
        <v>12770</v>
      </c>
      <c r="F133" s="871">
        <v>5768.63</v>
      </c>
      <c r="G133" s="779">
        <f>SUM(F133/E133)</f>
        <v>0.4517</v>
      </c>
      <c r="H133" s="872"/>
      <c r="I133" s="804"/>
    </row>
    <row r="134" spans="1:9" s="751" customFormat="1" ht="14.25" customHeight="1">
      <c r="A134" s="759"/>
      <c r="B134" s="885"/>
      <c r="C134" s="789"/>
      <c r="D134" s="790"/>
      <c r="E134" s="1265"/>
      <c r="F134" s="792"/>
      <c r="G134" s="776"/>
      <c r="H134" s="872"/>
      <c r="I134" s="804"/>
    </row>
    <row r="135" spans="1:9" s="751" customFormat="1" ht="13.5" customHeight="1">
      <c r="A135" s="803"/>
      <c r="B135" s="862">
        <v>80110</v>
      </c>
      <c r="C135" s="785" t="s">
        <v>319</v>
      </c>
      <c r="D135" s="786"/>
      <c r="E135" s="1263">
        <v>62400</v>
      </c>
      <c r="F135" s="871">
        <v>10522.38</v>
      </c>
      <c r="G135" s="779">
        <f>SUM(F135/E135)</f>
        <v>0.1686</v>
      </c>
      <c r="H135" s="872"/>
      <c r="I135" s="804"/>
    </row>
    <row r="136" spans="1:9" s="751" customFormat="1" ht="14.25" customHeight="1">
      <c r="A136" s="803"/>
      <c r="B136" s="860"/>
      <c r="C136" s="793"/>
      <c r="D136" s="794"/>
      <c r="E136" s="872"/>
      <c r="F136" s="796"/>
      <c r="G136" s="783"/>
      <c r="H136" s="872"/>
      <c r="I136" s="804"/>
    </row>
    <row r="137" spans="1:9" s="751" customFormat="1" ht="13.5" customHeight="1" thickBot="1">
      <c r="A137" s="873"/>
      <c r="B137" s="843">
        <v>80146</v>
      </c>
      <c r="C137" s="874" t="s">
        <v>239</v>
      </c>
      <c r="D137" s="875"/>
      <c r="E137" s="1264"/>
      <c r="F137" s="876">
        <v>5598.66</v>
      </c>
      <c r="G137" s="858"/>
      <c r="H137" s="872"/>
      <c r="I137" s="804"/>
    </row>
    <row r="138" spans="1:9" s="751" customFormat="1" ht="14.25" customHeight="1" thickTop="1">
      <c r="A138" s="759"/>
      <c r="B138" s="835"/>
      <c r="C138" s="793"/>
      <c r="D138" s="794"/>
      <c r="E138" s="872"/>
      <c r="F138" s="796"/>
      <c r="G138" s="783"/>
      <c r="H138" s="872"/>
      <c r="I138" s="804"/>
    </row>
    <row r="139" spans="1:9" s="751" customFormat="1" ht="14.25" customHeight="1">
      <c r="A139" s="759">
        <v>851</v>
      </c>
      <c r="B139" s="836"/>
      <c r="C139" s="785" t="s">
        <v>183</v>
      </c>
      <c r="D139" s="786"/>
      <c r="E139" s="1263">
        <f>SUM(E141)</f>
        <v>10383</v>
      </c>
      <c r="F139" s="871">
        <f>SUM(F141)</f>
        <v>1396.43</v>
      </c>
      <c r="G139" s="779">
        <f>SUM(F139/E139)</f>
        <v>0.1345</v>
      </c>
      <c r="H139" s="872"/>
      <c r="I139" s="804"/>
    </row>
    <row r="140" spans="1:9" s="751" customFormat="1" ht="14.25" customHeight="1">
      <c r="A140" s="759"/>
      <c r="B140" s="835"/>
      <c r="C140" s="793"/>
      <c r="D140" s="794"/>
      <c r="E140" s="872"/>
      <c r="F140" s="884"/>
      <c r="G140" s="783"/>
      <c r="H140" s="872"/>
      <c r="I140" s="804"/>
    </row>
    <row r="141" spans="1:9" s="751" customFormat="1" ht="14.25" customHeight="1" thickBot="1">
      <c r="A141" s="873"/>
      <c r="B141" s="843">
        <v>85195</v>
      </c>
      <c r="C141" s="874" t="s">
        <v>312</v>
      </c>
      <c r="D141" s="875"/>
      <c r="E141" s="1264">
        <v>10383</v>
      </c>
      <c r="F141" s="876">
        <v>1396.43</v>
      </c>
      <c r="G141" s="858">
        <f>SUM(F141/E141)</f>
        <v>0.1345</v>
      </c>
      <c r="H141" s="872"/>
      <c r="I141" s="804"/>
    </row>
    <row r="142" spans="1:9" s="751" customFormat="1" ht="14.25" customHeight="1" thickTop="1">
      <c r="A142" s="759"/>
      <c r="B142" s="835"/>
      <c r="C142" s="793"/>
      <c r="D142" s="794"/>
      <c r="E142" s="872"/>
      <c r="F142" s="796"/>
      <c r="G142" s="783"/>
      <c r="H142" s="872"/>
      <c r="I142" s="804"/>
    </row>
    <row r="143" spans="1:9" s="751" customFormat="1" ht="14.25" customHeight="1">
      <c r="A143" s="759">
        <v>852</v>
      </c>
      <c r="B143" s="852"/>
      <c r="C143" s="785" t="s">
        <v>798</v>
      </c>
      <c r="D143" s="786"/>
      <c r="E143" s="1263">
        <f>SUM(E144:E156)</f>
        <v>1538475</v>
      </c>
      <c r="F143" s="787">
        <f>SUM(F144:F156)</f>
        <v>878167.44</v>
      </c>
      <c r="G143" s="779">
        <f>SUM(F143/E143)</f>
        <v>0.5708</v>
      </c>
      <c r="H143" s="872"/>
      <c r="I143" s="804"/>
    </row>
    <row r="144" spans="1:9" s="751" customFormat="1" ht="14.25" customHeight="1">
      <c r="A144" s="759"/>
      <c r="B144" s="901"/>
      <c r="C144" s="793"/>
      <c r="D144" s="794"/>
      <c r="E144" s="1265"/>
      <c r="F144" s="792"/>
      <c r="G144" s="783"/>
      <c r="H144" s="872"/>
      <c r="I144" s="804"/>
    </row>
    <row r="145" spans="1:9" s="751" customFormat="1" ht="14.25" customHeight="1">
      <c r="A145" s="759"/>
      <c r="B145" s="901">
        <v>85212</v>
      </c>
      <c r="C145" s="793" t="s">
        <v>370</v>
      </c>
      <c r="D145" s="794"/>
      <c r="E145" s="872"/>
      <c r="F145" s="796"/>
      <c r="G145" s="783"/>
      <c r="H145" s="872"/>
      <c r="I145" s="804"/>
    </row>
    <row r="146" spans="1:9" s="751" customFormat="1" ht="14.25" customHeight="1">
      <c r="A146" s="759"/>
      <c r="B146" s="852"/>
      <c r="C146" s="785" t="s">
        <v>371</v>
      </c>
      <c r="D146" s="786"/>
      <c r="E146" s="1263">
        <v>28500</v>
      </c>
      <c r="F146" s="871">
        <v>1039.16</v>
      </c>
      <c r="G146" s="779">
        <f>SUM(F146/E146)</f>
        <v>0.0365</v>
      </c>
      <c r="H146" s="872"/>
      <c r="I146" s="804"/>
    </row>
    <row r="147" spans="1:9" s="751" customFormat="1" ht="14.25" customHeight="1">
      <c r="A147" s="759"/>
      <c r="B147" s="835"/>
      <c r="C147" s="793"/>
      <c r="D147" s="794"/>
      <c r="E147" s="872"/>
      <c r="F147" s="796"/>
      <c r="G147" s="883"/>
      <c r="H147" s="872"/>
      <c r="I147" s="804"/>
    </row>
    <row r="148" spans="1:9" s="751" customFormat="1" ht="14.25" customHeight="1">
      <c r="A148" s="759"/>
      <c r="B148" s="836">
        <v>85214</v>
      </c>
      <c r="C148" s="785" t="s">
        <v>151</v>
      </c>
      <c r="D148" s="786"/>
      <c r="E148" s="1263">
        <v>564299</v>
      </c>
      <c r="F148" s="871">
        <v>328682.7</v>
      </c>
      <c r="G148" s="783">
        <f>SUM(F148/E148)</f>
        <v>0.5825</v>
      </c>
      <c r="H148" s="872"/>
      <c r="I148" s="804"/>
    </row>
    <row r="149" spans="1:9" s="751" customFormat="1" ht="14.25" customHeight="1">
      <c r="A149" s="759"/>
      <c r="B149" s="835"/>
      <c r="C149" s="793"/>
      <c r="D149" s="794"/>
      <c r="E149" s="872"/>
      <c r="F149" s="796"/>
      <c r="G149" s="776"/>
      <c r="H149" s="872"/>
      <c r="I149" s="804"/>
    </row>
    <row r="150" spans="1:9" s="751" customFormat="1" ht="14.25" customHeight="1">
      <c r="A150" s="759"/>
      <c r="B150" s="836">
        <v>85215</v>
      </c>
      <c r="C150" s="785" t="s">
        <v>243</v>
      </c>
      <c r="D150" s="786"/>
      <c r="E150" s="1263">
        <v>79</v>
      </c>
      <c r="F150" s="871">
        <v>79.15</v>
      </c>
      <c r="G150" s="779">
        <f>SUM(F150/E150)</f>
        <v>1.0019</v>
      </c>
      <c r="H150" s="872"/>
      <c r="I150" s="804"/>
    </row>
    <row r="151" spans="1:9" s="751" customFormat="1" ht="14.25" customHeight="1">
      <c r="A151" s="759"/>
      <c r="B151" s="835"/>
      <c r="C151" s="793"/>
      <c r="D151" s="794"/>
      <c r="E151" s="872"/>
      <c r="F151" s="796"/>
      <c r="G151" s="783"/>
      <c r="H151" s="872"/>
      <c r="I151" s="804"/>
    </row>
    <row r="152" spans="1:9" s="751" customFormat="1" ht="14.25" customHeight="1">
      <c r="A152" s="759"/>
      <c r="B152" s="836">
        <v>85219</v>
      </c>
      <c r="C152" s="785" t="s">
        <v>806</v>
      </c>
      <c r="D152" s="786"/>
      <c r="E152" s="1263">
        <v>576000</v>
      </c>
      <c r="F152" s="871">
        <v>288000</v>
      </c>
      <c r="G152" s="779">
        <f>SUM(F152/E152)</f>
        <v>0.5</v>
      </c>
      <c r="H152" s="872"/>
      <c r="I152" s="804"/>
    </row>
    <row r="153" spans="1:9" s="751" customFormat="1" ht="14.25" customHeight="1">
      <c r="A153" s="759"/>
      <c r="B153" s="835"/>
      <c r="C153" s="793"/>
      <c r="D153" s="794"/>
      <c r="E153" s="872"/>
      <c r="F153" s="796"/>
      <c r="G153" s="783"/>
      <c r="H153" s="872"/>
      <c r="I153" s="804"/>
    </row>
    <row r="154" spans="1:9" s="751" customFormat="1" ht="14.25" customHeight="1">
      <c r="A154" s="759"/>
      <c r="B154" s="836">
        <v>85228</v>
      </c>
      <c r="C154" s="785" t="s">
        <v>802</v>
      </c>
      <c r="D154" s="786"/>
      <c r="E154" s="1263">
        <v>30400</v>
      </c>
      <c r="F154" s="871">
        <v>19467.43</v>
      </c>
      <c r="G154" s="779">
        <f>SUM(F154/E154)</f>
        <v>0.6404</v>
      </c>
      <c r="H154" s="872"/>
      <c r="I154" s="804"/>
    </row>
    <row r="155" spans="1:9" s="751" customFormat="1" ht="14.25" customHeight="1">
      <c r="A155" s="759"/>
      <c r="B155" s="835"/>
      <c r="C155" s="793"/>
      <c r="D155" s="794"/>
      <c r="E155" s="872"/>
      <c r="F155" s="796"/>
      <c r="G155" s="783"/>
      <c r="H155" s="872"/>
      <c r="I155" s="804"/>
    </row>
    <row r="156" spans="1:9" s="751" customFormat="1" ht="14.25" customHeight="1" thickBot="1">
      <c r="A156" s="873"/>
      <c r="B156" s="843">
        <v>85295</v>
      </c>
      <c r="C156" s="874" t="s">
        <v>312</v>
      </c>
      <c r="D156" s="875"/>
      <c r="E156" s="1264">
        <v>339197</v>
      </c>
      <c r="F156" s="876">
        <v>240899</v>
      </c>
      <c r="G156" s="858">
        <f>SUM(F156/E156)</f>
        <v>0.7102</v>
      </c>
      <c r="H156" s="872"/>
      <c r="I156" s="804"/>
    </row>
    <row r="157" spans="1:9" s="751" customFormat="1" ht="14.25" customHeight="1" thickTop="1">
      <c r="A157" s="759"/>
      <c r="B157" s="835"/>
      <c r="C157" s="793"/>
      <c r="D157" s="794"/>
      <c r="E157" s="872"/>
      <c r="F157" s="796"/>
      <c r="G157" s="783"/>
      <c r="H157" s="872"/>
      <c r="I157" s="804"/>
    </row>
    <row r="158" spans="1:9" s="751" customFormat="1" ht="14.25" customHeight="1">
      <c r="A158" s="759">
        <v>854</v>
      </c>
      <c r="B158" s="852"/>
      <c r="C158" s="785" t="s">
        <v>184</v>
      </c>
      <c r="D158" s="786"/>
      <c r="E158" s="1263">
        <f>SUM(E160)</f>
        <v>75031</v>
      </c>
      <c r="F158" s="787">
        <f>SUM(F160)</f>
        <v>75031</v>
      </c>
      <c r="G158" s="779">
        <f>SUM(F158/E158)</f>
        <v>1</v>
      </c>
      <c r="H158" s="872"/>
      <c r="I158" s="804"/>
    </row>
    <row r="159" spans="1:9" s="751" customFormat="1" ht="14.25" customHeight="1">
      <c r="A159" s="759"/>
      <c r="B159" s="901"/>
      <c r="C159" s="793"/>
      <c r="D159" s="794"/>
      <c r="E159" s="1265"/>
      <c r="F159" s="792"/>
      <c r="G159" s="783"/>
      <c r="H159" s="872"/>
      <c r="I159" s="804"/>
    </row>
    <row r="160" spans="1:9" s="751" customFormat="1" ht="14.25" customHeight="1" thickBot="1">
      <c r="A160" s="873"/>
      <c r="B160" s="899">
        <v>85415</v>
      </c>
      <c r="C160" s="874" t="s">
        <v>607</v>
      </c>
      <c r="D160" s="875"/>
      <c r="E160" s="1264">
        <v>75031</v>
      </c>
      <c r="F160" s="876">
        <v>75031</v>
      </c>
      <c r="G160" s="858">
        <f>SUM(F160/E160)</f>
        <v>1</v>
      </c>
      <c r="H160" s="872"/>
      <c r="I160" s="804"/>
    </row>
    <row r="161" spans="1:9" s="751" customFormat="1" ht="14.25" customHeight="1" thickTop="1">
      <c r="A161" s="759"/>
      <c r="B161" s="835"/>
      <c r="C161" s="793"/>
      <c r="D161" s="794"/>
      <c r="E161" s="872"/>
      <c r="F161" s="796"/>
      <c r="G161" s="783"/>
      <c r="H161" s="872"/>
      <c r="I161" s="804"/>
    </row>
    <row r="162" spans="1:9" s="751" customFormat="1" ht="14.25" customHeight="1">
      <c r="A162" s="759">
        <v>900</v>
      </c>
      <c r="B162" s="793"/>
      <c r="C162" s="793" t="s">
        <v>212</v>
      </c>
      <c r="D162" s="794"/>
      <c r="E162" s="872"/>
      <c r="F162" s="796"/>
      <c r="G162" s="783"/>
      <c r="H162" s="804"/>
      <c r="I162" s="804"/>
    </row>
    <row r="163" spans="1:9" s="751" customFormat="1" ht="14.25" customHeight="1">
      <c r="A163" s="759"/>
      <c r="B163" s="836"/>
      <c r="C163" s="785" t="s">
        <v>360</v>
      </c>
      <c r="D163" s="786"/>
      <c r="E163" s="1263">
        <f>SUM(E165:E172)</f>
        <v>13636152</v>
      </c>
      <c r="F163" s="871">
        <f>SUM(F165:F172)</f>
        <v>4771280.24</v>
      </c>
      <c r="G163" s="779">
        <f>SUM(F163/E163)</f>
        <v>0.3499</v>
      </c>
      <c r="H163" s="872"/>
      <c r="I163" s="804"/>
    </row>
    <row r="164" spans="1:9" s="751" customFormat="1" ht="14.25" customHeight="1">
      <c r="A164" s="759"/>
      <c r="B164" s="835"/>
      <c r="C164" s="793"/>
      <c r="D164" s="794"/>
      <c r="E164" s="872"/>
      <c r="F164" s="796"/>
      <c r="G164" s="783"/>
      <c r="H164" s="872"/>
      <c r="I164" s="804"/>
    </row>
    <row r="165" spans="1:9" s="751" customFormat="1" ht="14.25" customHeight="1">
      <c r="A165" s="759"/>
      <c r="B165" s="836">
        <v>90001</v>
      </c>
      <c r="C165" s="785" t="s">
        <v>471</v>
      </c>
      <c r="D165" s="786"/>
      <c r="E165" s="1263">
        <v>11131279</v>
      </c>
      <c r="F165" s="871">
        <v>2751012.53</v>
      </c>
      <c r="G165" s="779">
        <f>SUM(F165/E165)</f>
        <v>0.2471</v>
      </c>
      <c r="H165" s="872"/>
      <c r="I165" s="804"/>
    </row>
    <row r="166" spans="1:9" s="751" customFormat="1" ht="14.25" customHeight="1">
      <c r="A166" s="759"/>
      <c r="B166" s="885"/>
      <c r="C166" s="789"/>
      <c r="D166" s="790"/>
      <c r="E166" s="1265"/>
      <c r="F166" s="792"/>
      <c r="G166" s="783"/>
      <c r="H166" s="872"/>
      <c r="I166" s="804"/>
    </row>
    <row r="167" spans="1:9" s="751" customFormat="1" ht="14.25" customHeight="1">
      <c r="A167" s="759"/>
      <c r="B167" s="836">
        <v>90002</v>
      </c>
      <c r="C167" s="785" t="s">
        <v>321</v>
      </c>
      <c r="D167" s="786"/>
      <c r="E167" s="1263">
        <v>133217</v>
      </c>
      <c r="F167" s="871">
        <v>84395.41</v>
      </c>
      <c r="G167" s="779">
        <f>SUM(F167/E167)</f>
        <v>0.6335</v>
      </c>
      <c r="H167" s="872"/>
      <c r="I167" s="804"/>
    </row>
    <row r="168" spans="1:9" s="751" customFormat="1" ht="14.25" customHeight="1">
      <c r="A168" s="759"/>
      <c r="B168" s="835"/>
      <c r="C168" s="793"/>
      <c r="D168" s="794"/>
      <c r="E168" s="872"/>
      <c r="F168" s="796"/>
      <c r="G168" s="783"/>
      <c r="H168" s="872"/>
      <c r="I168" s="804"/>
    </row>
    <row r="169" spans="1:9" s="751" customFormat="1" ht="14.25" customHeight="1">
      <c r="A169" s="759"/>
      <c r="B169" s="835">
        <v>90020</v>
      </c>
      <c r="C169" s="793" t="s">
        <v>326</v>
      </c>
      <c r="D169" s="794"/>
      <c r="E169" s="872"/>
      <c r="F169" s="796"/>
      <c r="G169" s="783"/>
      <c r="H169" s="872"/>
      <c r="I169" s="804"/>
    </row>
    <row r="170" spans="1:9" s="751" customFormat="1" ht="14.25" customHeight="1">
      <c r="A170" s="759"/>
      <c r="B170" s="836"/>
      <c r="C170" s="785" t="s">
        <v>327</v>
      </c>
      <c r="D170" s="786"/>
      <c r="E170" s="1263">
        <v>51000</v>
      </c>
      <c r="F170" s="871">
        <v>23180.42</v>
      </c>
      <c r="G170" s="779">
        <f>SUM(F170/E170)</f>
        <v>0.4545</v>
      </c>
      <c r="H170" s="872"/>
      <c r="I170" s="804"/>
    </row>
    <row r="171" spans="1:9" s="751" customFormat="1" ht="14.25" customHeight="1">
      <c r="A171" s="803"/>
      <c r="B171" s="854"/>
      <c r="C171" s="793"/>
      <c r="D171" s="794"/>
      <c r="E171" s="872"/>
      <c r="F171" s="796"/>
      <c r="G171" s="783"/>
      <c r="H171" s="872"/>
      <c r="I171" s="804"/>
    </row>
    <row r="172" spans="1:9" s="751" customFormat="1" ht="14.25" customHeight="1" thickBot="1">
      <c r="A172" s="902"/>
      <c r="B172" s="899">
        <v>90095</v>
      </c>
      <c r="C172" s="874" t="s">
        <v>312</v>
      </c>
      <c r="D172" s="875"/>
      <c r="E172" s="1264">
        <v>2320656</v>
      </c>
      <c r="F172" s="876">
        <v>1912691.88</v>
      </c>
      <c r="G172" s="858">
        <f>SUM(F172/E172)</f>
        <v>0.8242</v>
      </c>
      <c r="H172" s="872"/>
      <c r="I172" s="804"/>
    </row>
    <row r="173" spans="1:9" s="751" customFormat="1" ht="14.25" customHeight="1" thickTop="1">
      <c r="A173" s="803"/>
      <c r="B173" s="886"/>
      <c r="C173" s="793"/>
      <c r="D173" s="794"/>
      <c r="E173" s="872"/>
      <c r="F173" s="796"/>
      <c r="G173" s="783"/>
      <c r="H173" s="872"/>
      <c r="I173" s="804"/>
    </row>
    <row r="174" spans="1:9" s="751" customFormat="1" ht="14.25" customHeight="1">
      <c r="A174" s="803">
        <v>921</v>
      </c>
      <c r="B174" s="903"/>
      <c r="C174" s="785" t="s">
        <v>372</v>
      </c>
      <c r="D174" s="786"/>
      <c r="E174" s="1263">
        <f>SUM(E176,)</f>
        <v>21472</v>
      </c>
      <c r="F174" s="871">
        <f>SUM(F176,)</f>
        <v>626.6</v>
      </c>
      <c r="G174" s="779">
        <f>SUM(F174/E174)</f>
        <v>0.0292</v>
      </c>
      <c r="H174" s="872"/>
      <c r="I174" s="804"/>
    </row>
    <row r="175" spans="1:9" s="751" customFormat="1" ht="14.25" customHeight="1">
      <c r="A175" s="803"/>
      <c r="B175" s="886"/>
      <c r="C175" s="793"/>
      <c r="D175" s="794"/>
      <c r="E175" s="872"/>
      <c r="F175" s="796"/>
      <c r="G175" s="783"/>
      <c r="H175" s="872"/>
      <c r="I175" s="804"/>
    </row>
    <row r="176" spans="1:9" s="751" customFormat="1" ht="14.25" customHeight="1" thickBot="1">
      <c r="A176" s="904"/>
      <c r="B176" s="905">
        <v>92109</v>
      </c>
      <c r="C176" s="889" t="s">
        <v>593</v>
      </c>
      <c r="D176" s="890"/>
      <c r="E176" s="1266">
        <v>21472</v>
      </c>
      <c r="F176" s="891">
        <v>626.6</v>
      </c>
      <c r="G176" s="892">
        <f>SUM(F176/E176)</f>
        <v>0.0292</v>
      </c>
      <c r="H176" s="872"/>
      <c r="I176" s="804"/>
    </row>
    <row r="177" spans="1:10" ht="14.25" customHeight="1">
      <c r="A177" s="906"/>
      <c r="B177" s="907"/>
      <c r="C177" s="908"/>
      <c r="D177" s="909"/>
      <c r="E177" s="1267"/>
      <c r="F177" s="910"/>
      <c r="G177" s="911"/>
      <c r="H177" s="912"/>
      <c r="I177" s="752"/>
      <c r="J177" s="913"/>
    </row>
    <row r="178" spans="1:9" s="919" customFormat="1" ht="14.25" customHeight="1" thickBot="1">
      <c r="A178" s="914"/>
      <c r="B178" s="915"/>
      <c r="C178" s="916" t="s">
        <v>185</v>
      </c>
      <c r="D178" s="917"/>
      <c r="E178" s="1268">
        <f>SUM(E56+E60+E64+E68+E80+E91+E102+E121+E129+E139+E143+E163+E174+E158)</f>
        <v>101150824</v>
      </c>
      <c r="F178" s="812">
        <f>SUM(F56+F60+F64+F68+F80+F91+F102+F121+F129+F139+F143+F163+F174+F158)</f>
        <v>45545028.28</v>
      </c>
      <c r="G178" s="918">
        <f>SUM(F178/E178)</f>
        <v>0.4503</v>
      </c>
      <c r="H178" s="815"/>
      <c r="I178" s="798"/>
    </row>
    <row r="179" spans="1:9" ht="39.75" customHeight="1">
      <c r="A179" s="1446" t="s">
        <v>373</v>
      </c>
      <c r="B179" s="1446"/>
      <c r="C179" s="1446"/>
      <c r="D179" s="1446"/>
      <c r="E179" s="1446"/>
      <c r="F179" s="1446"/>
      <c r="G179" s="1446"/>
      <c r="H179" s="920"/>
      <c r="I179" s="752"/>
    </row>
    <row r="180" spans="1:9" ht="14.25" customHeight="1" thickBot="1">
      <c r="A180" s="921"/>
      <c r="B180" s="921"/>
      <c r="C180" s="921"/>
      <c r="D180" s="922"/>
      <c r="E180" s="921"/>
      <c r="F180" s="921"/>
      <c r="G180" s="921"/>
      <c r="H180" s="920"/>
      <c r="I180" s="752"/>
    </row>
    <row r="181" spans="1:9" s="925" customFormat="1" ht="14.25" customHeight="1">
      <c r="A181" s="1467" t="s">
        <v>159</v>
      </c>
      <c r="B181" s="1479" t="s">
        <v>186</v>
      </c>
      <c r="C181" s="1479" t="s">
        <v>322</v>
      </c>
      <c r="D181" s="1479" t="s">
        <v>187</v>
      </c>
      <c r="E181" s="1469" t="s">
        <v>127</v>
      </c>
      <c r="F181" s="1469" t="s">
        <v>609</v>
      </c>
      <c r="G181" s="1475" t="s">
        <v>374</v>
      </c>
      <c r="H181" s="923"/>
      <c r="I181" s="924"/>
    </row>
    <row r="182" spans="1:9" s="927" customFormat="1" ht="14.25" customHeight="1" thickBot="1">
      <c r="A182" s="1468"/>
      <c r="B182" s="1439"/>
      <c r="C182" s="1439"/>
      <c r="D182" s="1439"/>
      <c r="E182" s="1471"/>
      <c r="F182" s="1471"/>
      <c r="G182" s="1476"/>
      <c r="H182" s="926"/>
      <c r="I182" s="926"/>
    </row>
    <row r="183" spans="1:9" s="14" customFormat="1" ht="14.25" customHeight="1">
      <c r="A183" s="928">
        <v>1</v>
      </c>
      <c r="B183" s="756">
        <v>2</v>
      </c>
      <c r="C183" s="929">
        <v>3</v>
      </c>
      <c r="D183" s="929">
        <v>4</v>
      </c>
      <c r="E183" s="826">
        <v>5</v>
      </c>
      <c r="F183" s="6">
        <v>6</v>
      </c>
      <c r="G183" s="7">
        <v>7</v>
      </c>
      <c r="H183" s="827"/>
      <c r="I183" s="828"/>
    </row>
    <row r="184" spans="1:9" s="751" customFormat="1" ht="14.25" customHeight="1">
      <c r="A184" s="847"/>
      <c r="B184" s="760"/>
      <c r="C184" s="762"/>
      <c r="D184" s="762"/>
      <c r="E184" s="930"/>
      <c r="F184" s="931"/>
      <c r="G184" s="763"/>
      <c r="H184" s="932"/>
      <c r="I184" s="804"/>
    </row>
    <row r="185" spans="1:9" s="751" customFormat="1" ht="14.25" customHeight="1">
      <c r="A185" s="759">
        <v>750</v>
      </c>
      <c r="B185" s="836"/>
      <c r="C185" s="933"/>
      <c r="D185" s="933" t="s">
        <v>164</v>
      </c>
      <c r="E185" s="1263">
        <f>SUM(E187)</f>
        <v>293000</v>
      </c>
      <c r="F185" s="871">
        <f>SUM(F187)</f>
        <v>158789</v>
      </c>
      <c r="G185" s="779">
        <f>SUM(F185/E185)</f>
        <v>0.5419</v>
      </c>
      <c r="H185" s="872"/>
      <c r="I185" s="804"/>
    </row>
    <row r="186" spans="1:9" s="751" customFormat="1" ht="14.25" customHeight="1">
      <c r="A186" s="759"/>
      <c r="B186" s="835"/>
      <c r="C186" s="934"/>
      <c r="D186" s="934"/>
      <c r="E186" s="872"/>
      <c r="F186" s="796"/>
      <c r="G186" s="783"/>
      <c r="H186" s="872"/>
      <c r="I186" s="804"/>
    </row>
    <row r="187" spans="1:9" s="751" customFormat="1" ht="14.25" customHeight="1">
      <c r="A187" s="803"/>
      <c r="B187" s="835">
        <v>75011</v>
      </c>
      <c r="C187" s="933"/>
      <c r="D187" s="933" t="s">
        <v>594</v>
      </c>
      <c r="E187" s="1263">
        <f>SUM(E191)</f>
        <v>293000</v>
      </c>
      <c r="F187" s="871">
        <f>SUM(F191)</f>
        <v>158789</v>
      </c>
      <c r="G187" s="779">
        <f>SUM(F187/E187)</f>
        <v>0.5419</v>
      </c>
      <c r="H187" s="872"/>
      <c r="I187" s="804"/>
    </row>
    <row r="188" spans="1:9" s="751" customFormat="1" ht="14.25" customHeight="1">
      <c r="A188" s="759"/>
      <c r="B188" s="835"/>
      <c r="C188" s="934"/>
      <c r="D188" s="934"/>
      <c r="E188" s="872"/>
      <c r="F188" s="796"/>
      <c r="G188" s="783"/>
      <c r="H188" s="872"/>
      <c r="I188" s="804"/>
    </row>
    <row r="189" spans="1:9" s="751" customFormat="1" ht="14.25" customHeight="1">
      <c r="A189" s="759"/>
      <c r="B189" s="835"/>
      <c r="C189" s="901">
        <v>2010</v>
      </c>
      <c r="D189" s="934" t="s">
        <v>339</v>
      </c>
      <c r="E189" s="872"/>
      <c r="F189" s="796"/>
      <c r="G189" s="783"/>
      <c r="H189" s="872"/>
      <c r="I189" s="804"/>
    </row>
    <row r="190" spans="1:9" s="751" customFormat="1" ht="14.25" customHeight="1">
      <c r="A190" s="759"/>
      <c r="B190" s="835"/>
      <c r="C190" s="901"/>
      <c r="D190" s="934" t="s">
        <v>461</v>
      </c>
      <c r="E190" s="872"/>
      <c r="F190" s="796"/>
      <c r="G190" s="783"/>
      <c r="H190" s="872"/>
      <c r="I190" s="804"/>
    </row>
    <row r="191" spans="1:9" s="751" customFormat="1" ht="14.25" customHeight="1" thickBot="1">
      <c r="A191" s="873"/>
      <c r="B191" s="843"/>
      <c r="C191" s="899"/>
      <c r="D191" s="935" t="s">
        <v>462</v>
      </c>
      <c r="E191" s="1264">
        <v>293000</v>
      </c>
      <c r="F191" s="876">
        <v>158789</v>
      </c>
      <c r="G191" s="858">
        <f>SUM(F191/E191)</f>
        <v>0.5419</v>
      </c>
      <c r="H191" s="872"/>
      <c r="I191" s="804"/>
    </row>
    <row r="192" spans="1:9" s="751" customFormat="1" ht="14.25" customHeight="1" thickTop="1">
      <c r="A192" s="759"/>
      <c r="B192" s="835"/>
      <c r="C192" s="934"/>
      <c r="D192" s="934"/>
      <c r="E192" s="898"/>
      <c r="F192" s="936"/>
      <c r="G192" s="783"/>
      <c r="H192" s="872"/>
      <c r="I192" s="804"/>
    </row>
    <row r="193" spans="1:9" s="751" customFormat="1" ht="14.25" customHeight="1">
      <c r="A193" s="759">
        <v>751</v>
      </c>
      <c r="B193" s="835"/>
      <c r="C193" s="934"/>
      <c r="D193" s="934" t="s">
        <v>463</v>
      </c>
      <c r="E193" s="898"/>
      <c r="F193" s="936"/>
      <c r="G193" s="783"/>
      <c r="H193" s="872"/>
      <c r="I193" s="804"/>
    </row>
    <row r="194" spans="1:9" s="751" customFormat="1" ht="14.25" customHeight="1">
      <c r="A194" s="759"/>
      <c r="B194" s="836"/>
      <c r="C194" s="933"/>
      <c r="D194" s="933" t="s">
        <v>464</v>
      </c>
      <c r="E194" s="1263">
        <f>SUM(E197)</f>
        <v>6564</v>
      </c>
      <c r="F194" s="871">
        <f>SUM(F197)</f>
        <v>3282</v>
      </c>
      <c r="G194" s="779">
        <f>SUM(F194/E194)</f>
        <v>0.5</v>
      </c>
      <c r="H194" s="872"/>
      <c r="I194" s="804"/>
    </row>
    <row r="195" spans="1:9" s="751" customFormat="1" ht="14.25" customHeight="1">
      <c r="A195" s="759"/>
      <c r="B195" s="835"/>
      <c r="C195" s="934"/>
      <c r="D195" s="934"/>
      <c r="E195" s="872"/>
      <c r="F195" s="796"/>
      <c r="G195" s="783"/>
      <c r="H195" s="872"/>
      <c r="I195" s="804"/>
    </row>
    <row r="196" spans="1:9" s="751" customFormat="1" ht="14.25" customHeight="1">
      <c r="A196" s="759"/>
      <c r="B196" s="835">
        <v>75101</v>
      </c>
      <c r="C196" s="934"/>
      <c r="D196" s="934" t="s">
        <v>323</v>
      </c>
      <c r="E196" s="872"/>
      <c r="F196" s="796"/>
      <c r="G196" s="783"/>
      <c r="H196" s="872"/>
      <c r="I196" s="804"/>
    </row>
    <row r="197" spans="1:9" s="751" customFormat="1" ht="14.25" customHeight="1">
      <c r="A197" s="759"/>
      <c r="B197" s="835"/>
      <c r="C197" s="933"/>
      <c r="D197" s="933" t="s">
        <v>324</v>
      </c>
      <c r="E197" s="1263">
        <f>SUM(E201)</f>
        <v>6564</v>
      </c>
      <c r="F197" s="871">
        <f>SUM(F201)</f>
        <v>3282</v>
      </c>
      <c r="G197" s="779">
        <f>SUM(F197/E197)</f>
        <v>0.5</v>
      </c>
      <c r="H197" s="872"/>
      <c r="I197" s="804"/>
    </row>
    <row r="198" spans="1:9" s="751" customFormat="1" ht="14.25" customHeight="1">
      <c r="A198" s="759"/>
      <c r="B198" s="835"/>
      <c r="C198" s="934"/>
      <c r="D198" s="934"/>
      <c r="E198" s="872"/>
      <c r="F198" s="796"/>
      <c r="G198" s="783"/>
      <c r="H198" s="872"/>
      <c r="I198" s="804"/>
    </row>
    <row r="199" spans="1:9" s="751" customFormat="1" ht="14.25" customHeight="1">
      <c r="A199" s="759"/>
      <c r="B199" s="835"/>
      <c r="C199" s="901">
        <v>2010</v>
      </c>
      <c r="D199" s="934" t="s">
        <v>339</v>
      </c>
      <c r="E199" s="872"/>
      <c r="F199" s="796"/>
      <c r="G199" s="783"/>
      <c r="H199" s="872"/>
      <c r="I199" s="804"/>
    </row>
    <row r="200" spans="1:9" s="751" customFormat="1" ht="14.25" customHeight="1">
      <c r="A200" s="759"/>
      <c r="B200" s="835"/>
      <c r="C200" s="901"/>
      <c r="D200" s="934" t="s">
        <v>461</v>
      </c>
      <c r="E200" s="872"/>
      <c r="F200" s="796"/>
      <c r="G200" s="783"/>
      <c r="H200" s="872"/>
      <c r="I200" s="804"/>
    </row>
    <row r="201" spans="1:9" s="751" customFormat="1" ht="14.25" customHeight="1" thickBot="1">
      <c r="A201" s="873"/>
      <c r="B201" s="843"/>
      <c r="C201" s="899"/>
      <c r="D201" s="935" t="s">
        <v>462</v>
      </c>
      <c r="E201" s="1264">
        <v>6564</v>
      </c>
      <c r="F201" s="876">
        <v>3282</v>
      </c>
      <c r="G201" s="858">
        <f>SUM(F201/E201)</f>
        <v>0.5</v>
      </c>
      <c r="H201" s="872"/>
      <c r="I201" s="804"/>
    </row>
    <row r="202" spans="1:9" s="751" customFormat="1" ht="14.25" customHeight="1" thickTop="1">
      <c r="A202" s="759"/>
      <c r="B202" s="793"/>
      <c r="C202" s="934"/>
      <c r="D202" s="934"/>
      <c r="E202" s="898"/>
      <c r="F202" s="936"/>
      <c r="G202" s="783"/>
      <c r="H202" s="872"/>
      <c r="I202" s="937" t="s">
        <v>375</v>
      </c>
    </row>
    <row r="203" spans="1:9" s="751" customFormat="1" ht="14.25" customHeight="1">
      <c r="A203" s="938">
        <v>851</v>
      </c>
      <c r="B203" s="836"/>
      <c r="C203" s="933"/>
      <c r="D203" s="933" t="s">
        <v>183</v>
      </c>
      <c r="E203" s="1263">
        <f>SUM(E205+E212+E219+E226+E233)</f>
        <v>0</v>
      </c>
      <c r="F203" s="871">
        <f>SUM(F205+F212+F219+F226+F233)</f>
        <v>300</v>
      </c>
      <c r="G203" s="779"/>
      <c r="H203" s="872"/>
      <c r="I203" s="804"/>
    </row>
    <row r="204" spans="1:9" s="751" customFormat="1" ht="14.25" customHeight="1">
      <c r="A204" s="938"/>
      <c r="B204" s="835"/>
      <c r="C204" s="934"/>
      <c r="D204" s="934"/>
      <c r="E204" s="872"/>
      <c r="F204" s="796"/>
      <c r="G204" s="783"/>
      <c r="H204" s="872"/>
      <c r="I204" s="804"/>
    </row>
    <row r="205" spans="1:9" s="751" customFormat="1" ht="14.25" customHeight="1">
      <c r="A205" s="938"/>
      <c r="B205" s="835">
        <v>85195</v>
      </c>
      <c r="C205" s="933"/>
      <c r="D205" s="933" t="s">
        <v>312</v>
      </c>
      <c r="E205" s="1263">
        <f>SUM(E209)</f>
        <v>0</v>
      </c>
      <c r="F205" s="871">
        <f>SUM(F209)</f>
        <v>300</v>
      </c>
      <c r="G205" s="779"/>
      <c r="H205" s="872"/>
      <c r="I205" s="804"/>
    </row>
    <row r="206" spans="1:9" s="751" customFormat="1" ht="14.25" customHeight="1">
      <c r="A206" s="938"/>
      <c r="B206" s="901"/>
      <c r="C206" s="934"/>
      <c r="D206" s="934"/>
      <c r="E206" s="872"/>
      <c r="F206" s="884"/>
      <c r="G206" s="783"/>
      <c r="H206" s="872"/>
      <c r="I206" s="804"/>
    </row>
    <row r="207" spans="1:9" s="751" customFormat="1" ht="14.25" customHeight="1">
      <c r="A207" s="938"/>
      <c r="B207" s="901"/>
      <c r="C207" s="901">
        <v>2010</v>
      </c>
      <c r="D207" s="934" t="s">
        <v>339</v>
      </c>
      <c r="E207" s="872"/>
      <c r="F207" s="796"/>
      <c r="G207" s="783"/>
      <c r="H207" s="872"/>
      <c r="I207" s="804"/>
    </row>
    <row r="208" spans="1:9" s="751" customFormat="1" ht="14.25" customHeight="1">
      <c r="A208" s="938"/>
      <c r="B208" s="901"/>
      <c r="C208" s="901"/>
      <c r="D208" s="934" t="s">
        <v>461</v>
      </c>
      <c r="E208" s="872"/>
      <c r="F208" s="796"/>
      <c r="G208" s="783"/>
      <c r="H208" s="872"/>
      <c r="I208" s="804"/>
    </row>
    <row r="209" spans="1:9" s="751" customFormat="1" ht="14.25" customHeight="1" thickBot="1">
      <c r="A209" s="939"/>
      <c r="B209" s="899"/>
      <c r="C209" s="899"/>
      <c r="D209" s="935" t="s">
        <v>462</v>
      </c>
      <c r="E209" s="1264">
        <v>0</v>
      </c>
      <c r="F209" s="876">
        <v>300</v>
      </c>
      <c r="G209" s="858"/>
      <c r="H209" s="872"/>
      <c r="I209" s="804"/>
    </row>
    <row r="210" spans="1:9" s="751" customFormat="1" ht="14.25" customHeight="1" thickTop="1">
      <c r="A210" s="759"/>
      <c r="B210" s="793"/>
      <c r="C210" s="934"/>
      <c r="D210" s="934"/>
      <c r="E210" s="898"/>
      <c r="F210" s="936"/>
      <c r="G210" s="783"/>
      <c r="H210" s="872"/>
      <c r="I210" s="804"/>
    </row>
    <row r="211" spans="1:9" s="751" customFormat="1" ht="14.25" customHeight="1">
      <c r="A211" s="938">
        <v>852</v>
      </c>
      <c r="B211" s="836"/>
      <c r="C211" s="933"/>
      <c r="D211" s="933" t="s">
        <v>798</v>
      </c>
      <c r="E211" s="1263">
        <f>SUM(E213+E220+E227+E234+E241)</f>
        <v>11587889</v>
      </c>
      <c r="F211" s="871">
        <f>SUM(F213+F220+F227+F234+F241)</f>
        <v>5518380</v>
      </c>
      <c r="G211" s="779">
        <f>SUM(F211/E211)</f>
        <v>0.4762</v>
      </c>
      <c r="H211" s="872"/>
      <c r="I211" s="804"/>
    </row>
    <row r="212" spans="1:9" s="751" customFormat="1" ht="14.25" customHeight="1">
      <c r="A212" s="938"/>
      <c r="B212" s="835"/>
      <c r="C212" s="934"/>
      <c r="D212" s="934"/>
      <c r="E212" s="872"/>
      <c r="F212" s="796"/>
      <c r="G212" s="883"/>
      <c r="H212" s="872"/>
      <c r="I212" s="804"/>
    </row>
    <row r="213" spans="1:9" s="751" customFormat="1" ht="14.25" customHeight="1">
      <c r="A213" s="938"/>
      <c r="B213" s="835">
        <v>85203</v>
      </c>
      <c r="C213" s="933"/>
      <c r="D213" s="933" t="s">
        <v>805</v>
      </c>
      <c r="E213" s="1263">
        <f>SUM(E217)</f>
        <v>121000</v>
      </c>
      <c r="F213" s="871">
        <f>SUM(F217)</f>
        <v>66081</v>
      </c>
      <c r="G213" s="779">
        <f>SUM(F213/E213)</f>
        <v>0.5461</v>
      </c>
      <c r="H213" s="872"/>
      <c r="I213" s="804"/>
    </row>
    <row r="214" spans="1:9" s="751" customFormat="1" ht="14.25" customHeight="1">
      <c r="A214" s="938"/>
      <c r="B214" s="901"/>
      <c r="C214" s="934"/>
      <c r="D214" s="934"/>
      <c r="E214" s="872"/>
      <c r="F214" s="884"/>
      <c r="G214" s="783"/>
      <c r="H214" s="872"/>
      <c r="I214" s="804"/>
    </row>
    <row r="215" spans="1:9" s="751" customFormat="1" ht="14.25" customHeight="1">
      <c r="A215" s="938"/>
      <c r="B215" s="901"/>
      <c r="C215" s="901">
        <v>2010</v>
      </c>
      <c r="D215" s="934" t="s">
        <v>339</v>
      </c>
      <c r="E215" s="872"/>
      <c r="F215" s="796"/>
      <c r="G215" s="783"/>
      <c r="H215" s="872"/>
      <c r="I215" s="804"/>
    </row>
    <row r="216" spans="1:9" s="751" customFormat="1" ht="14.25" customHeight="1">
      <c r="A216" s="938"/>
      <c r="B216" s="901"/>
      <c r="C216" s="901"/>
      <c r="D216" s="934" t="s">
        <v>461</v>
      </c>
      <c r="E216" s="872"/>
      <c r="F216" s="796"/>
      <c r="G216" s="783"/>
      <c r="H216" s="872"/>
      <c r="I216" s="804"/>
    </row>
    <row r="217" spans="1:9" s="751" customFormat="1" ht="14.25" customHeight="1">
      <c r="A217" s="938"/>
      <c r="B217" s="852"/>
      <c r="C217" s="852"/>
      <c r="D217" s="933" t="s">
        <v>462</v>
      </c>
      <c r="E217" s="1263">
        <v>121000</v>
      </c>
      <c r="F217" s="871">
        <v>66081</v>
      </c>
      <c r="G217" s="779">
        <f>SUM(F217/E217)</f>
        <v>0.5461</v>
      </c>
      <c r="H217" s="872"/>
      <c r="I217" s="804"/>
    </row>
    <row r="218" spans="1:9" s="751" customFormat="1" ht="14.25" customHeight="1">
      <c r="A218" s="938"/>
      <c r="B218" s="854"/>
      <c r="C218" s="886"/>
      <c r="D218" s="934"/>
      <c r="E218" s="872"/>
      <c r="F218" s="796"/>
      <c r="G218" s="783"/>
      <c r="H218" s="872"/>
      <c r="I218" s="804"/>
    </row>
    <row r="219" spans="1:9" s="751" customFormat="1" ht="14.25" customHeight="1">
      <c r="A219" s="938"/>
      <c r="B219" s="901"/>
      <c r="C219" s="886"/>
      <c r="D219" s="934" t="s">
        <v>370</v>
      </c>
      <c r="E219" s="872"/>
      <c r="F219" s="796"/>
      <c r="G219" s="783"/>
      <c r="H219" s="872"/>
      <c r="I219" s="804"/>
    </row>
    <row r="220" spans="1:9" s="751" customFormat="1" ht="14.25" customHeight="1">
      <c r="A220" s="938"/>
      <c r="B220" s="901">
        <v>85212</v>
      </c>
      <c r="C220" s="903"/>
      <c r="D220" s="933" t="s">
        <v>371</v>
      </c>
      <c r="E220" s="1263">
        <f>SUM(E224)</f>
        <v>10626000</v>
      </c>
      <c r="F220" s="871">
        <f>SUM(F224)</f>
        <v>5023883</v>
      </c>
      <c r="G220" s="779">
        <f>SUM(F220/E220)</f>
        <v>0.4728</v>
      </c>
      <c r="H220" s="872"/>
      <c r="I220" s="804"/>
    </row>
    <row r="221" spans="1:9" s="751" customFormat="1" ht="14.25" customHeight="1">
      <c r="A221" s="938"/>
      <c r="B221" s="901"/>
      <c r="C221" s="886"/>
      <c r="D221" s="934"/>
      <c r="E221" s="872"/>
      <c r="F221" s="796"/>
      <c r="G221" s="783"/>
      <c r="H221" s="872"/>
      <c r="I221" s="804"/>
    </row>
    <row r="222" spans="1:9" s="751" customFormat="1" ht="14.25" customHeight="1">
      <c r="A222" s="938"/>
      <c r="B222" s="901"/>
      <c r="C222" s="886">
        <v>2010</v>
      </c>
      <c r="D222" s="934" t="s">
        <v>339</v>
      </c>
      <c r="E222" s="872"/>
      <c r="F222" s="796"/>
      <c r="G222" s="783"/>
      <c r="H222" s="872"/>
      <c r="I222" s="804"/>
    </row>
    <row r="223" spans="1:9" s="751" customFormat="1" ht="14.25" customHeight="1">
      <c r="A223" s="938"/>
      <c r="B223" s="901"/>
      <c r="C223" s="886"/>
      <c r="D223" s="934" t="s">
        <v>461</v>
      </c>
      <c r="E223" s="872"/>
      <c r="F223" s="796"/>
      <c r="G223" s="783"/>
      <c r="H223" s="872"/>
      <c r="I223" s="804"/>
    </row>
    <row r="224" spans="1:9" s="751" customFormat="1" ht="14.25" customHeight="1">
      <c r="A224" s="938"/>
      <c r="B224" s="852"/>
      <c r="C224" s="852"/>
      <c r="D224" s="933" t="s">
        <v>462</v>
      </c>
      <c r="E224" s="1263">
        <v>10626000</v>
      </c>
      <c r="F224" s="871">
        <v>5023883</v>
      </c>
      <c r="G224" s="779">
        <f>SUM(F224/E224)</f>
        <v>0.4728</v>
      </c>
      <c r="H224" s="872"/>
      <c r="I224" s="804"/>
    </row>
    <row r="225" spans="1:9" s="751" customFormat="1" ht="14.25" customHeight="1">
      <c r="A225" s="938"/>
      <c r="B225" s="901"/>
      <c r="C225" s="934"/>
      <c r="D225" s="934"/>
      <c r="E225" s="898"/>
      <c r="F225" s="936"/>
      <c r="G225" s="783"/>
      <c r="H225" s="872"/>
      <c r="I225" s="804"/>
    </row>
    <row r="226" spans="1:9" s="751" customFormat="1" ht="14.25" customHeight="1">
      <c r="A226" s="938"/>
      <c r="B226" s="901">
        <v>85213</v>
      </c>
      <c r="C226" s="934"/>
      <c r="D226" s="934" t="s">
        <v>376</v>
      </c>
      <c r="E226" s="898"/>
      <c r="F226" s="936"/>
      <c r="G226" s="783"/>
      <c r="H226" s="872"/>
      <c r="I226" s="804"/>
    </row>
    <row r="227" spans="1:9" s="751" customFormat="1" ht="14.25" customHeight="1">
      <c r="A227" s="759"/>
      <c r="B227" s="835"/>
      <c r="C227" s="934"/>
      <c r="D227" s="934" t="s">
        <v>377</v>
      </c>
      <c r="E227" s="872">
        <f>SUM(E232)</f>
        <v>97000</v>
      </c>
      <c r="F227" s="796">
        <f>SUM(F232)</f>
        <v>48498</v>
      </c>
      <c r="G227" s="783">
        <f>SUM(F227/E227)</f>
        <v>0.5</v>
      </c>
      <c r="H227" s="872"/>
      <c r="I227" s="804"/>
    </row>
    <row r="228" spans="1:9" s="751" customFormat="1" ht="14.25" customHeight="1">
      <c r="A228" s="759"/>
      <c r="B228" s="901"/>
      <c r="C228" s="933"/>
      <c r="D228" s="933" t="s">
        <v>261</v>
      </c>
      <c r="E228" s="1263"/>
      <c r="F228" s="871"/>
      <c r="G228" s="779"/>
      <c r="H228" s="872"/>
      <c r="I228" s="804"/>
    </row>
    <row r="229" spans="1:9" s="751" customFormat="1" ht="14.25" customHeight="1">
      <c r="A229" s="759"/>
      <c r="B229" s="901"/>
      <c r="C229" s="934"/>
      <c r="D229" s="934"/>
      <c r="E229" s="872"/>
      <c r="F229" s="796"/>
      <c r="G229" s="783"/>
      <c r="H229" s="872"/>
      <c r="I229" s="804"/>
    </row>
    <row r="230" spans="1:9" s="751" customFormat="1" ht="14.25" customHeight="1">
      <c r="A230" s="759"/>
      <c r="B230" s="901"/>
      <c r="C230" s="901">
        <v>2010</v>
      </c>
      <c r="D230" s="934" t="s">
        <v>339</v>
      </c>
      <c r="E230" s="872"/>
      <c r="F230" s="796"/>
      <c r="G230" s="783"/>
      <c r="H230" s="872"/>
      <c r="I230" s="804"/>
    </row>
    <row r="231" spans="1:9" s="751" customFormat="1" ht="14.25" customHeight="1">
      <c r="A231" s="759"/>
      <c r="B231" s="901"/>
      <c r="C231" s="901"/>
      <c r="D231" s="934" t="s">
        <v>461</v>
      </c>
      <c r="E231" s="872"/>
      <c r="F231" s="796"/>
      <c r="G231" s="783"/>
      <c r="H231" s="872"/>
      <c r="I231" s="804"/>
    </row>
    <row r="232" spans="1:9" s="751" customFormat="1" ht="14.25" customHeight="1">
      <c r="A232" s="759"/>
      <c r="B232" s="852"/>
      <c r="C232" s="852"/>
      <c r="D232" s="933" t="s">
        <v>462</v>
      </c>
      <c r="E232" s="1263">
        <v>97000</v>
      </c>
      <c r="F232" s="871">
        <v>48498</v>
      </c>
      <c r="G232" s="779">
        <f>SUM(F232/E232)</f>
        <v>0.5</v>
      </c>
      <c r="H232" s="872"/>
      <c r="I232" s="804"/>
    </row>
    <row r="233" spans="1:9" s="751" customFormat="1" ht="14.25" customHeight="1">
      <c r="A233" s="759"/>
      <c r="B233" s="901"/>
      <c r="C233" s="934"/>
      <c r="D233" s="934"/>
      <c r="E233" s="898"/>
      <c r="F233" s="936"/>
      <c r="G233" s="783"/>
      <c r="H233" s="872"/>
      <c r="I233" s="804"/>
    </row>
    <row r="234" spans="1:9" s="751" customFormat="1" ht="26.25" customHeight="1">
      <c r="A234" s="759"/>
      <c r="B234" s="940">
        <v>85214</v>
      </c>
      <c r="C234" s="933"/>
      <c r="D234" s="941" t="s">
        <v>378</v>
      </c>
      <c r="E234" s="1263">
        <f>SUM(E238)</f>
        <v>617889</v>
      </c>
      <c r="F234" s="871">
        <f>SUM(F238)</f>
        <v>316918</v>
      </c>
      <c r="G234" s="779">
        <f>SUM(F234/E234)</f>
        <v>0.5129</v>
      </c>
      <c r="H234" s="804"/>
      <c r="I234" s="804"/>
    </row>
    <row r="235" spans="1:9" s="751" customFormat="1" ht="14.25" customHeight="1">
      <c r="A235" s="759"/>
      <c r="B235" s="901"/>
      <c r="C235" s="934"/>
      <c r="D235" s="934"/>
      <c r="E235" s="872"/>
      <c r="F235" s="796"/>
      <c r="G235" s="783"/>
      <c r="H235" s="872"/>
      <c r="I235" s="804"/>
    </row>
    <row r="236" spans="1:9" s="751" customFormat="1" ht="14.25" customHeight="1">
      <c r="A236" s="759"/>
      <c r="B236" s="901"/>
      <c r="C236" s="901">
        <v>2010</v>
      </c>
      <c r="D236" s="934" t="s">
        <v>339</v>
      </c>
      <c r="E236" s="872"/>
      <c r="F236" s="796"/>
      <c r="G236" s="783"/>
      <c r="H236" s="872"/>
      <c r="I236" s="804"/>
    </row>
    <row r="237" spans="1:9" s="751" customFormat="1" ht="14.25" customHeight="1">
      <c r="A237" s="759"/>
      <c r="B237" s="901"/>
      <c r="C237" s="901"/>
      <c r="D237" s="934" t="s">
        <v>461</v>
      </c>
      <c r="E237" s="872"/>
      <c r="F237" s="796"/>
      <c r="G237" s="783"/>
      <c r="H237" s="872"/>
      <c r="I237" s="804"/>
    </row>
    <row r="238" spans="1:9" s="751" customFormat="1" ht="14.25" customHeight="1">
      <c r="A238" s="759"/>
      <c r="B238" s="852"/>
      <c r="C238" s="852"/>
      <c r="D238" s="933" t="s">
        <v>462</v>
      </c>
      <c r="E238" s="872">
        <v>617889</v>
      </c>
      <c r="F238" s="796">
        <v>316918</v>
      </c>
      <c r="G238" s="779">
        <f>SUM(F238/E238)</f>
        <v>0.5129</v>
      </c>
      <c r="H238" s="872"/>
      <c r="I238" s="804"/>
    </row>
    <row r="239" spans="1:9" s="751" customFormat="1" ht="14.25" customHeight="1">
      <c r="A239" s="759"/>
      <c r="B239" s="901"/>
      <c r="C239" s="942"/>
      <c r="D239" s="942"/>
      <c r="E239" s="943"/>
      <c r="F239" s="944"/>
      <c r="G239" s="783"/>
      <c r="H239" s="872"/>
      <c r="I239" s="804"/>
    </row>
    <row r="240" spans="1:9" s="751" customFormat="1" ht="14.25" customHeight="1">
      <c r="A240" s="759"/>
      <c r="B240" s="835"/>
      <c r="C240" s="934"/>
      <c r="D240" s="934"/>
      <c r="E240" s="898"/>
      <c r="F240" s="936"/>
      <c r="G240" s="783"/>
      <c r="H240" s="872"/>
      <c r="I240" s="804"/>
    </row>
    <row r="241" spans="1:9" s="751" customFormat="1" ht="14.25" customHeight="1">
      <c r="A241" s="759"/>
      <c r="B241" s="835">
        <v>85228</v>
      </c>
      <c r="C241" s="933"/>
      <c r="D241" s="933" t="s">
        <v>802</v>
      </c>
      <c r="E241" s="1263">
        <f>SUM(E245)</f>
        <v>126000</v>
      </c>
      <c r="F241" s="871">
        <f>SUM(F245)</f>
        <v>63000</v>
      </c>
      <c r="G241" s="779">
        <f>SUM(F241/E241)</f>
        <v>0.5</v>
      </c>
      <c r="H241" s="872"/>
      <c r="I241" s="804"/>
    </row>
    <row r="242" spans="1:9" s="751" customFormat="1" ht="14.25" customHeight="1">
      <c r="A242" s="759"/>
      <c r="B242" s="835"/>
      <c r="C242" s="934"/>
      <c r="D242" s="934"/>
      <c r="E242" s="872"/>
      <c r="F242" s="796"/>
      <c r="G242" s="783"/>
      <c r="H242" s="872"/>
      <c r="I242" s="804"/>
    </row>
    <row r="243" spans="1:9" s="751" customFormat="1" ht="14.25" customHeight="1">
      <c r="A243" s="759"/>
      <c r="B243" s="835"/>
      <c r="C243" s="901">
        <v>2010</v>
      </c>
      <c r="D243" s="934" t="s">
        <v>339</v>
      </c>
      <c r="E243" s="872"/>
      <c r="F243" s="796"/>
      <c r="G243" s="783"/>
      <c r="H243" s="872"/>
      <c r="I243" s="804"/>
    </row>
    <row r="244" spans="1:9" s="751" customFormat="1" ht="14.25" customHeight="1">
      <c r="A244" s="759"/>
      <c r="B244" s="835"/>
      <c r="C244" s="901"/>
      <c r="D244" s="934" t="s">
        <v>461</v>
      </c>
      <c r="E244" s="872"/>
      <c r="F244" s="796"/>
      <c r="G244" s="783"/>
      <c r="H244" s="872"/>
      <c r="I244" s="804"/>
    </row>
    <row r="245" spans="1:9" s="751" customFormat="1" ht="14.25" customHeight="1" thickBot="1">
      <c r="A245" s="904"/>
      <c r="B245" s="905"/>
      <c r="C245" s="888"/>
      <c r="D245" s="945" t="s">
        <v>462</v>
      </c>
      <c r="E245" s="1266">
        <v>126000</v>
      </c>
      <c r="F245" s="891">
        <v>63000</v>
      </c>
      <c r="G245" s="892">
        <f>SUM(F245/E245)</f>
        <v>0.5</v>
      </c>
      <c r="H245" s="872"/>
      <c r="I245" s="804"/>
    </row>
    <row r="246" spans="1:9" ht="14.25" customHeight="1">
      <c r="A246" s="946"/>
      <c r="B246" s="947"/>
      <c r="C246" s="948"/>
      <c r="D246" s="948"/>
      <c r="E246" s="1269"/>
      <c r="F246" s="949"/>
      <c r="G246" s="809"/>
      <c r="H246" s="912"/>
      <c r="I246" s="752"/>
    </row>
    <row r="247" spans="1:9" s="919" customFormat="1" ht="14.25" customHeight="1" thickBot="1">
      <c r="A247" s="914"/>
      <c r="B247" s="915"/>
      <c r="C247" s="950"/>
      <c r="D247" s="950" t="s">
        <v>185</v>
      </c>
      <c r="E247" s="1268">
        <f>SUM(E185+E194+E211+E203)</f>
        <v>11887453</v>
      </c>
      <c r="F247" s="812">
        <f>SUM(F185+F194+F211+F203)</f>
        <v>5680751</v>
      </c>
      <c r="G247" s="814">
        <f>SUM(F247/E247)</f>
        <v>0.4779</v>
      </c>
      <c r="H247" s="815"/>
      <c r="I247" s="798"/>
    </row>
    <row r="248" spans="1:9" ht="30" customHeight="1">
      <c r="A248" s="747" t="s">
        <v>379</v>
      </c>
      <c r="B248" s="747"/>
      <c r="C248" s="747"/>
      <c r="D248" s="747"/>
      <c r="E248" s="951"/>
      <c r="F248" s="951"/>
      <c r="G248" s="747"/>
      <c r="H248" s="920"/>
      <c r="I248" s="752"/>
    </row>
    <row r="249" spans="1:9" ht="14.25" customHeight="1">
      <c r="A249" s="816" t="s">
        <v>380</v>
      </c>
      <c r="B249" s="816"/>
      <c r="C249" s="816"/>
      <c r="D249" s="747"/>
      <c r="E249" s="952"/>
      <c r="F249" s="952"/>
      <c r="G249" s="816"/>
      <c r="H249" s="920"/>
      <c r="I249" s="752"/>
    </row>
    <row r="250" spans="1:9" ht="14.25" customHeight="1" thickBot="1">
      <c r="A250" s="953"/>
      <c r="B250" s="920"/>
      <c r="C250" s="920"/>
      <c r="D250" s="755"/>
      <c r="E250" s="954"/>
      <c r="F250" s="954"/>
      <c r="G250" s="753" t="s">
        <v>596</v>
      </c>
      <c r="H250" s="920"/>
      <c r="I250" s="752"/>
    </row>
    <row r="251" spans="1:9" s="919" customFormat="1" ht="31.5" customHeight="1" thickBot="1">
      <c r="A251" s="955" t="s">
        <v>159</v>
      </c>
      <c r="B251" s="956" t="s">
        <v>186</v>
      </c>
      <c r="C251" s="957" t="s">
        <v>322</v>
      </c>
      <c r="D251" s="956" t="s">
        <v>187</v>
      </c>
      <c r="E251" s="956" t="s">
        <v>127</v>
      </c>
      <c r="F251" s="956" t="s">
        <v>381</v>
      </c>
      <c r="G251" s="958" t="s">
        <v>382</v>
      </c>
      <c r="H251" s="754"/>
      <c r="I251" s="798"/>
    </row>
    <row r="252" spans="1:9" ht="14.25" customHeight="1">
      <c r="A252" s="959">
        <v>1</v>
      </c>
      <c r="B252" s="960">
        <v>2</v>
      </c>
      <c r="C252" s="961">
        <v>3</v>
      </c>
      <c r="D252" s="962">
        <v>4</v>
      </c>
      <c r="E252" s="963">
        <v>5</v>
      </c>
      <c r="F252" s="964">
        <v>6</v>
      </c>
      <c r="G252" s="965">
        <v>7</v>
      </c>
      <c r="H252" s="755"/>
      <c r="I252" s="752"/>
    </row>
    <row r="253" spans="1:9" ht="14.25" customHeight="1">
      <c r="A253" s="966"/>
      <c r="B253" s="798"/>
      <c r="C253" s="967"/>
      <c r="D253" s="968"/>
      <c r="E253" s="798"/>
      <c r="F253" s="969"/>
      <c r="G253" s="970"/>
      <c r="H253" s="752"/>
      <c r="I253" s="752"/>
    </row>
    <row r="254" spans="1:9" ht="14.25" customHeight="1">
      <c r="A254" s="803">
        <v>600</v>
      </c>
      <c r="B254" s="801"/>
      <c r="C254" s="933"/>
      <c r="D254" s="786" t="s">
        <v>161</v>
      </c>
      <c r="E254" s="1263">
        <f>SUM(E256)</f>
        <v>245000</v>
      </c>
      <c r="F254" s="871">
        <f>SUM(F256)</f>
        <v>122502</v>
      </c>
      <c r="G254" s="779">
        <f aca="true" t="shared" si="0" ref="G254:G262">SUM(F254/E254)</f>
        <v>0.5</v>
      </c>
      <c r="H254" s="752"/>
      <c r="I254" s="752"/>
    </row>
    <row r="255" spans="1:9" ht="14.25" customHeight="1">
      <c r="A255" s="803"/>
      <c r="B255" s="860"/>
      <c r="C255" s="942"/>
      <c r="D255" s="794" t="s">
        <v>383</v>
      </c>
      <c r="E255" s="872"/>
      <c r="F255" s="796"/>
      <c r="G255" s="783"/>
      <c r="H255" s="752"/>
      <c r="I255" s="752"/>
    </row>
    <row r="256" spans="1:9" ht="14.25" customHeight="1">
      <c r="A256" s="759"/>
      <c r="B256" s="901">
        <v>60014</v>
      </c>
      <c r="C256" s="933"/>
      <c r="D256" s="786" t="s">
        <v>465</v>
      </c>
      <c r="E256" s="1263">
        <f>SUM(E260)</f>
        <v>245000</v>
      </c>
      <c r="F256" s="871">
        <f>SUM(F260)</f>
        <v>122502</v>
      </c>
      <c r="G256" s="779">
        <f t="shared" si="0"/>
        <v>0.5</v>
      </c>
      <c r="H256" s="752"/>
      <c r="I256" s="752"/>
    </row>
    <row r="257" spans="1:9" ht="14.25" customHeight="1">
      <c r="A257" s="759"/>
      <c r="B257" s="901"/>
      <c r="C257" s="794"/>
      <c r="D257" s="794"/>
      <c r="E257" s="872"/>
      <c r="F257" s="796"/>
      <c r="G257" s="783"/>
      <c r="H257" s="752"/>
      <c r="I257" s="752"/>
    </row>
    <row r="258" spans="1:9" ht="14.25" customHeight="1">
      <c r="A258" s="759"/>
      <c r="B258" s="901"/>
      <c r="C258" s="901">
        <v>2320</v>
      </c>
      <c r="D258" s="794" t="s">
        <v>384</v>
      </c>
      <c r="E258" s="872"/>
      <c r="F258" s="796"/>
      <c r="G258" s="783"/>
      <c r="H258" s="752"/>
      <c r="I258" s="752"/>
    </row>
    <row r="259" spans="1:9" ht="14.25" customHeight="1">
      <c r="A259" s="759"/>
      <c r="B259" s="901"/>
      <c r="C259" s="901"/>
      <c r="D259" s="855" t="s">
        <v>385</v>
      </c>
      <c r="E259" s="872"/>
      <c r="F259" s="796"/>
      <c r="G259" s="783"/>
      <c r="H259" s="752"/>
      <c r="I259" s="752"/>
    </row>
    <row r="260" spans="1:9" ht="14.25" customHeight="1" thickBot="1">
      <c r="A260" s="759"/>
      <c r="B260" s="901"/>
      <c r="C260" s="901"/>
      <c r="D260" s="855" t="s">
        <v>386</v>
      </c>
      <c r="E260" s="872">
        <v>245000</v>
      </c>
      <c r="F260" s="796">
        <v>122502</v>
      </c>
      <c r="G260" s="892">
        <f t="shared" si="0"/>
        <v>0.5</v>
      </c>
      <c r="H260" s="752"/>
      <c r="I260" s="752"/>
    </row>
    <row r="261" spans="1:9" ht="14.25" customHeight="1">
      <c r="A261" s="971"/>
      <c r="B261" s="948"/>
      <c r="C261" s="972"/>
      <c r="D261" s="948"/>
      <c r="E261" s="1269"/>
      <c r="F261" s="973"/>
      <c r="G261" s="783"/>
      <c r="H261" s="752"/>
      <c r="I261" s="752"/>
    </row>
    <row r="262" spans="1:9" ht="14.25" customHeight="1" thickBot="1">
      <c r="A262" s="974"/>
      <c r="B262" s="975"/>
      <c r="C262" s="976"/>
      <c r="D262" s="950" t="s">
        <v>185</v>
      </c>
      <c r="E262" s="1268">
        <f>SUM(E254)</f>
        <v>245000</v>
      </c>
      <c r="F262" s="812">
        <f>SUM(F254)</f>
        <v>122502</v>
      </c>
      <c r="G262" s="977">
        <f t="shared" si="0"/>
        <v>0.5</v>
      </c>
      <c r="H262" s="978"/>
      <c r="I262" s="752"/>
    </row>
    <row r="263" spans="1:11" s="1" customFormat="1" ht="30" customHeight="1">
      <c r="A263" s="979" t="s">
        <v>482</v>
      </c>
      <c r="B263" s="980"/>
      <c r="C263" s="980"/>
      <c r="D263" s="980"/>
      <c r="E263" s="980"/>
      <c r="F263" s="980"/>
      <c r="G263" s="980"/>
      <c r="K263" s="817"/>
    </row>
    <row r="264" spans="1:11" ht="12.75" thickBot="1">
      <c r="A264" s="171"/>
      <c r="B264" s="171"/>
      <c r="C264" s="171"/>
      <c r="D264" s="171"/>
      <c r="E264" s="172"/>
      <c r="F264" s="173"/>
      <c r="G264" s="173" t="s">
        <v>596</v>
      </c>
      <c r="K264" s="752"/>
    </row>
    <row r="265" spans="1:14" ht="12">
      <c r="A265" s="1449" t="s">
        <v>159</v>
      </c>
      <c r="B265" s="1447" t="s">
        <v>186</v>
      </c>
      <c r="C265" s="1447" t="s">
        <v>322</v>
      </c>
      <c r="D265" s="1447" t="s">
        <v>187</v>
      </c>
      <c r="E265" s="1447" t="s">
        <v>127</v>
      </c>
      <c r="F265" s="1447" t="s">
        <v>609</v>
      </c>
      <c r="G265" s="174" t="s">
        <v>476</v>
      </c>
      <c r="K265" s="752"/>
      <c r="N265" s="981" t="s">
        <v>387</v>
      </c>
    </row>
    <row r="266" spans="1:11" ht="12.75" thickBot="1">
      <c r="A266" s="1450"/>
      <c r="B266" s="1448"/>
      <c r="C266" s="1448"/>
      <c r="D266" s="1448"/>
      <c r="E266" s="1448"/>
      <c r="F266" s="1448"/>
      <c r="G266" s="175" t="s">
        <v>481</v>
      </c>
      <c r="K266" s="752"/>
    </row>
    <row r="267" spans="1:11" ht="12">
      <c r="A267" s="176">
        <v>1</v>
      </c>
      <c r="B267" s="177">
        <v>2</v>
      </c>
      <c r="C267" s="177">
        <v>3</v>
      </c>
      <c r="D267" s="178">
        <v>4</v>
      </c>
      <c r="E267" s="177">
        <v>5</v>
      </c>
      <c r="F267" s="177">
        <v>6</v>
      </c>
      <c r="G267" s="179">
        <v>7</v>
      </c>
      <c r="K267" s="752"/>
    </row>
    <row r="268" spans="1:11" ht="12">
      <c r="A268" s="180"/>
      <c r="B268" s="181"/>
      <c r="C268" s="181"/>
      <c r="D268" s="182"/>
      <c r="E268" s="183"/>
      <c r="F268" s="183"/>
      <c r="G268" s="184"/>
      <c r="K268" s="752"/>
    </row>
    <row r="269" spans="1:11" ht="12.75">
      <c r="A269" s="982">
        <v>750</v>
      </c>
      <c r="B269" s="983"/>
      <c r="C269" s="984"/>
      <c r="D269" s="185" t="s">
        <v>164</v>
      </c>
      <c r="E269" s="1270">
        <f>E271</f>
        <v>180000</v>
      </c>
      <c r="F269" s="985">
        <f>F271</f>
        <v>89256</v>
      </c>
      <c r="G269" s="986">
        <f>F269/E269</f>
        <v>0.4959</v>
      </c>
      <c r="K269" s="752"/>
    </row>
    <row r="270" spans="1:11" ht="12.75">
      <c r="A270" s="982"/>
      <c r="B270" s="987"/>
      <c r="C270" s="987"/>
      <c r="D270" s="182"/>
      <c r="E270" s="1271"/>
      <c r="F270" s="988"/>
      <c r="G270" s="989"/>
      <c r="K270" s="752"/>
    </row>
    <row r="271" spans="1:11" ht="12.75">
      <c r="A271" s="982"/>
      <c r="B271" s="984">
        <v>75011</v>
      </c>
      <c r="C271" s="983"/>
      <c r="D271" s="186" t="s">
        <v>594</v>
      </c>
      <c r="E271" s="1272">
        <f>SUM(E273:E273)</f>
        <v>180000</v>
      </c>
      <c r="F271" s="990">
        <f>SUM(F273:F273)</f>
        <v>89256</v>
      </c>
      <c r="G271" s="986">
        <f>F271/E271</f>
        <v>0.4959</v>
      </c>
      <c r="K271" s="752"/>
    </row>
    <row r="272" spans="1:11" ht="12.75">
      <c r="A272" s="982"/>
      <c r="B272" s="984"/>
      <c r="C272" s="987"/>
      <c r="D272" s="182"/>
      <c r="E272" s="1271"/>
      <c r="F272" s="991"/>
      <c r="G272" s="989"/>
      <c r="K272" s="752"/>
    </row>
    <row r="273" spans="1:11" ht="13.5" thickBot="1">
      <c r="A273" s="992"/>
      <c r="B273" s="993"/>
      <c r="C273" s="994" t="s">
        <v>814</v>
      </c>
      <c r="D273" s="187" t="s">
        <v>849</v>
      </c>
      <c r="E273" s="1273">
        <v>180000</v>
      </c>
      <c r="F273" s="995">
        <v>89256</v>
      </c>
      <c r="G273" s="996">
        <f>F273/E273</f>
        <v>0.4959</v>
      </c>
      <c r="I273" s="997" t="s">
        <v>388</v>
      </c>
      <c r="K273" s="752"/>
    </row>
    <row r="274" spans="1:11" ht="13.5" thickTop="1">
      <c r="A274" s="180"/>
      <c r="B274" s="181"/>
      <c r="C274" s="181"/>
      <c r="D274" s="182"/>
      <c r="E274" s="1271"/>
      <c r="F274" s="988"/>
      <c r="G274" s="998"/>
      <c r="K274" s="752"/>
    </row>
    <row r="275" spans="1:11" ht="12.75">
      <c r="A275" s="982">
        <v>852</v>
      </c>
      <c r="B275" s="983"/>
      <c r="C275" s="984"/>
      <c r="D275" s="185" t="s">
        <v>798</v>
      </c>
      <c r="E275" s="1270">
        <f>SUM(E278+E282)</f>
        <v>7000</v>
      </c>
      <c r="F275" s="985">
        <f>SUM(F278+F282)</f>
        <v>3446.92</v>
      </c>
      <c r="G275" s="986">
        <f>F275/E275</f>
        <v>0.4924</v>
      </c>
      <c r="K275" s="752"/>
    </row>
    <row r="276" spans="1:11" ht="12.75">
      <c r="A276" s="982"/>
      <c r="B276" s="987"/>
      <c r="C276" s="987"/>
      <c r="D276" s="182"/>
      <c r="E276" s="1271"/>
      <c r="F276" s="988"/>
      <c r="G276" s="989"/>
      <c r="K276" s="752"/>
    </row>
    <row r="277" spans="1:11" ht="12.75">
      <c r="A277" s="982"/>
      <c r="B277" s="999">
        <v>85212</v>
      </c>
      <c r="C277" s="984"/>
      <c r="D277" s="168" t="s">
        <v>951</v>
      </c>
      <c r="E277" s="1274"/>
      <c r="F277" s="1000"/>
      <c r="G277" s="986"/>
      <c r="K277" s="752"/>
    </row>
    <row r="278" spans="1:11" ht="12.75">
      <c r="A278" s="982"/>
      <c r="B278" s="984"/>
      <c r="C278" s="984"/>
      <c r="D278" s="169" t="s">
        <v>952</v>
      </c>
      <c r="E278" s="1270">
        <f>SUM(E280)</f>
        <v>0</v>
      </c>
      <c r="F278" s="1000">
        <f>SUM(F280)</f>
        <v>1843.31</v>
      </c>
      <c r="G278" s="986"/>
      <c r="K278" s="752"/>
    </row>
    <row r="279" spans="1:11" ht="12.75">
      <c r="A279" s="982"/>
      <c r="B279" s="984"/>
      <c r="C279" s="987"/>
      <c r="D279" s="182"/>
      <c r="E279" s="1271"/>
      <c r="F279" s="991"/>
      <c r="G279" s="989"/>
      <c r="K279" s="752"/>
    </row>
    <row r="280" spans="1:11" ht="12.75">
      <c r="A280" s="1001"/>
      <c r="B280" s="983"/>
      <c r="C280" s="1002" t="s">
        <v>812</v>
      </c>
      <c r="D280" s="170" t="s">
        <v>847</v>
      </c>
      <c r="E280" s="1272">
        <v>0</v>
      </c>
      <c r="F280" s="1003">
        <v>1843.31</v>
      </c>
      <c r="G280" s="1004"/>
      <c r="K280" s="752"/>
    </row>
    <row r="281" spans="1:11" ht="12.75">
      <c r="A281" s="1001"/>
      <c r="B281" s="987"/>
      <c r="C281" s="987"/>
      <c r="D281" s="182"/>
      <c r="E281" s="1271"/>
      <c r="F281" s="988"/>
      <c r="G281" s="989"/>
      <c r="K281" s="752"/>
    </row>
    <row r="282" spans="1:11" ht="12.75">
      <c r="A282" s="1001"/>
      <c r="B282" s="984">
        <v>85228</v>
      </c>
      <c r="C282" s="983"/>
      <c r="D282" s="186" t="s">
        <v>802</v>
      </c>
      <c r="E282" s="1272">
        <f>SUM(E284)</f>
        <v>7000</v>
      </c>
      <c r="F282" s="990">
        <f>SUM(F284)</f>
        <v>1603.61</v>
      </c>
      <c r="G282" s="1004">
        <f>F282/E282</f>
        <v>0.2291</v>
      </c>
      <c r="K282" s="752"/>
    </row>
    <row r="283" spans="1:11" ht="12.75">
      <c r="A283" s="1001"/>
      <c r="B283" s="984"/>
      <c r="C283" s="987"/>
      <c r="D283" s="182"/>
      <c r="E283" s="1271"/>
      <c r="F283" s="988"/>
      <c r="G283" s="998"/>
      <c r="K283" s="752"/>
    </row>
    <row r="284" spans="1:11" ht="13.5" thickBot="1">
      <c r="A284" s="1001"/>
      <c r="B284" s="984"/>
      <c r="C284" s="1005" t="s">
        <v>834</v>
      </c>
      <c r="D284" s="185" t="s">
        <v>852</v>
      </c>
      <c r="E284" s="1270">
        <v>7000</v>
      </c>
      <c r="F284" s="1000">
        <v>1603.61</v>
      </c>
      <c r="G284" s="986">
        <f>F284/E284</f>
        <v>0.2291</v>
      </c>
      <c r="K284" s="752"/>
    </row>
    <row r="285" spans="1:11" ht="14.25">
      <c r="A285" s="188"/>
      <c r="B285" s="189"/>
      <c r="C285" s="190"/>
      <c r="D285" s="191"/>
      <c r="E285" s="1275"/>
      <c r="F285" s="1006"/>
      <c r="G285" s="1007"/>
      <c r="K285" s="752"/>
    </row>
    <row r="286" spans="1:11" ht="15.75" thickBot="1">
      <c r="A286" s="192"/>
      <c r="B286" s="193"/>
      <c r="C286" s="194"/>
      <c r="D286" s="194" t="s">
        <v>185</v>
      </c>
      <c r="E286" s="1276">
        <f>SUM(E269,E275)</f>
        <v>187000</v>
      </c>
      <c r="F286" s="1008">
        <f>SUM(F269,F275)</f>
        <v>92702.92</v>
      </c>
      <c r="G286" s="1009">
        <f>F286/E286</f>
        <v>0.4957</v>
      </c>
      <c r="K286" s="752"/>
    </row>
    <row r="287" ht="12">
      <c r="F287" s="1010"/>
    </row>
  </sheetData>
  <mergeCells count="37">
    <mergeCell ref="E265:E266"/>
    <mergeCell ref="F265:F266"/>
    <mergeCell ref="A265:A266"/>
    <mergeCell ref="B265:B266"/>
    <mergeCell ref="C265:C266"/>
    <mergeCell ref="D265:D266"/>
    <mergeCell ref="C119:D119"/>
    <mergeCell ref="A179:G179"/>
    <mergeCell ref="A181:A182"/>
    <mergeCell ref="B181:B182"/>
    <mergeCell ref="C181:C182"/>
    <mergeCell ref="D181:D182"/>
    <mergeCell ref="E181:E182"/>
    <mergeCell ref="F181:F182"/>
    <mergeCell ref="G181:G182"/>
    <mergeCell ref="C86:D86"/>
    <mergeCell ref="C88:D88"/>
    <mergeCell ref="C95:D95"/>
    <mergeCell ref="C93:D93"/>
    <mergeCell ref="E51:E52"/>
    <mergeCell ref="F51:F52"/>
    <mergeCell ref="G51:G52"/>
    <mergeCell ref="C84:D84"/>
    <mergeCell ref="C60:D60"/>
    <mergeCell ref="C62:D62"/>
    <mergeCell ref="C82:D82"/>
    <mergeCell ref="C47:C48"/>
    <mergeCell ref="A51:A52"/>
    <mergeCell ref="B51:B52"/>
    <mergeCell ref="C51:D52"/>
    <mergeCell ref="B1:G1"/>
    <mergeCell ref="B2:G2"/>
    <mergeCell ref="B4:B5"/>
    <mergeCell ref="C4:D5"/>
    <mergeCell ref="E4:E5"/>
    <mergeCell ref="F4:F5"/>
    <mergeCell ref="G4:G5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5" horizontalDpi="300" verticalDpi="300" orientation="portrait" paperSize="9" scale="77" r:id="rId1"/>
  <rowBreaks count="5" manualBreakCount="5">
    <brk id="48" max="6" man="1"/>
    <brk id="118" max="6" man="1"/>
    <brk id="178" max="6" man="1"/>
    <brk id="247" max="6" man="1"/>
    <brk id="28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1"/>
  <sheetViews>
    <sheetView showGridLines="0" view="pageBreakPreview" zoomScaleSheetLayoutView="100" workbookViewId="0" topLeftCell="A180">
      <selection activeCell="G7" sqref="G7"/>
    </sheetView>
  </sheetViews>
  <sheetFormatPr defaultColWidth="9.00390625" defaultRowHeight="12"/>
  <cols>
    <col min="1" max="1" width="6.75390625" style="20" customWidth="1"/>
    <col min="2" max="2" width="9.125" style="20" customWidth="1"/>
    <col min="3" max="3" width="46.75390625" style="20" bestFit="1" customWidth="1"/>
    <col min="4" max="4" width="15.375" style="20" customWidth="1"/>
    <col min="5" max="5" width="17.25390625" style="20" customWidth="1"/>
    <col min="6" max="7" width="16.25390625" style="20" bestFit="1" customWidth="1"/>
    <col min="8" max="8" width="15.875" style="20" customWidth="1"/>
    <col min="9" max="10" width="14.875" style="20" customWidth="1"/>
    <col min="11" max="11" width="16.875" style="20" bestFit="1" customWidth="1"/>
    <col min="12" max="12" width="8.25390625" style="20" bestFit="1" customWidth="1"/>
    <col min="13" max="13" width="16.75390625" style="20" customWidth="1"/>
    <col min="14" max="16384" width="9.125" style="20" customWidth="1"/>
  </cols>
  <sheetData>
    <row r="1" spans="1:11" ht="18">
      <c r="A1" s="1427" t="s">
        <v>6</v>
      </c>
      <c r="B1" s="1427"/>
      <c r="C1" s="1427"/>
      <c r="D1" s="1427"/>
      <c r="E1" s="1427"/>
      <c r="F1" s="1427"/>
      <c r="G1" s="1427"/>
      <c r="H1" s="1427"/>
      <c r="I1" s="1427"/>
      <c r="J1" s="1427"/>
      <c r="K1" s="1427"/>
    </row>
    <row r="2" spans="1:9" ht="18">
      <c r="A2" s="1427" t="s">
        <v>188</v>
      </c>
      <c r="B2" s="1427"/>
      <c r="C2" s="1427"/>
      <c r="D2" s="1427"/>
      <c r="E2" s="1427"/>
      <c r="F2" s="1427"/>
      <c r="G2" s="1427"/>
      <c r="H2" s="1427"/>
      <c r="I2" s="1427"/>
    </row>
    <row r="3" spans="11:12" ht="18" customHeight="1" thickBot="1">
      <c r="K3" s="19"/>
      <c r="L3" s="19" t="s">
        <v>596</v>
      </c>
    </row>
    <row r="4" spans="2:12" ht="12">
      <c r="B4" s="1438" t="s">
        <v>159</v>
      </c>
      <c r="C4" s="1430" t="s">
        <v>187</v>
      </c>
      <c r="D4" s="1428" t="s">
        <v>127</v>
      </c>
      <c r="E4" s="1428" t="s">
        <v>609</v>
      </c>
      <c r="F4" s="1424" t="s">
        <v>189</v>
      </c>
      <c r="G4" s="1425"/>
      <c r="H4" s="1425"/>
      <c r="I4" s="1425"/>
      <c r="J4" s="1425"/>
      <c r="K4" s="1412"/>
      <c r="L4" s="1420" t="s">
        <v>190</v>
      </c>
    </row>
    <row r="5" spans="2:12" ht="12">
      <c r="B5" s="1453"/>
      <c r="C5" s="1431"/>
      <c r="D5" s="1429"/>
      <c r="E5" s="1429"/>
      <c r="F5" s="1433" t="s">
        <v>191</v>
      </c>
      <c r="G5" s="1423" t="s">
        <v>466</v>
      </c>
      <c r="H5" s="1423"/>
      <c r="I5" s="1423"/>
      <c r="J5" s="1423"/>
      <c r="K5" s="1433" t="s">
        <v>192</v>
      </c>
      <c r="L5" s="1421"/>
    </row>
    <row r="6" spans="2:12" ht="60.75" customHeight="1" thickBot="1">
      <c r="B6" s="1432"/>
      <c r="C6" s="1437"/>
      <c r="D6" s="1434"/>
      <c r="E6" s="1434"/>
      <c r="F6" s="1434"/>
      <c r="G6" s="72" t="s">
        <v>195</v>
      </c>
      <c r="H6" s="72" t="s">
        <v>196</v>
      </c>
      <c r="I6" s="72" t="s">
        <v>197</v>
      </c>
      <c r="J6" s="72" t="s">
        <v>198</v>
      </c>
      <c r="K6" s="1434"/>
      <c r="L6" s="1422"/>
    </row>
    <row r="7" spans="2:12" s="73" customFormat="1" ht="11.25">
      <c r="B7" s="74">
        <v>1</v>
      </c>
      <c r="C7" s="75">
        <v>2</v>
      </c>
      <c r="D7" s="76">
        <v>3</v>
      </c>
      <c r="E7" s="77">
        <v>4</v>
      </c>
      <c r="F7" s="76">
        <v>5</v>
      </c>
      <c r="G7" s="76">
        <v>6</v>
      </c>
      <c r="H7" s="76">
        <v>7</v>
      </c>
      <c r="I7" s="76">
        <v>8</v>
      </c>
      <c r="J7" s="76">
        <v>9</v>
      </c>
      <c r="K7" s="77">
        <v>10</v>
      </c>
      <c r="L7" s="78" t="s">
        <v>199</v>
      </c>
    </row>
    <row r="8" spans="2:12" ht="12">
      <c r="B8" s="79"/>
      <c r="C8" s="80"/>
      <c r="D8" s="80"/>
      <c r="E8" s="81"/>
      <c r="F8" s="80"/>
      <c r="G8" s="80"/>
      <c r="H8" s="80"/>
      <c r="I8" s="80"/>
      <c r="J8" s="80"/>
      <c r="K8" s="82"/>
      <c r="L8" s="83"/>
    </row>
    <row r="9" spans="2:12" ht="12">
      <c r="B9" s="84" t="s">
        <v>200</v>
      </c>
      <c r="C9" s="85" t="s">
        <v>201</v>
      </c>
      <c r="D9" s="30">
        <f>SUM(D69)</f>
        <v>9500</v>
      </c>
      <c r="E9" s="248">
        <f>SUM(F9+K9)</f>
        <v>1682.84</v>
      </c>
      <c r="F9" s="249">
        <f aca="true" t="shared" si="0" ref="F9:K9">SUM(F69)</f>
        <v>1682.84</v>
      </c>
      <c r="G9" s="249">
        <f t="shared" si="0"/>
        <v>0</v>
      </c>
      <c r="H9" s="249">
        <f t="shared" si="0"/>
        <v>0</v>
      </c>
      <c r="I9" s="249">
        <f t="shared" si="0"/>
        <v>0</v>
      </c>
      <c r="J9" s="249">
        <f t="shared" si="0"/>
        <v>0</v>
      </c>
      <c r="K9" s="248">
        <f t="shared" si="0"/>
        <v>0</v>
      </c>
      <c r="L9" s="245">
        <f>SUM(E9/D9)</f>
        <v>0.1771</v>
      </c>
    </row>
    <row r="10" spans="2:12" ht="12">
      <c r="B10" s="87"/>
      <c r="C10" s="88"/>
      <c r="D10" s="29"/>
      <c r="E10" s="250"/>
      <c r="F10" s="251"/>
      <c r="G10" s="251"/>
      <c r="H10" s="251"/>
      <c r="I10" s="251"/>
      <c r="J10" s="251"/>
      <c r="K10" s="250"/>
      <c r="L10" s="244"/>
    </row>
    <row r="11" spans="2:12" ht="12">
      <c r="B11" s="87" t="s">
        <v>202</v>
      </c>
      <c r="C11" s="88" t="s">
        <v>203</v>
      </c>
      <c r="D11" s="29"/>
      <c r="E11" s="250"/>
      <c r="F11" s="251"/>
      <c r="G11" s="251"/>
      <c r="H11" s="251"/>
      <c r="I11" s="251"/>
      <c r="J11" s="251"/>
      <c r="K11" s="250"/>
      <c r="L11" s="244"/>
    </row>
    <row r="12" spans="2:12" ht="12">
      <c r="B12" s="84"/>
      <c r="C12" s="85" t="s">
        <v>204</v>
      </c>
      <c r="D12" s="30">
        <f>SUM(D76)</f>
        <v>13433000</v>
      </c>
      <c r="E12" s="248">
        <f>SUM(F12+K12)</f>
        <v>3623462.42</v>
      </c>
      <c r="F12" s="249">
        <f aca="true" t="shared" si="1" ref="F12:K12">SUM(F76)</f>
        <v>19389.17</v>
      </c>
      <c r="G12" s="249">
        <f t="shared" si="1"/>
        <v>0</v>
      </c>
      <c r="H12" s="249">
        <f t="shared" si="1"/>
        <v>0</v>
      </c>
      <c r="I12" s="249">
        <f t="shared" si="1"/>
        <v>0</v>
      </c>
      <c r="J12" s="249">
        <f t="shared" si="1"/>
        <v>0</v>
      </c>
      <c r="K12" s="248">
        <f t="shared" si="1"/>
        <v>3604073.25</v>
      </c>
      <c r="L12" s="245">
        <f>SUM(E12/D12)</f>
        <v>0.2697</v>
      </c>
    </row>
    <row r="13" spans="2:12" ht="12">
      <c r="B13" s="91"/>
      <c r="C13" s="88"/>
      <c r="D13" s="29"/>
      <c r="E13" s="250"/>
      <c r="F13" s="251"/>
      <c r="G13" s="251"/>
      <c r="H13" s="251"/>
      <c r="I13" s="251"/>
      <c r="J13" s="251"/>
      <c r="K13" s="250"/>
      <c r="L13" s="244"/>
    </row>
    <row r="14" spans="2:12" ht="12">
      <c r="B14" s="92">
        <v>600</v>
      </c>
      <c r="C14" s="85" t="s">
        <v>161</v>
      </c>
      <c r="D14" s="30">
        <f>SUM(D81+D260+D274)</f>
        <v>8399480</v>
      </c>
      <c r="E14" s="248">
        <f>SUM(F14+K14)</f>
        <v>2748212.43</v>
      </c>
      <c r="F14" s="249">
        <f aca="true" t="shared" si="2" ref="F14:K14">SUM(F81+F260+F274)</f>
        <v>2323585.2</v>
      </c>
      <c r="G14" s="249">
        <f t="shared" si="2"/>
        <v>0</v>
      </c>
      <c r="H14" s="249">
        <f t="shared" si="2"/>
        <v>0</v>
      </c>
      <c r="I14" s="249">
        <f t="shared" si="2"/>
        <v>0</v>
      </c>
      <c r="J14" s="249">
        <f t="shared" si="2"/>
        <v>0</v>
      </c>
      <c r="K14" s="248">
        <f t="shared" si="2"/>
        <v>424627.23</v>
      </c>
      <c r="L14" s="245">
        <f>SUM(E14/D14)</f>
        <v>0.3272</v>
      </c>
    </row>
    <row r="15" spans="2:12" ht="12">
      <c r="B15" s="91"/>
      <c r="C15" s="88"/>
      <c r="D15" s="29"/>
      <c r="E15" s="250"/>
      <c r="F15" s="251"/>
      <c r="G15" s="251"/>
      <c r="H15" s="251"/>
      <c r="I15" s="251"/>
      <c r="J15" s="251"/>
      <c r="K15" s="250"/>
      <c r="L15" s="244"/>
    </row>
    <row r="16" spans="2:12" ht="12">
      <c r="B16" s="92">
        <v>630</v>
      </c>
      <c r="C16" s="85" t="s">
        <v>162</v>
      </c>
      <c r="D16" s="30">
        <f>SUM(D87)</f>
        <v>4072000</v>
      </c>
      <c r="E16" s="248">
        <f>SUM(F16+K16)</f>
        <v>2636536.53</v>
      </c>
      <c r="F16" s="249">
        <f>SUM(F87)</f>
        <v>51614.77</v>
      </c>
      <c r="G16" s="249">
        <f>(G87)</f>
        <v>6000</v>
      </c>
      <c r="H16" s="249">
        <f>(H87)</f>
        <v>0</v>
      </c>
      <c r="I16" s="249">
        <f>(I87)</f>
        <v>0</v>
      </c>
      <c r="J16" s="249">
        <f>(J87)</f>
        <v>0</v>
      </c>
      <c r="K16" s="248">
        <f>(K87)</f>
        <v>2584921.76</v>
      </c>
      <c r="L16" s="245">
        <f>SUM(E16/D16)</f>
        <v>0.6475</v>
      </c>
    </row>
    <row r="17" spans="2:12" ht="12">
      <c r="B17" s="91"/>
      <c r="C17" s="88"/>
      <c r="D17" s="29"/>
      <c r="E17" s="250"/>
      <c r="F17" s="251"/>
      <c r="G17" s="251"/>
      <c r="H17" s="251"/>
      <c r="I17" s="251"/>
      <c r="J17" s="251"/>
      <c r="K17" s="250"/>
      <c r="L17" s="244"/>
    </row>
    <row r="18" spans="2:12" ht="12">
      <c r="B18" s="92">
        <v>700</v>
      </c>
      <c r="C18" s="85" t="s">
        <v>163</v>
      </c>
      <c r="D18" s="30">
        <f>SUM(D92)</f>
        <v>7678000</v>
      </c>
      <c r="E18" s="248">
        <f>SUM(F18+K18)</f>
        <v>3230211.57</v>
      </c>
      <c r="F18" s="249">
        <f aca="true" t="shared" si="3" ref="F18:K18">SUM(F92)</f>
        <v>2971779.57</v>
      </c>
      <c r="G18" s="249">
        <f t="shared" si="3"/>
        <v>1190000</v>
      </c>
      <c r="H18" s="249">
        <f t="shared" si="3"/>
        <v>9942.6</v>
      </c>
      <c r="I18" s="249">
        <f t="shared" si="3"/>
        <v>0</v>
      </c>
      <c r="J18" s="249">
        <f t="shared" si="3"/>
        <v>0</v>
      </c>
      <c r="K18" s="248">
        <f t="shared" si="3"/>
        <v>258432</v>
      </c>
      <c r="L18" s="245">
        <f>SUM(E18/D18)</f>
        <v>0.4207</v>
      </c>
    </row>
    <row r="19" spans="2:12" ht="12">
      <c r="B19" s="91"/>
      <c r="C19" s="88"/>
      <c r="D19" s="29"/>
      <c r="E19" s="250"/>
      <c r="F19" s="251"/>
      <c r="G19" s="251"/>
      <c r="H19" s="251"/>
      <c r="I19" s="251"/>
      <c r="J19" s="251"/>
      <c r="K19" s="250"/>
      <c r="L19" s="244"/>
    </row>
    <row r="20" spans="2:12" ht="12">
      <c r="B20" s="92">
        <v>710</v>
      </c>
      <c r="C20" s="85" t="s">
        <v>205</v>
      </c>
      <c r="D20" s="30">
        <f>SUM(D98)</f>
        <v>1756200</v>
      </c>
      <c r="E20" s="248">
        <f>SUM(F20+K20)</f>
        <v>104080.31</v>
      </c>
      <c r="F20" s="249">
        <f>SUM(F98)</f>
        <v>104080.31</v>
      </c>
      <c r="G20" s="249">
        <f>SUM(G105)</f>
        <v>0</v>
      </c>
      <c r="H20" s="249">
        <f>SUM(H98)</f>
        <v>2686</v>
      </c>
      <c r="I20" s="249">
        <f>SUM(I98)</f>
        <v>0</v>
      </c>
      <c r="J20" s="249">
        <f>SUM(J98)</f>
        <v>0</v>
      </c>
      <c r="K20" s="248">
        <f>SUM(K98)</f>
        <v>0</v>
      </c>
      <c r="L20" s="245">
        <f>SUM(E20/D20)</f>
        <v>0.0593</v>
      </c>
    </row>
    <row r="21" spans="2:12" ht="12">
      <c r="B21" s="91"/>
      <c r="C21" s="88"/>
      <c r="D21" s="29"/>
      <c r="E21" s="250"/>
      <c r="F21" s="251"/>
      <c r="G21" s="251"/>
      <c r="H21" s="251"/>
      <c r="I21" s="251"/>
      <c r="J21" s="251"/>
      <c r="K21" s="250"/>
      <c r="L21" s="244"/>
    </row>
    <row r="22" spans="2:12" ht="12">
      <c r="B22" s="92">
        <v>750</v>
      </c>
      <c r="C22" s="85" t="s">
        <v>164</v>
      </c>
      <c r="D22" s="30">
        <f>SUM(D105+D225)</f>
        <v>10499965</v>
      </c>
      <c r="E22" s="248">
        <f>SUM(F22+K22)</f>
        <v>5229911.51</v>
      </c>
      <c r="F22" s="249">
        <f>SUM(F105+F225)</f>
        <v>5189030.53</v>
      </c>
      <c r="G22" s="249">
        <f>(G105+G225)</f>
        <v>0</v>
      </c>
      <c r="H22" s="249">
        <f>(H105+H225)</f>
        <v>3720013.32</v>
      </c>
      <c r="I22" s="249">
        <f>(I105+I225)</f>
        <v>0</v>
      </c>
      <c r="J22" s="249">
        <f>(J105+J225)</f>
        <v>0</v>
      </c>
      <c r="K22" s="248">
        <f>(K105+K225)</f>
        <v>40880.98</v>
      </c>
      <c r="L22" s="245">
        <f>SUM(E22/D22)</f>
        <v>0.4981</v>
      </c>
    </row>
    <row r="23" spans="2:12" ht="12">
      <c r="B23" s="91"/>
      <c r="C23" s="88"/>
      <c r="D23" s="29"/>
      <c r="E23" s="250"/>
      <c r="F23" s="251"/>
      <c r="G23" s="251"/>
      <c r="H23" s="251"/>
      <c r="I23" s="251"/>
      <c r="J23" s="251"/>
      <c r="K23" s="250"/>
      <c r="L23" s="244"/>
    </row>
    <row r="24" spans="2:12" ht="12">
      <c r="B24" s="91">
        <v>751</v>
      </c>
      <c r="C24" s="88" t="s">
        <v>206</v>
      </c>
      <c r="D24" s="29"/>
      <c r="E24" s="250"/>
      <c r="F24" s="251"/>
      <c r="G24" s="251"/>
      <c r="H24" s="251"/>
      <c r="I24" s="251"/>
      <c r="J24" s="251"/>
      <c r="K24" s="250"/>
      <c r="L24" s="244"/>
    </row>
    <row r="25" spans="2:12" ht="12">
      <c r="B25" s="91"/>
      <c r="C25" s="88" t="s">
        <v>467</v>
      </c>
      <c r="D25" s="29"/>
      <c r="E25" s="250"/>
      <c r="F25" s="251"/>
      <c r="G25" s="251"/>
      <c r="H25" s="251"/>
      <c r="I25" s="251"/>
      <c r="J25" s="251"/>
      <c r="K25" s="250"/>
      <c r="L25" s="244"/>
    </row>
    <row r="26" spans="2:12" ht="12">
      <c r="B26" s="92"/>
      <c r="C26" s="85" t="s">
        <v>468</v>
      </c>
      <c r="D26" s="30">
        <f>SUM(D231)</f>
        <v>6564</v>
      </c>
      <c r="E26" s="248">
        <f>SUM(F26+K26)</f>
        <v>246.2</v>
      </c>
      <c r="F26" s="249">
        <f aca="true" t="shared" si="4" ref="F26:K26">SUM(F231)</f>
        <v>246.2</v>
      </c>
      <c r="G26" s="249">
        <f t="shared" si="4"/>
        <v>0</v>
      </c>
      <c r="H26" s="249">
        <f t="shared" si="4"/>
        <v>246.2</v>
      </c>
      <c r="I26" s="249">
        <f t="shared" si="4"/>
        <v>0</v>
      </c>
      <c r="J26" s="249">
        <f t="shared" si="4"/>
        <v>0</v>
      </c>
      <c r="K26" s="248">
        <f t="shared" si="4"/>
        <v>0</v>
      </c>
      <c r="L26" s="245">
        <f>SUM(E26/D26)</f>
        <v>0.0375</v>
      </c>
    </row>
    <row r="27" spans="2:12" ht="12">
      <c r="B27" s="91"/>
      <c r="C27" s="88"/>
      <c r="D27" s="29"/>
      <c r="E27" s="250"/>
      <c r="F27" s="251"/>
      <c r="G27" s="251"/>
      <c r="H27" s="251"/>
      <c r="I27" s="251"/>
      <c r="J27" s="251"/>
      <c r="K27" s="250"/>
      <c r="L27" s="244"/>
    </row>
    <row r="28" spans="2:12" ht="12">
      <c r="B28" s="91">
        <v>754</v>
      </c>
      <c r="C28" s="88" t="s">
        <v>313</v>
      </c>
      <c r="D28" s="29"/>
      <c r="E28" s="250"/>
      <c r="F28" s="251"/>
      <c r="G28" s="251"/>
      <c r="H28" s="251"/>
      <c r="I28" s="251"/>
      <c r="J28" s="251"/>
      <c r="K28" s="250"/>
      <c r="L28" s="244"/>
    </row>
    <row r="29" spans="2:12" ht="12">
      <c r="B29" s="92"/>
      <c r="C29" s="85" t="s">
        <v>314</v>
      </c>
      <c r="D29" s="30">
        <f>SUM(D115)</f>
        <v>1124000</v>
      </c>
      <c r="E29" s="248">
        <f>SUM(F29+K29)</f>
        <v>554489.64</v>
      </c>
      <c r="F29" s="249">
        <f aca="true" t="shared" si="5" ref="F29:K29">SUM(F115)</f>
        <v>554489.64</v>
      </c>
      <c r="G29" s="249">
        <f t="shared" si="5"/>
        <v>14000</v>
      </c>
      <c r="H29" s="249">
        <f t="shared" si="5"/>
        <v>363263.52</v>
      </c>
      <c r="I29" s="249">
        <f t="shared" si="5"/>
        <v>0</v>
      </c>
      <c r="J29" s="249">
        <f t="shared" si="5"/>
        <v>0</v>
      </c>
      <c r="K29" s="249">
        <f t="shared" si="5"/>
        <v>0</v>
      </c>
      <c r="L29" s="245">
        <f>SUM(E29/D29)</f>
        <v>0.4933</v>
      </c>
    </row>
    <row r="30" spans="2:12" ht="12">
      <c r="B30" s="91"/>
      <c r="C30" s="88"/>
      <c r="D30" s="29"/>
      <c r="E30" s="250"/>
      <c r="F30" s="251"/>
      <c r="G30" s="251"/>
      <c r="H30" s="251"/>
      <c r="I30" s="251"/>
      <c r="J30" s="251"/>
      <c r="K30" s="250"/>
      <c r="L30" s="244"/>
    </row>
    <row r="31" spans="2:12" ht="12">
      <c r="B31" s="91">
        <v>756</v>
      </c>
      <c r="C31" s="88" t="s">
        <v>207</v>
      </c>
      <c r="D31" s="29"/>
      <c r="E31" s="250"/>
      <c r="F31" s="251"/>
      <c r="G31" s="251"/>
      <c r="H31" s="251"/>
      <c r="I31" s="251"/>
      <c r="J31" s="251"/>
      <c r="K31" s="250"/>
      <c r="L31" s="244"/>
    </row>
    <row r="32" spans="2:12" ht="12">
      <c r="B32" s="91"/>
      <c r="C32" s="88" t="s">
        <v>208</v>
      </c>
      <c r="D32" s="29"/>
      <c r="E32" s="250"/>
      <c r="F32" s="251"/>
      <c r="G32" s="251"/>
      <c r="H32" s="251"/>
      <c r="I32" s="251"/>
      <c r="J32" s="251"/>
      <c r="K32" s="250"/>
      <c r="L32" s="244"/>
    </row>
    <row r="33" spans="2:12" ht="12">
      <c r="B33" s="91"/>
      <c r="C33" s="88" t="s">
        <v>801</v>
      </c>
      <c r="D33" s="29"/>
      <c r="E33" s="250"/>
      <c r="F33" s="251"/>
      <c r="G33" s="251"/>
      <c r="H33" s="251"/>
      <c r="I33" s="251"/>
      <c r="J33" s="251"/>
      <c r="K33" s="250"/>
      <c r="L33" s="244"/>
    </row>
    <row r="34" spans="2:12" ht="12">
      <c r="B34" s="92"/>
      <c r="C34" s="85" t="s">
        <v>800</v>
      </c>
      <c r="D34" s="30">
        <f>SUM(D127)</f>
        <v>181000</v>
      </c>
      <c r="E34" s="248">
        <f>SUM(F34+K34)</f>
        <v>84411.75</v>
      </c>
      <c r="F34" s="249">
        <f aca="true" t="shared" si="6" ref="F34:K34">SUM(F127)</f>
        <v>84411.75</v>
      </c>
      <c r="G34" s="249">
        <f t="shared" si="6"/>
        <v>0</v>
      </c>
      <c r="H34" s="249">
        <f t="shared" si="6"/>
        <v>35072.18</v>
      </c>
      <c r="I34" s="249">
        <f t="shared" si="6"/>
        <v>0</v>
      </c>
      <c r="J34" s="249">
        <f t="shared" si="6"/>
        <v>0</v>
      </c>
      <c r="K34" s="248">
        <f t="shared" si="6"/>
        <v>0</v>
      </c>
      <c r="L34" s="245">
        <f>SUM(E34/D34)</f>
        <v>0.4664</v>
      </c>
    </row>
    <row r="35" spans="2:12" ht="12">
      <c r="B35" s="91"/>
      <c r="C35" s="88"/>
      <c r="D35" s="29"/>
      <c r="E35" s="250"/>
      <c r="F35" s="251"/>
      <c r="G35" s="251"/>
      <c r="H35" s="251"/>
      <c r="I35" s="251"/>
      <c r="J35" s="251"/>
      <c r="K35" s="250"/>
      <c r="L35" s="244"/>
    </row>
    <row r="36" spans="2:12" ht="12">
      <c r="B36" s="92">
        <v>757</v>
      </c>
      <c r="C36" s="85" t="s">
        <v>209</v>
      </c>
      <c r="D36" s="30">
        <f>SUM(D132)</f>
        <v>726000</v>
      </c>
      <c r="E36" s="248">
        <f>SUM(F36+K36)</f>
        <v>27638.04</v>
      </c>
      <c r="F36" s="249">
        <f aca="true" t="shared" si="7" ref="F36:K36">SUM(F132)</f>
        <v>27638.04</v>
      </c>
      <c r="G36" s="249">
        <f t="shared" si="7"/>
        <v>0</v>
      </c>
      <c r="H36" s="249">
        <f t="shared" si="7"/>
        <v>0</v>
      </c>
      <c r="I36" s="249">
        <f t="shared" si="7"/>
        <v>27638.04</v>
      </c>
      <c r="J36" s="249">
        <f t="shared" si="7"/>
        <v>0</v>
      </c>
      <c r="K36" s="248">
        <f t="shared" si="7"/>
        <v>0</v>
      </c>
      <c r="L36" s="245">
        <f>SUM(E36/D36)</f>
        <v>0.0381</v>
      </c>
    </row>
    <row r="37" spans="2:12" ht="12">
      <c r="B37" s="91"/>
      <c r="C37" s="88"/>
      <c r="D37" s="29"/>
      <c r="E37" s="250"/>
      <c r="F37" s="251"/>
      <c r="G37" s="251"/>
      <c r="H37" s="251"/>
      <c r="I37" s="251"/>
      <c r="J37" s="251"/>
      <c r="K37" s="250"/>
      <c r="L37" s="244"/>
    </row>
    <row r="38" spans="2:12" ht="12.75" thickBot="1">
      <c r="B38" s="95">
        <v>758</v>
      </c>
      <c r="C38" s="96" t="s">
        <v>181</v>
      </c>
      <c r="D38" s="97">
        <f>(D137)</f>
        <v>1440393</v>
      </c>
      <c r="E38" s="254">
        <f>SUM(F38+K38)</f>
        <v>445231</v>
      </c>
      <c r="F38" s="255">
        <f aca="true" t="shared" si="8" ref="F38:K38">(F137)</f>
        <v>445231</v>
      </c>
      <c r="G38" s="255">
        <f t="shared" si="8"/>
        <v>0</v>
      </c>
      <c r="H38" s="255">
        <f t="shared" si="8"/>
        <v>0</v>
      </c>
      <c r="I38" s="255">
        <f t="shared" si="8"/>
        <v>0</v>
      </c>
      <c r="J38" s="255">
        <f t="shared" si="8"/>
        <v>0</v>
      </c>
      <c r="K38" s="254">
        <f t="shared" si="8"/>
        <v>0</v>
      </c>
      <c r="L38" s="267">
        <f>SUM(E38/D38)</f>
        <v>0.3091</v>
      </c>
    </row>
    <row r="39" spans="2:12" s="73" customFormat="1" ht="12" thickBot="1">
      <c r="B39" s="99">
        <v>1</v>
      </c>
      <c r="C39" s="100">
        <v>2</v>
      </c>
      <c r="D39" s="101">
        <v>3</v>
      </c>
      <c r="E39" s="102">
        <v>4</v>
      </c>
      <c r="F39" s="101">
        <v>5</v>
      </c>
      <c r="G39" s="101">
        <v>6</v>
      </c>
      <c r="H39" s="101">
        <v>7</v>
      </c>
      <c r="I39" s="101">
        <v>8</v>
      </c>
      <c r="J39" s="101">
        <v>9</v>
      </c>
      <c r="K39" s="102">
        <v>10</v>
      </c>
      <c r="L39" s="103">
        <v>11</v>
      </c>
    </row>
    <row r="40" spans="2:12" ht="12">
      <c r="B40" s="104"/>
      <c r="C40" s="105"/>
      <c r="D40" s="106"/>
      <c r="E40" s="107"/>
      <c r="F40" s="106"/>
      <c r="G40" s="106"/>
      <c r="H40" s="106"/>
      <c r="I40" s="106"/>
      <c r="J40" s="106"/>
      <c r="K40" s="107"/>
      <c r="L40" s="108"/>
    </row>
    <row r="41" spans="2:12" ht="12">
      <c r="B41" s="92">
        <v>801</v>
      </c>
      <c r="C41" s="85" t="s">
        <v>182</v>
      </c>
      <c r="D41" s="30">
        <f>SUM(D142)</f>
        <v>30271761</v>
      </c>
      <c r="E41" s="248">
        <f>SUM(F41+K41)</f>
        <v>17158847.14</v>
      </c>
      <c r="F41" s="249">
        <f aca="true" t="shared" si="9" ref="F41:K41">SUM(F142)</f>
        <v>17135171.76</v>
      </c>
      <c r="G41" s="249">
        <f t="shared" si="9"/>
        <v>16809197.05</v>
      </c>
      <c r="H41" s="249">
        <f t="shared" si="9"/>
        <v>44700.86</v>
      </c>
      <c r="I41" s="249">
        <f t="shared" si="9"/>
        <v>0</v>
      </c>
      <c r="J41" s="249">
        <f t="shared" si="9"/>
        <v>0</v>
      </c>
      <c r="K41" s="249">
        <f t="shared" si="9"/>
        <v>23675.38</v>
      </c>
      <c r="L41" s="245">
        <f>SUM(E41/D41)</f>
        <v>0.5668</v>
      </c>
    </row>
    <row r="42" spans="2:12" ht="12">
      <c r="B42" s="91"/>
      <c r="C42" s="88"/>
      <c r="D42" s="29"/>
      <c r="E42" s="250"/>
      <c r="F42" s="251"/>
      <c r="G42" s="251"/>
      <c r="H42" s="251"/>
      <c r="I42" s="251"/>
      <c r="J42" s="251"/>
      <c r="K42" s="250"/>
      <c r="L42" s="244"/>
    </row>
    <row r="43" spans="2:12" ht="12">
      <c r="B43" s="92">
        <v>851</v>
      </c>
      <c r="C43" s="85" t="s">
        <v>183</v>
      </c>
      <c r="D43" s="30">
        <f>SUM(D155)</f>
        <v>791568</v>
      </c>
      <c r="E43" s="249">
        <f>SUM(F43+K43)</f>
        <v>312902.55</v>
      </c>
      <c r="F43" s="249">
        <f aca="true" t="shared" si="10" ref="F43:K43">SUM(F155)</f>
        <v>312902.55</v>
      </c>
      <c r="G43" s="249">
        <f t="shared" si="10"/>
        <v>92220</v>
      </c>
      <c r="H43" s="249">
        <f t="shared" si="10"/>
        <v>138517.2</v>
      </c>
      <c r="I43" s="249">
        <f t="shared" si="10"/>
        <v>0</v>
      </c>
      <c r="J43" s="249">
        <f t="shared" si="10"/>
        <v>0</v>
      </c>
      <c r="K43" s="249">
        <f t="shared" si="10"/>
        <v>0</v>
      </c>
      <c r="L43" s="245">
        <f>SUM(E43/D43)</f>
        <v>0.3953</v>
      </c>
    </row>
    <row r="44" spans="2:12" ht="12">
      <c r="B44" s="91"/>
      <c r="C44" s="88"/>
      <c r="D44" s="29"/>
      <c r="E44" s="250"/>
      <c r="F44" s="251"/>
      <c r="G44" s="251"/>
      <c r="H44" s="251"/>
      <c r="I44" s="251"/>
      <c r="J44" s="251"/>
      <c r="K44" s="250"/>
      <c r="L44" s="244"/>
    </row>
    <row r="45" spans="2:12" ht="12">
      <c r="B45" s="92">
        <v>852</v>
      </c>
      <c r="C45" s="85" t="s">
        <v>798</v>
      </c>
      <c r="D45" s="30">
        <f>SUM(D163+D236)</f>
        <v>18377665</v>
      </c>
      <c r="E45" s="248">
        <f>SUM(F45+K45)</f>
        <v>7847220.1</v>
      </c>
      <c r="F45" s="249">
        <f aca="true" t="shared" si="11" ref="F45:K45">SUM(F163+F236)</f>
        <v>7838149.4</v>
      </c>
      <c r="G45" s="249">
        <f t="shared" si="11"/>
        <v>83581</v>
      </c>
      <c r="H45" s="249">
        <f t="shared" si="11"/>
        <v>1172035.08</v>
      </c>
      <c r="I45" s="249">
        <f t="shared" si="11"/>
        <v>0</v>
      </c>
      <c r="J45" s="249">
        <f t="shared" si="11"/>
        <v>0</v>
      </c>
      <c r="K45" s="248">
        <f t="shared" si="11"/>
        <v>9070.7</v>
      </c>
      <c r="L45" s="245">
        <f>SUM(E45/D45)</f>
        <v>0.427</v>
      </c>
    </row>
    <row r="46" spans="2:12" ht="12">
      <c r="B46" s="109"/>
      <c r="C46" s="93"/>
      <c r="D46" s="93"/>
      <c r="E46" s="252"/>
      <c r="F46" s="253"/>
      <c r="G46" s="252"/>
      <c r="H46" s="253"/>
      <c r="I46" s="253"/>
      <c r="J46" s="253"/>
      <c r="K46" s="252"/>
      <c r="L46" s="266"/>
    </row>
    <row r="47" spans="2:12" ht="12">
      <c r="B47" s="91">
        <v>853</v>
      </c>
      <c r="C47" s="88" t="s">
        <v>210</v>
      </c>
      <c r="D47" s="88"/>
      <c r="E47" s="250"/>
      <c r="F47" s="251"/>
      <c r="G47" s="250"/>
      <c r="H47" s="250"/>
      <c r="I47" s="250"/>
      <c r="J47" s="250"/>
      <c r="K47" s="250"/>
      <c r="L47" s="244"/>
    </row>
    <row r="48" spans="2:12" ht="12">
      <c r="B48" s="92"/>
      <c r="C48" s="85" t="s">
        <v>211</v>
      </c>
      <c r="D48" s="30">
        <f>SUM(D175)</f>
        <v>656000</v>
      </c>
      <c r="E48" s="248">
        <f>SUM(F48+K48)</f>
        <v>340253.6</v>
      </c>
      <c r="F48" s="249">
        <f>SUM(F175)</f>
        <v>340253.6</v>
      </c>
      <c r="G48" s="248">
        <f>(G175)</f>
        <v>332600</v>
      </c>
      <c r="H48" s="248">
        <f>(H175)</f>
        <v>0</v>
      </c>
      <c r="I48" s="248">
        <f>(I175)</f>
        <v>0</v>
      </c>
      <c r="J48" s="248">
        <f>(J175)</f>
        <v>0</v>
      </c>
      <c r="K48" s="248">
        <f>(K175)</f>
        <v>0</v>
      </c>
      <c r="L48" s="245">
        <f>SUM(E48/D48)</f>
        <v>0.5187</v>
      </c>
    </row>
    <row r="49" spans="2:12" ht="12">
      <c r="B49" s="110"/>
      <c r="C49" s="80"/>
      <c r="D49" s="111"/>
      <c r="E49" s="256"/>
      <c r="F49" s="257"/>
      <c r="G49" s="257"/>
      <c r="H49" s="257"/>
      <c r="I49" s="257"/>
      <c r="J49" s="257"/>
      <c r="K49" s="256"/>
      <c r="L49" s="268"/>
    </row>
    <row r="50" spans="2:12" ht="12">
      <c r="B50" s="92">
        <v>854</v>
      </c>
      <c r="C50" s="85" t="s">
        <v>184</v>
      </c>
      <c r="D50" s="30">
        <f>SUM(D180)</f>
        <v>404031</v>
      </c>
      <c r="E50" s="248">
        <f>SUM(F50+K50)</f>
        <v>272297.06</v>
      </c>
      <c r="F50" s="249">
        <f aca="true" t="shared" si="12" ref="F50:K50">SUM(F180)</f>
        <v>272297.06</v>
      </c>
      <c r="G50" s="249">
        <f t="shared" si="12"/>
        <v>259772</v>
      </c>
      <c r="H50" s="249">
        <f t="shared" si="12"/>
        <v>0</v>
      </c>
      <c r="I50" s="249">
        <f t="shared" si="12"/>
        <v>0</v>
      </c>
      <c r="J50" s="249">
        <f t="shared" si="12"/>
        <v>0</v>
      </c>
      <c r="K50" s="248">
        <f t="shared" si="12"/>
        <v>0</v>
      </c>
      <c r="L50" s="245">
        <f>SUM(E50/D50)</f>
        <v>0.674</v>
      </c>
    </row>
    <row r="51" spans="2:12" ht="12">
      <c r="B51" s="91"/>
      <c r="C51" s="88"/>
      <c r="D51" s="29"/>
      <c r="E51" s="250"/>
      <c r="F51" s="251"/>
      <c r="G51" s="251"/>
      <c r="H51" s="251"/>
      <c r="I51" s="251"/>
      <c r="J51" s="251"/>
      <c r="K51" s="250"/>
      <c r="L51" s="244"/>
    </row>
    <row r="52" spans="2:12" ht="12">
      <c r="B52" s="91">
        <v>900</v>
      </c>
      <c r="C52" s="88" t="s">
        <v>212</v>
      </c>
      <c r="D52" s="29"/>
      <c r="E52" s="250"/>
      <c r="F52" s="251"/>
      <c r="G52" s="251"/>
      <c r="H52" s="251"/>
      <c r="I52" s="251"/>
      <c r="J52" s="251"/>
      <c r="K52" s="250"/>
      <c r="L52" s="244"/>
    </row>
    <row r="53" spans="2:12" ht="12">
      <c r="B53" s="92"/>
      <c r="C53" s="85" t="s">
        <v>213</v>
      </c>
      <c r="D53" s="30">
        <f>SUM(D188)</f>
        <v>31012109</v>
      </c>
      <c r="E53" s="248">
        <f>SUM(F53+K53)</f>
        <v>5390423.18</v>
      </c>
      <c r="F53" s="249">
        <f aca="true" t="shared" si="13" ref="F53:K53">SUM(F188)</f>
        <v>2077918.32</v>
      </c>
      <c r="G53" s="249">
        <f t="shared" si="13"/>
        <v>85300</v>
      </c>
      <c r="H53" s="249">
        <f t="shared" si="13"/>
        <v>109227.79</v>
      </c>
      <c r="I53" s="249">
        <f t="shared" si="13"/>
        <v>0</v>
      </c>
      <c r="J53" s="249">
        <f t="shared" si="13"/>
        <v>0</v>
      </c>
      <c r="K53" s="248">
        <f t="shared" si="13"/>
        <v>3312504.86</v>
      </c>
      <c r="L53" s="245">
        <f>SUM(E53/D53)</f>
        <v>0.1738</v>
      </c>
    </row>
    <row r="54" spans="2:12" ht="12">
      <c r="B54" s="91"/>
      <c r="C54" s="88"/>
      <c r="D54" s="29"/>
      <c r="E54" s="250"/>
      <c r="F54" s="251"/>
      <c r="G54" s="251"/>
      <c r="H54" s="251"/>
      <c r="I54" s="251"/>
      <c r="J54" s="251"/>
      <c r="K54" s="250"/>
      <c r="L54" s="244"/>
    </row>
    <row r="55" spans="2:12" ht="12">
      <c r="B55" s="91">
        <v>921</v>
      </c>
      <c r="C55" s="88" t="s">
        <v>214</v>
      </c>
      <c r="D55" s="29"/>
      <c r="E55" s="250"/>
      <c r="F55" s="251"/>
      <c r="G55" s="251"/>
      <c r="H55" s="251"/>
      <c r="I55" s="251"/>
      <c r="J55" s="251"/>
      <c r="K55" s="250"/>
      <c r="L55" s="244"/>
    </row>
    <row r="56" spans="2:12" ht="12">
      <c r="B56" s="92"/>
      <c r="C56" s="85" t="s">
        <v>215</v>
      </c>
      <c r="D56" s="30">
        <f>SUM(D202)</f>
        <v>3630010</v>
      </c>
      <c r="E56" s="248">
        <f>SUM(F56+K56)</f>
        <v>1896143.65</v>
      </c>
      <c r="F56" s="249">
        <f aca="true" t="shared" si="14" ref="F56:K56">SUM(F202)</f>
        <v>1896143.65</v>
      </c>
      <c r="G56" s="249">
        <f t="shared" si="14"/>
        <v>1680000</v>
      </c>
      <c r="H56" s="249">
        <f t="shared" si="14"/>
        <v>27840.16</v>
      </c>
      <c r="I56" s="249">
        <f t="shared" si="14"/>
        <v>0</v>
      </c>
      <c r="J56" s="249">
        <f t="shared" si="14"/>
        <v>0</v>
      </c>
      <c r="K56" s="248">
        <f t="shared" si="14"/>
        <v>0</v>
      </c>
      <c r="L56" s="245">
        <f>SUM(E56/D56)</f>
        <v>0.5224</v>
      </c>
    </row>
    <row r="57" spans="2:12" ht="12">
      <c r="B57" s="91"/>
      <c r="C57" s="93"/>
      <c r="D57" s="29"/>
      <c r="E57" s="250"/>
      <c r="F57" s="251"/>
      <c r="G57" s="251"/>
      <c r="H57" s="251"/>
      <c r="I57" s="251"/>
      <c r="J57" s="251"/>
      <c r="K57" s="250"/>
      <c r="L57" s="244"/>
    </row>
    <row r="58" spans="2:12" ht="12">
      <c r="B58" s="92">
        <v>926</v>
      </c>
      <c r="C58" s="112" t="s">
        <v>469</v>
      </c>
      <c r="D58" s="30">
        <f>SUM(D209)</f>
        <v>4233306</v>
      </c>
      <c r="E58" s="248">
        <f>SUM(F58+K58)</f>
        <v>1860766.47</v>
      </c>
      <c r="F58" s="249">
        <f>SUM(F209)</f>
        <v>1080365.07</v>
      </c>
      <c r="G58" s="249">
        <f>(G209)</f>
        <v>303250</v>
      </c>
      <c r="H58" s="249">
        <f>(H209)</f>
        <v>345538.14</v>
      </c>
      <c r="I58" s="249">
        <f>(I209)</f>
        <v>0</v>
      </c>
      <c r="J58" s="249">
        <f>(J209)</f>
        <v>0</v>
      </c>
      <c r="K58" s="248">
        <f>SUM(K209)</f>
        <v>780401.4</v>
      </c>
      <c r="L58" s="245">
        <f>SUM(E58/D58)</f>
        <v>0.4396</v>
      </c>
    </row>
    <row r="59" spans="2:12" ht="12">
      <c r="B59" s="110"/>
      <c r="C59" s="80"/>
      <c r="D59" s="111"/>
      <c r="E59" s="256"/>
      <c r="F59" s="257"/>
      <c r="G59" s="257"/>
      <c r="H59" s="257"/>
      <c r="I59" s="257"/>
      <c r="J59" s="257"/>
      <c r="K59" s="256"/>
      <c r="L59" s="268"/>
    </row>
    <row r="60" spans="2:12" s="51" customFormat="1" ht="12.75">
      <c r="B60" s="113"/>
      <c r="C60" s="114" t="s">
        <v>216</v>
      </c>
      <c r="D60" s="115">
        <f>SUM(D9+D12+D14+D16+D18+D20+D22+D26+D29+D34+D36+D38+D41+D43+D45+D48+D50+D53+D56+D58)</f>
        <v>138702552</v>
      </c>
      <c r="E60" s="258">
        <f aca="true" t="shared" si="15" ref="E60:K60">SUM(E9:E38,E41:E58)</f>
        <v>53764967.99</v>
      </c>
      <c r="F60" s="258">
        <f t="shared" si="15"/>
        <v>42726380.43</v>
      </c>
      <c r="G60" s="258">
        <f t="shared" si="15"/>
        <v>20855920.05</v>
      </c>
      <c r="H60" s="258">
        <f t="shared" si="15"/>
        <v>5969083.05</v>
      </c>
      <c r="I60" s="258">
        <f t="shared" si="15"/>
        <v>27638.04</v>
      </c>
      <c r="J60" s="258">
        <f t="shared" si="15"/>
        <v>0</v>
      </c>
      <c r="K60" s="258">
        <f t="shared" si="15"/>
        <v>11038587.56</v>
      </c>
      <c r="L60" s="269">
        <f>SUM(E60/D60)</f>
        <v>0.3876</v>
      </c>
    </row>
    <row r="61" spans="2:12" ht="12.75" thickBot="1">
      <c r="B61" s="116"/>
      <c r="C61" s="117"/>
      <c r="D61" s="117"/>
      <c r="E61" s="118"/>
      <c r="F61" s="117"/>
      <c r="G61" s="117"/>
      <c r="H61" s="117"/>
      <c r="I61" s="117"/>
      <c r="J61" s="117"/>
      <c r="K61" s="118"/>
      <c r="L61" s="119"/>
    </row>
    <row r="62" spans="1:12" s="120" customFormat="1" ht="18">
      <c r="A62" s="1427" t="s">
        <v>217</v>
      </c>
      <c r="B62" s="1427"/>
      <c r="C62" s="1427"/>
      <c r="D62" s="1427"/>
      <c r="E62" s="1427"/>
      <c r="F62" s="1427"/>
      <c r="G62" s="1427"/>
      <c r="H62" s="1427"/>
      <c r="I62" s="1427"/>
      <c r="J62" s="1427"/>
      <c r="K62" s="1427"/>
      <c r="L62" s="1427"/>
    </row>
    <row r="63" spans="1:12" ht="14.25" customHeight="1" thickBo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L63" s="19" t="s">
        <v>596</v>
      </c>
    </row>
    <row r="64" spans="1:12" s="122" customFormat="1" ht="12">
      <c r="A64" s="1438" t="s">
        <v>159</v>
      </c>
      <c r="B64" s="1428" t="s">
        <v>186</v>
      </c>
      <c r="C64" s="1430" t="s">
        <v>187</v>
      </c>
      <c r="D64" s="1428" t="s">
        <v>127</v>
      </c>
      <c r="E64" s="1428" t="s">
        <v>609</v>
      </c>
      <c r="F64" s="1451" t="s">
        <v>189</v>
      </c>
      <c r="G64" s="1452"/>
      <c r="H64" s="1452"/>
      <c r="I64" s="1452"/>
      <c r="J64" s="1452"/>
      <c r="K64" s="1452"/>
      <c r="L64" s="1413" t="s">
        <v>218</v>
      </c>
    </row>
    <row r="65" spans="1:12" s="122" customFormat="1" ht="12">
      <c r="A65" s="1453"/>
      <c r="B65" s="1429"/>
      <c r="C65" s="1431"/>
      <c r="D65" s="1429"/>
      <c r="E65" s="1429"/>
      <c r="F65" s="1433" t="s">
        <v>191</v>
      </c>
      <c r="G65" s="1435" t="s">
        <v>466</v>
      </c>
      <c r="H65" s="1435"/>
      <c r="I65" s="1435"/>
      <c r="J65" s="1435"/>
      <c r="K65" s="1436" t="s">
        <v>192</v>
      </c>
      <c r="L65" s="1406"/>
    </row>
    <row r="66" spans="1:12" s="122" customFormat="1" ht="57" customHeight="1" thickBot="1">
      <c r="A66" s="1453"/>
      <c r="B66" s="1429"/>
      <c r="C66" s="1431"/>
      <c r="D66" s="1429"/>
      <c r="E66" s="1429"/>
      <c r="F66" s="1434"/>
      <c r="G66" s="72" t="s">
        <v>195</v>
      </c>
      <c r="H66" s="72" t="s">
        <v>219</v>
      </c>
      <c r="I66" s="72" t="s">
        <v>197</v>
      </c>
      <c r="J66" s="72" t="s">
        <v>198</v>
      </c>
      <c r="K66" s="1437"/>
      <c r="L66" s="1480"/>
    </row>
    <row r="67" spans="1:12" ht="12">
      <c r="A67" s="74">
        <v>1</v>
      </c>
      <c r="B67" s="76">
        <v>2</v>
      </c>
      <c r="C67" s="75">
        <v>3</v>
      </c>
      <c r="D67" s="76">
        <v>4</v>
      </c>
      <c r="E67" s="76">
        <v>5</v>
      </c>
      <c r="F67" s="76">
        <v>6</v>
      </c>
      <c r="G67" s="76">
        <v>7</v>
      </c>
      <c r="H67" s="76">
        <v>8</v>
      </c>
      <c r="I67" s="76">
        <v>9</v>
      </c>
      <c r="J67" s="76">
        <v>10</v>
      </c>
      <c r="K67" s="76">
        <v>11</v>
      </c>
      <c r="L67" s="123">
        <v>12</v>
      </c>
    </row>
    <row r="68" spans="1:12" ht="12">
      <c r="A68" s="124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25"/>
    </row>
    <row r="69" spans="1:13" ht="12">
      <c r="A69" s="87" t="s">
        <v>200</v>
      </c>
      <c r="B69" s="126"/>
      <c r="C69" s="85" t="s">
        <v>201</v>
      </c>
      <c r="D69" s="30">
        <f aca="true" t="shared" si="16" ref="D69:K69">SUM(D71:D73)</f>
        <v>9500</v>
      </c>
      <c r="E69" s="249">
        <f>SUM(E71:E73)</f>
        <v>1682.84</v>
      </c>
      <c r="F69" s="249">
        <f t="shared" si="16"/>
        <v>1682.84</v>
      </c>
      <c r="G69" s="249">
        <f t="shared" si="16"/>
        <v>0</v>
      </c>
      <c r="H69" s="249">
        <f t="shared" si="16"/>
        <v>0</v>
      </c>
      <c r="I69" s="249">
        <f t="shared" si="16"/>
        <v>0</v>
      </c>
      <c r="J69" s="249">
        <f t="shared" si="16"/>
        <v>0</v>
      </c>
      <c r="K69" s="249">
        <f t="shared" si="16"/>
        <v>0</v>
      </c>
      <c r="L69" s="245">
        <f>SUM(E69/D69)</f>
        <v>0.1771</v>
      </c>
      <c r="M69" s="127"/>
    </row>
    <row r="70" spans="1:13" ht="12">
      <c r="A70" s="91"/>
      <c r="B70" s="128"/>
      <c r="C70" s="88"/>
      <c r="D70" s="29"/>
      <c r="E70" s="251"/>
      <c r="F70" s="251"/>
      <c r="G70" s="251"/>
      <c r="H70" s="251"/>
      <c r="I70" s="251"/>
      <c r="J70" s="251"/>
      <c r="K70" s="251"/>
      <c r="L70" s="244"/>
      <c r="M70" s="127"/>
    </row>
    <row r="71" spans="1:13" ht="12">
      <c r="A71" s="91"/>
      <c r="B71" s="129" t="s">
        <v>220</v>
      </c>
      <c r="C71" s="45" t="s">
        <v>221</v>
      </c>
      <c r="D71" s="29">
        <v>2500</v>
      </c>
      <c r="E71" s="251">
        <f>SUM(F71+K71)</f>
        <v>400</v>
      </c>
      <c r="F71" s="259">
        <v>400</v>
      </c>
      <c r="G71" s="259"/>
      <c r="H71" s="259"/>
      <c r="I71" s="259"/>
      <c r="J71" s="259"/>
      <c r="K71" s="259"/>
      <c r="L71" s="270">
        <f>SUM(E71/D71)</f>
        <v>0.16</v>
      </c>
      <c r="M71" s="127"/>
    </row>
    <row r="72" spans="1:13" ht="12">
      <c r="A72" s="91"/>
      <c r="B72" s="129" t="s">
        <v>8</v>
      </c>
      <c r="C72" s="45" t="s">
        <v>9</v>
      </c>
      <c r="D72" s="29">
        <v>2000</v>
      </c>
      <c r="E72" s="251">
        <f>SUM(F72+K72)</f>
        <v>0</v>
      </c>
      <c r="F72" s="259">
        <v>0</v>
      </c>
      <c r="G72" s="259"/>
      <c r="H72" s="259"/>
      <c r="I72" s="259"/>
      <c r="J72" s="259"/>
      <c r="K72" s="259"/>
      <c r="L72" s="270"/>
      <c r="M72" s="127"/>
    </row>
    <row r="73" spans="1:13" ht="12.75" thickBot="1">
      <c r="A73" s="130"/>
      <c r="B73" s="131" t="s">
        <v>222</v>
      </c>
      <c r="C73" s="132" t="s">
        <v>223</v>
      </c>
      <c r="D73" s="133">
        <v>5000</v>
      </c>
      <c r="E73" s="260">
        <f>SUM(F73+K73)</f>
        <v>1282.84</v>
      </c>
      <c r="F73" s="260">
        <v>1282.84</v>
      </c>
      <c r="G73" s="260"/>
      <c r="H73" s="260"/>
      <c r="I73" s="260"/>
      <c r="J73" s="260"/>
      <c r="K73" s="260"/>
      <c r="L73" s="271">
        <f>SUM(E73/D73)</f>
        <v>0.2566</v>
      </c>
      <c r="M73" s="127"/>
    </row>
    <row r="74" spans="1:13" ht="12.75" thickTop="1">
      <c r="A74" s="91"/>
      <c r="B74" s="128"/>
      <c r="C74" s="88"/>
      <c r="D74" s="29"/>
      <c r="E74" s="251"/>
      <c r="F74" s="251"/>
      <c r="G74" s="251"/>
      <c r="H74" s="251"/>
      <c r="I74" s="251"/>
      <c r="J74" s="251"/>
      <c r="K74" s="251"/>
      <c r="L74" s="244"/>
      <c r="M74" s="127"/>
    </row>
    <row r="75" spans="1:13" ht="12">
      <c r="A75" s="91">
        <v>400</v>
      </c>
      <c r="B75" s="128"/>
      <c r="C75" s="88" t="s">
        <v>203</v>
      </c>
      <c r="D75" s="29"/>
      <c r="E75" s="251"/>
      <c r="F75" s="251"/>
      <c r="G75" s="251"/>
      <c r="H75" s="251"/>
      <c r="I75" s="251"/>
      <c r="J75" s="251"/>
      <c r="K75" s="251"/>
      <c r="L75" s="244"/>
      <c r="M75" s="127"/>
    </row>
    <row r="76" spans="1:13" ht="12">
      <c r="A76" s="91"/>
      <c r="B76" s="126"/>
      <c r="C76" s="85" t="s">
        <v>204</v>
      </c>
      <c r="D76" s="86">
        <f aca="true" t="shared" si="17" ref="D76:K76">SUM(D78:D79)</f>
        <v>13433000</v>
      </c>
      <c r="E76" s="248">
        <f t="shared" si="17"/>
        <v>3623462.42</v>
      </c>
      <c r="F76" s="248">
        <f t="shared" si="17"/>
        <v>19389.17</v>
      </c>
      <c r="G76" s="248">
        <f t="shared" si="17"/>
        <v>0</v>
      </c>
      <c r="H76" s="248">
        <f t="shared" si="17"/>
        <v>0</v>
      </c>
      <c r="I76" s="248">
        <f t="shared" si="17"/>
        <v>0</v>
      </c>
      <c r="J76" s="248">
        <f t="shared" si="17"/>
        <v>0</v>
      </c>
      <c r="K76" s="248">
        <f t="shared" si="17"/>
        <v>3604073.25</v>
      </c>
      <c r="L76" s="245">
        <f>SUM(E76/D76)</f>
        <v>0.2697</v>
      </c>
      <c r="M76" s="127"/>
    </row>
    <row r="77" spans="1:13" ht="12">
      <c r="A77" s="91"/>
      <c r="B77" s="128"/>
      <c r="C77" s="88"/>
      <c r="D77" s="29"/>
      <c r="E77" s="251"/>
      <c r="F77" s="251"/>
      <c r="G77" s="251"/>
      <c r="H77" s="251"/>
      <c r="I77" s="251"/>
      <c r="J77" s="251"/>
      <c r="K77" s="251"/>
      <c r="L77" s="244"/>
      <c r="M77" s="127"/>
    </row>
    <row r="78" spans="1:13" ht="12">
      <c r="A78" s="91"/>
      <c r="B78" s="128">
        <v>40002</v>
      </c>
      <c r="C78" s="88" t="s">
        <v>305</v>
      </c>
      <c r="D78" s="29">
        <v>13200000</v>
      </c>
      <c r="E78" s="251">
        <f>SUM(F78+K78)</f>
        <v>3604073.25</v>
      </c>
      <c r="F78" s="251"/>
      <c r="G78" s="251"/>
      <c r="H78" s="251"/>
      <c r="I78" s="251"/>
      <c r="J78" s="251"/>
      <c r="K78" s="251">
        <v>3604073.25</v>
      </c>
      <c r="L78" s="244">
        <f>SUM(E78/D78)</f>
        <v>0.273</v>
      </c>
      <c r="M78" s="127"/>
    </row>
    <row r="79" spans="1:13" ht="12.75" thickBot="1">
      <c r="A79" s="130"/>
      <c r="B79" s="134">
        <v>40004</v>
      </c>
      <c r="C79" s="132" t="s">
        <v>224</v>
      </c>
      <c r="D79" s="135">
        <v>233000</v>
      </c>
      <c r="E79" s="261">
        <f>SUM(F79+K79)</f>
        <v>19389.17</v>
      </c>
      <c r="F79" s="260">
        <v>19389.17</v>
      </c>
      <c r="G79" s="260"/>
      <c r="H79" s="260"/>
      <c r="I79" s="260"/>
      <c r="J79" s="260"/>
      <c r="K79" s="260"/>
      <c r="L79" s="271">
        <f>SUM(E79/D79)</f>
        <v>0.0832</v>
      </c>
      <c r="M79" s="127"/>
    </row>
    <row r="80" spans="1:13" ht="12.75" thickTop="1">
      <c r="A80" s="91"/>
      <c r="B80" s="128"/>
      <c r="C80" s="88"/>
      <c r="D80" s="29"/>
      <c r="E80" s="251"/>
      <c r="F80" s="251"/>
      <c r="G80" s="251"/>
      <c r="H80" s="251"/>
      <c r="I80" s="251"/>
      <c r="J80" s="251"/>
      <c r="K80" s="251"/>
      <c r="L80" s="244"/>
      <c r="M80" s="127"/>
    </row>
    <row r="81" spans="1:13" ht="12">
      <c r="A81" s="91">
        <v>600</v>
      </c>
      <c r="B81" s="126"/>
      <c r="C81" s="85" t="s">
        <v>161</v>
      </c>
      <c r="D81" s="30">
        <f aca="true" t="shared" si="18" ref="D81:J81">SUM(D83:D85)</f>
        <v>6155480</v>
      </c>
      <c r="E81" s="249">
        <f>SUM(E83:E85)</f>
        <v>2428253.4</v>
      </c>
      <c r="F81" s="249">
        <f t="shared" si="18"/>
        <v>2036873.65</v>
      </c>
      <c r="G81" s="249">
        <f t="shared" si="18"/>
        <v>0</v>
      </c>
      <c r="H81" s="249">
        <f t="shared" si="18"/>
        <v>0</v>
      </c>
      <c r="I81" s="249">
        <f t="shared" si="18"/>
        <v>0</v>
      </c>
      <c r="J81" s="249">
        <f t="shared" si="18"/>
        <v>0</v>
      </c>
      <c r="K81" s="249">
        <f>SUM(K83:K85)</f>
        <v>391379.75</v>
      </c>
      <c r="L81" s="245">
        <f>SUM(E81/D81)</f>
        <v>0.3945</v>
      </c>
      <c r="M81" s="127"/>
    </row>
    <row r="82" spans="1:13" ht="12">
      <c r="A82" s="91"/>
      <c r="B82" s="128"/>
      <c r="C82" s="88"/>
      <c r="D82" s="29"/>
      <c r="E82" s="251"/>
      <c r="F82" s="251"/>
      <c r="G82" s="251"/>
      <c r="H82" s="251"/>
      <c r="I82" s="251"/>
      <c r="J82" s="251"/>
      <c r="K82" s="251"/>
      <c r="L82" s="244"/>
      <c r="M82" s="127"/>
    </row>
    <row r="83" spans="1:13" ht="12">
      <c r="A83" s="91"/>
      <c r="B83" s="128">
        <v>60004</v>
      </c>
      <c r="C83" s="88" t="s">
        <v>225</v>
      </c>
      <c r="D83" s="29">
        <v>3817544</v>
      </c>
      <c r="E83" s="251">
        <f>SUM(F83+K83)</f>
        <v>1654117.76</v>
      </c>
      <c r="F83" s="251">
        <v>1654117.76</v>
      </c>
      <c r="G83" s="251"/>
      <c r="H83" s="251"/>
      <c r="I83" s="251"/>
      <c r="J83" s="251"/>
      <c r="K83" s="251"/>
      <c r="L83" s="244">
        <f>SUM(E83/D83)</f>
        <v>0.4333</v>
      </c>
      <c r="M83" s="127"/>
    </row>
    <row r="84" spans="1:13" ht="12">
      <c r="A84" s="91"/>
      <c r="B84" s="128">
        <v>60016</v>
      </c>
      <c r="C84" s="88" t="s">
        <v>306</v>
      </c>
      <c r="D84" s="29">
        <v>2287936</v>
      </c>
      <c r="E84" s="251">
        <f>SUM(F84+K84)</f>
        <v>751177</v>
      </c>
      <c r="F84" s="251">
        <v>359797.25</v>
      </c>
      <c r="G84" s="251"/>
      <c r="H84" s="251"/>
      <c r="I84" s="251"/>
      <c r="J84" s="251"/>
      <c r="K84" s="251">
        <v>391379.75</v>
      </c>
      <c r="L84" s="244">
        <f>SUM(E84/D84)</f>
        <v>0.3283</v>
      </c>
      <c r="M84" s="127"/>
    </row>
    <row r="85" spans="1:13" ht="12.75" thickBot="1">
      <c r="A85" s="130"/>
      <c r="B85" s="134">
        <v>60095</v>
      </c>
      <c r="C85" s="132" t="s">
        <v>312</v>
      </c>
      <c r="D85" s="133">
        <v>50000</v>
      </c>
      <c r="E85" s="260">
        <f>SUM(F85+K85)</f>
        <v>22958.64</v>
      </c>
      <c r="F85" s="260">
        <v>22958.64</v>
      </c>
      <c r="G85" s="260"/>
      <c r="H85" s="260"/>
      <c r="I85" s="260"/>
      <c r="J85" s="260"/>
      <c r="K85" s="260"/>
      <c r="L85" s="271">
        <f>SUM(E85/D85)</f>
        <v>0.4592</v>
      </c>
      <c r="M85" s="127"/>
    </row>
    <row r="86" spans="1:13" ht="12.75" thickTop="1">
      <c r="A86" s="91"/>
      <c r="B86" s="128"/>
      <c r="C86" s="88"/>
      <c r="D86" s="29"/>
      <c r="E86" s="251"/>
      <c r="F86" s="251"/>
      <c r="G86" s="251"/>
      <c r="H86" s="251"/>
      <c r="I86" s="251"/>
      <c r="J86" s="251"/>
      <c r="K86" s="251"/>
      <c r="L86" s="244"/>
      <c r="M86" s="127"/>
    </row>
    <row r="87" spans="1:13" ht="12">
      <c r="A87" s="91">
        <v>630</v>
      </c>
      <c r="B87" s="126"/>
      <c r="C87" s="85" t="s">
        <v>162</v>
      </c>
      <c r="D87" s="30">
        <f aca="true" t="shared" si="19" ref="D87:K87">SUM(D89:D90)</f>
        <v>4072000</v>
      </c>
      <c r="E87" s="249">
        <f>SUM(E89:E90)</f>
        <v>2636536.53</v>
      </c>
      <c r="F87" s="249">
        <f t="shared" si="19"/>
        <v>51614.77</v>
      </c>
      <c r="G87" s="249">
        <f t="shared" si="19"/>
        <v>6000</v>
      </c>
      <c r="H87" s="249">
        <f t="shared" si="19"/>
        <v>0</v>
      </c>
      <c r="I87" s="249">
        <f t="shared" si="19"/>
        <v>0</v>
      </c>
      <c r="J87" s="249">
        <f t="shared" si="19"/>
        <v>0</v>
      </c>
      <c r="K87" s="249">
        <f t="shared" si="19"/>
        <v>2584921.76</v>
      </c>
      <c r="L87" s="245">
        <f>SUM(E87/D87)</f>
        <v>0.6475</v>
      </c>
      <c r="M87" s="127"/>
    </row>
    <row r="88" spans="1:13" ht="12">
      <c r="A88" s="91"/>
      <c r="B88" s="128"/>
      <c r="C88" s="88"/>
      <c r="D88" s="29"/>
      <c r="E88" s="251"/>
      <c r="F88" s="251"/>
      <c r="G88" s="251"/>
      <c r="H88" s="251"/>
      <c r="I88" s="251"/>
      <c r="J88" s="251"/>
      <c r="K88" s="251"/>
      <c r="L88" s="244"/>
      <c r="M88" s="127"/>
    </row>
    <row r="89" spans="1:13" ht="12">
      <c r="A89" s="91"/>
      <c r="B89" s="128">
        <v>63003</v>
      </c>
      <c r="C89" s="88" t="s">
        <v>307</v>
      </c>
      <c r="D89" s="29">
        <v>4012000</v>
      </c>
      <c r="E89" s="251">
        <f>SUM(F89+K89)</f>
        <v>2591396.53</v>
      </c>
      <c r="F89" s="251">
        <v>6474.77</v>
      </c>
      <c r="G89" s="251">
        <v>6000</v>
      </c>
      <c r="H89" s="251"/>
      <c r="I89" s="251"/>
      <c r="J89" s="251"/>
      <c r="K89" s="251">
        <v>2584921.76</v>
      </c>
      <c r="L89" s="244">
        <f>SUM(E89/D89)</f>
        <v>0.6459</v>
      </c>
      <c r="M89" s="127"/>
    </row>
    <row r="90" spans="1:13" ht="12.75" thickBot="1">
      <c r="A90" s="130"/>
      <c r="B90" s="134">
        <v>63095</v>
      </c>
      <c r="C90" s="132" t="s">
        <v>312</v>
      </c>
      <c r="D90" s="133">
        <v>60000</v>
      </c>
      <c r="E90" s="260">
        <f>SUM(F90+K90)</f>
        <v>45140</v>
      </c>
      <c r="F90" s="260">
        <v>45140</v>
      </c>
      <c r="G90" s="260"/>
      <c r="H90" s="260"/>
      <c r="I90" s="260"/>
      <c r="J90" s="260"/>
      <c r="K90" s="260"/>
      <c r="L90" s="271">
        <f>SUM(E90/D90)</f>
        <v>0.7523</v>
      </c>
      <c r="M90" s="127"/>
    </row>
    <row r="91" spans="1:13" ht="12.75" thickTop="1">
      <c r="A91" s="91"/>
      <c r="B91" s="128"/>
      <c r="C91" s="88"/>
      <c r="D91" s="29"/>
      <c r="E91" s="251"/>
      <c r="F91" s="251"/>
      <c r="G91" s="251"/>
      <c r="H91" s="251"/>
      <c r="I91" s="251"/>
      <c r="J91" s="251"/>
      <c r="K91" s="251"/>
      <c r="L91" s="244"/>
      <c r="M91" s="127"/>
    </row>
    <row r="92" spans="1:13" ht="12">
      <c r="A92" s="91">
        <v>700</v>
      </c>
      <c r="B92" s="126"/>
      <c r="C92" s="85" t="s">
        <v>163</v>
      </c>
      <c r="D92" s="30">
        <f aca="true" t="shared" si="20" ref="D92:J92">SUM(D94:D96)</f>
        <v>7678000</v>
      </c>
      <c r="E92" s="249">
        <f>SUM(E94:E96)</f>
        <v>3230211.57</v>
      </c>
      <c r="F92" s="249">
        <f t="shared" si="20"/>
        <v>2971779.57</v>
      </c>
      <c r="G92" s="249">
        <f t="shared" si="20"/>
        <v>1190000</v>
      </c>
      <c r="H92" s="249">
        <f t="shared" si="20"/>
        <v>9942.6</v>
      </c>
      <c r="I92" s="249">
        <f t="shared" si="20"/>
        <v>0</v>
      </c>
      <c r="J92" s="249">
        <f t="shared" si="20"/>
        <v>0</v>
      </c>
      <c r="K92" s="249">
        <f>SUM(K94:K96)</f>
        <v>258432</v>
      </c>
      <c r="L92" s="245">
        <f>SUM(E92/D92)</f>
        <v>0.4207</v>
      </c>
      <c r="M92" s="127"/>
    </row>
    <row r="93" spans="1:13" ht="12">
      <c r="A93" s="91"/>
      <c r="B93" s="128"/>
      <c r="C93" s="88"/>
      <c r="D93" s="29"/>
      <c r="E93" s="251"/>
      <c r="F93" s="251"/>
      <c r="G93" s="251"/>
      <c r="H93" s="251"/>
      <c r="I93" s="251"/>
      <c r="J93" s="251"/>
      <c r="K93" s="251"/>
      <c r="L93" s="244"/>
      <c r="M93" s="127"/>
    </row>
    <row r="94" spans="1:13" ht="12">
      <c r="A94" s="91"/>
      <c r="B94" s="128">
        <v>70001</v>
      </c>
      <c r="C94" s="88" t="s">
        <v>226</v>
      </c>
      <c r="D94" s="29">
        <v>5662000</v>
      </c>
      <c r="E94" s="251">
        <f>SUM(F94+K94)</f>
        <v>2949078.67</v>
      </c>
      <c r="F94" s="251">
        <v>2734078.67</v>
      </c>
      <c r="G94" s="251">
        <v>1190000</v>
      </c>
      <c r="H94" s="251"/>
      <c r="I94" s="251"/>
      <c r="J94" s="251"/>
      <c r="K94" s="251">
        <v>215000</v>
      </c>
      <c r="L94" s="244">
        <f>SUM(E94/D94)</f>
        <v>0.5209</v>
      </c>
      <c r="M94" s="127"/>
    </row>
    <row r="95" spans="1:13" ht="12">
      <c r="A95" s="91"/>
      <c r="B95" s="128">
        <v>70005</v>
      </c>
      <c r="C95" s="88" t="s">
        <v>308</v>
      </c>
      <c r="D95" s="29">
        <v>120000</v>
      </c>
      <c r="E95" s="251">
        <f>SUM(F95+K95)</f>
        <v>28988.54</v>
      </c>
      <c r="F95" s="251">
        <v>28988.54</v>
      </c>
      <c r="G95" s="251"/>
      <c r="H95" s="251">
        <v>9942.6</v>
      </c>
      <c r="I95" s="251"/>
      <c r="J95" s="251"/>
      <c r="K95" s="251"/>
      <c r="L95" s="244">
        <f>SUM(E95/D95)</f>
        <v>0.2416</v>
      </c>
      <c r="M95" s="127"/>
    </row>
    <row r="96" spans="1:13" ht="12.75" thickBot="1">
      <c r="A96" s="130"/>
      <c r="B96" s="134">
        <v>70095</v>
      </c>
      <c r="C96" s="132" t="s">
        <v>312</v>
      </c>
      <c r="D96" s="133">
        <v>1896000</v>
      </c>
      <c r="E96" s="260">
        <f>SUM(F96+K96)</f>
        <v>252144.36</v>
      </c>
      <c r="F96" s="260">
        <v>208712.36</v>
      </c>
      <c r="G96" s="260"/>
      <c r="H96" s="260"/>
      <c r="I96" s="260"/>
      <c r="J96" s="260"/>
      <c r="K96" s="260">
        <v>43432</v>
      </c>
      <c r="L96" s="271">
        <f>SUM(E96/D96)</f>
        <v>0.133</v>
      </c>
      <c r="M96" s="127"/>
    </row>
    <row r="97" spans="1:13" ht="12.75" thickTop="1">
      <c r="A97" s="91"/>
      <c r="B97" s="128"/>
      <c r="C97" s="88"/>
      <c r="D97" s="29"/>
      <c r="E97" s="251"/>
      <c r="F97" s="251"/>
      <c r="G97" s="251"/>
      <c r="H97" s="251"/>
      <c r="I97" s="251"/>
      <c r="J97" s="251"/>
      <c r="K97" s="251"/>
      <c r="L97" s="244"/>
      <c r="M97" s="127"/>
    </row>
    <row r="98" spans="1:13" ht="12">
      <c r="A98" s="91">
        <v>710</v>
      </c>
      <c r="B98" s="126"/>
      <c r="C98" s="85" t="s">
        <v>205</v>
      </c>
      <c r="D98" s="30">
        <f aca="true" t="shared" si="21" ref="D98:K98">SUM(D100:D102)</f>
        <v>1756200</v>
      </c>
      <c r="E98" s="249">
        <f>SUM(E100:E102)</f>
        <v>104080.31</v>
      </c>
      <c r="F98" s="249">
        <f t="shared" si="21"/>
        <v>104080.31</v>
      </c>
      <c r="G98" s="249">
        <f t="shared" si="21"/>
        <v>0</v>
      </c>
      <c r="H98" s="249">
        <f t="shared" si="21"/>
        <v>2686</v>
      </c>
      <c r="I98" s="249">
        <f t="shared" si="21"/>
        <v>0</v>
      </c>
      <c r="J98" s="249">
        <f t="shared" si="21"/>
        <v>0</v>
      </c>
      <c r="K98" s="249">
        <f t="shared" si="21"/>
        <v>0</v>
      </c>
      <c r="L98" s="245">
        <f>SUM(E98/D98)</f>
        <v>0.0593</v>
      </c>
      <c r="M98" s="127"/>
    </row>
    <row r="99" spans="1:13" ht="12">
      <c r="A99" s="91"/>
      <c r="B99" s="128"/>
      <c r="C99" s="88"/>
      <c r="D99" s="29"/>
      <c r="E99" s="251"/>
      <c r="F99" s="251"/>
      <c r="G99" s="251"/>
      <c r="H99" s="251"/>
      <c r="I99" s="251"/>
      <c r="J99" s="251"/>
      <c r="K99" s="251"/>
      <c r="L99" s="244"/>
      <c r="M99" s="127"/>
    </row>
    <row r="100" spans="1:13" ht="12">
      <c r="A100" s="91"/>
      <c r="B100" s="128">
        <v>71004</v>
      </c>
      <c r="C100" s="88" t="s">
        <v>227</v>
      </c>
      <c r="D100" s="29">
        <v>671000</v>
      </c>
      <c r="E100" s="251">
        <f>SUM(F100+K100)</f>
        <v>42559.26</v>
      </c>
      <c r="F100" s="251">
        <v>42559.26</v>
      </c>
      <c r="G100" s="251"/>
      <c r="H100" s="251">
        <v>2686</v>
      </c>
      <c r="I100" s="251"/>
      <c r="J100" s="251"/>
      <c r="K100" s="251"/>
      <c r="L100" s="244">
        <f>SUM(E100/D100)</f>
        <v>0.0634</v>
      </c>
      <c r="M100" s="127"/>
    </row>
    <row r="101" spans="1:13" ht="12">
      <c r="A101" s="91"/>
      <c r="B101" s="128">
        <v>71014</v>
      </c>
      <c r="C101" s="88" t="s">
        <v>228</v>
      </c>
      <c r="D101" s="29">
        <v>170000</v>
      </c>
      <c r="E101" s="251">
        <f>SUM(F101+K101)</f>
        <v>2618.84</v>
      </c>
      <c r="F101" s="251">
        <v>2618.84</v>
      </c>
      <c r="G101" s="251"/>
      <c r="H101" s="251"/>
      <c r="I101" s="251"/>
      <c r="J101" s="251"/>
      <c r="K101" s="251"/>
      <c r="L101" s="244">
        <f>SUM(E101/D101)</f>
        <v>0.0154</v>
      </c>
      <c r="M101" s="127"/>
    </row>
    <row r="102" spans="1:13" ht="12.75" thickBot="1">
      <c r="A102" s="95"/>
      <c r="B102" s="136">
        <v>71095</v>
      </c>
      <c r="C102" s="96" t="s">
        <v>312</v>
      </c>
      <c r="D102" s="97">
        <v>915200</v>
      </c>
      <c r="E102" s="255">
        <f>SUM(F102+K102)</f>
        <v>58902.21</v>
      </c>
      <c r="F102" s="255">
        <v>58902.21</v>
      </c>
      <c r="G102" s="255"/>
      <c r="H102" s="255"/>
      <c r="I102" s="255"/>
      <c r="J102" s="255"/>
      <c r="K102" s="255"/>
      <c r="L102" s="267">
        <f>SUM(E102/D102)</f>
        <v>0.0644</v>
      </c>
      <c r="M102" s="127"/>
    </row>
    <row r="103" spans="1:13" s="73" customFormat="1" ht="12.75" thickBot="1">
      <c r="A103" s="99">
        <v>1</v>
      </c>
      <c r="B103" s="100">
        <v>2</v>
      </c>
      <c r="C103" s="100">
        <v>3</v>
      </c>
      <c r="D103" s="101">
        <v>4</v>
      </c>
      <c r="E103" s="101">
        <v>5</v>
      </c>
      <c r="F103" s="101">
        <v>6</v>
      </c>
      <c r="G103" s="101">
        <v>7</v>
      </c>
      <c r="H103" s="101">
        <v>8</v>
      </c>
      <c r="I103" s="101">
        <v>9</v>
      </c>
      <c r="J103" s="101">
        <v>10</v>
      </c>
      <c r="K103" s="101">
        <v>11</v>
      </c>
      <c r="L103" s="137">
        <v>12</v>
      </c>
      <c r="M103" s="127"/>
    </row>
    <row r="104" spans="1:13" ht="12">
      <c r="A104" s="91"/>
      <c r="B104" s="128"/>
      <c r="C104" s="88"/>
      <c r="D104" s="29"/>
      <c r="E104" s="29"/>
      <c r="F104" s="29"/>
      <c r="G104" s="29"/>
      <c r="H104" s="29"/>
      <c r="I104" s="29"/>
      <c r="J104" s="29"/>
      <c r="K104" s="29"/>
      <c r="L104" s="90"/>
      <c r="M104" s="127"/>
    </row>
    <row r="105" spans="1:13" ht="12">
      <c r="A105" s="91">
        <v>750</v>
      </c>
      <c r="B105" s="126"/>
      <c r="C105" s="85" t="s">
        <v>164</v>
      </c>
      <c r="D105" s="30">
        <f aca="true" t="shared" si="22" ref="D105:J105">SUM(D107:D112)</f>
        <v>10206965</v>
      </c>
      <c r="E105" s="249">
        <f>SUM(E107:E112)</f>
        <v>5071122.51</v>
      </c>
      <c r="F105" s="249">
        <f t="shared" si="22"/>
        <v>5030241.53</v>
      </c>
      <c r="G105" s="249">
        <f t="shared" si="22"/>
        <v>0</v>
      </c>
      <c r="H105" s="249">
        <f t="shared" si="22"/>
        <v>3561224.32</v>
      </c>
      <c r="I105" s="249">
        <f t="shared" si="22"/>
        <v>0</v>
      </c>
      <c r="J105" s="249">
        <f t="shared" si="22"/>
        <v>0</v>
      </c>
      <c r="K105" s="249">
        <f>SUM(K107:K112)</f>
        <v>40880.98</v>
      </c>
      <c r="L105" s="245">
        <f>SUM(E105/D105)</f>
        <v>0.4968</v>
      </c>
      <c r="M105" s="127"/>
    </row>
    <row r="106" spans="1:13" ht="12">
      <c r="A106" s="91"/>
      <c r="B106" s="128"/>
      <c r="C106" s="88"/>
      <c r="D106" s="29"/>
      <c r="E106" s="251"/>
      <c r="F106" s="251"/>
      <c r="G106" s="251"/>
      <c r="H106" s="251"/>
      <c r="I106" s="251"/>
      <c r="J106" s="251"/>
      <c r="K106" s="251"/>
      <c r="L106" s="244"/>
      <c r="M106" s="127"/>
    </row>
    <row r="107" spans="1:13" ht="12">
      <c r="A107" s="91"/>
      <c r="B107" s="128">
        <v>75022</v>
      </c>
      <c r="C107" s="88" t="s">
        <v>118</v>
      </c>
      <c r="D107" s="29">
        <v>340000</v>
      </c>
      <c r="E107" s="251">
        <f aca="true" t="shared" si="23" ref="E107:E112">SUM(F107+K107)</f>
        <v>121248.86</v>
      </c>
      <c r="F107" s="251">
        <v>121248.86</v>
      </c>
      <c r="G107" s="251"/>
      <c r="H107" s="251">
        <v>6206.7</v>
      </c>
      <c r="I107" s="251"/>
      <c r="J107" s="251"/>
      <c r="K107" s="251"/>
      <c r="L107" s="244">
        <f aca="true" t="shared" si="24" ref="L107:L112">SUM(E107/D107)</f>
        <v>0.3566</v>
      </c>
      <c r="M107" s="127"/>
    </row>
    <row r="108" spans="1:13" ht="12">
      <c r="A108" s="91"/>
      <c r="B108" s="128">
        <v>75023</v>
      </c>
      <c r="C108" s="88" t="s">
        <v>119</v>
      </c>
      <c r="D108" s="29">
        <v>8615693</v>
      </c>
      <c r="E108" s="251">
        <f t="shared" si="23"/>
        <v>4568703.49</v>
      </c>
      <c r="F108" s="251">
        <v>4527822.51</v>
      </c>
      <c r="G108" s="251"/>
      <c r="H108" s="251">
        <v>3531185.32</v>
      </c>
      <c r="I108" s="251"/>
      <c r="J108" s="251"/>
      <c r="K108" s="251">
        <v>40880.98</v>
      </c>
      <c r="L108" s="244">
        <f t="shared" si="24"/>
        <v>0.5303</v>
      </c>
      <c r="M108" s="127"/>
    </row>
    <row r="109" spans="1:13" ht="12">
      <c r="A109" s="91"/>
      <c r="B109" s="128">
        <v>75051</v>
      </c>
      <c r="C109" s="88" t="s">
        <v>117</v>
      </c>
      <c r="D109" s="29">
        <v>16744</v>
      </c>
      <c r="E109" s="251">
        <f t="shared" si="23"/>
        <v>16743.38</v>
      </c>
      <c r="F109" s="251">
        <v>16743.38</v>
      </c>
      <c r="G109" s="251"/>
      <c r="H109" s="251">
        <v>16743.38</v>
      </c>
      <c r="I109" s="251"/>
      <c r="J109" s="251"/>
      <c r="K109" s="251"/>
      <c r="L109" s="244">
        <f t="shared" si="24"/>
        <v>1</v>
      </c>
      <c r="M109" s="127"/>
    </row>
    <row r="110" spans="1:13" ht="36">
      <c r="A110" s="91"/>
      <c r="B110" s="278">
        <v>75053</v>
      </c>
      <c r="C110" s="277" t="s">
        <v>10</v>
      </c>
      <c r="D110" s="29">
        <v>45000</v>
      </c>
      <c r="E110" s="251">
        <f t="shared" si="23"/>
        <v>0</v>
      </c>
      <c r="F110" s="251">
        <v>0</v>
      </c>
      <c r="G110" s="251"/>
      <c r="H110" s="251"/>
      <c r="I110" s="251"/>
      <c r="J110" s="251"/>
      <c r="K110" s="251"/>
      <c r="L110" s="244">
        <f t="shared" si="24"/>
        <v>0</v>
      </c>
      <c r="M110" s="127"/>
    </row>
    <row r="111" spans="1:13" ht="12">
      <c r="A111" s="91"/>
      <c r="B111" s="278">
        <v>75075</v>
      </c>
      <c r="C111" s="277" t="s">
        <v>11</v>
      </c>
      <c r="D111" s="29">
        <v>758412</v>
      </c>
      <c r="E111" s="251">
        <f t="shared" si="23"/>
        <v>364426.78</v>
      </c>
      <c r="F111" s="251">
        <v>364426.78</v>
      </c>
      <c r="G111" s="251"/>
      <c r="H111" s="251">
        <v>7088.92</v>
      </c>
      <c r="I111" s="251"/>
      <c r="J111" s="251"/>
      <c r="K111" s="251"/>
      <c r="L111" s="244">
        <f t="shared" si="24"/>
        <v>0.4805</v>
      </c>
      <c r="M111" s="127"/>
    </row>
    <row r="112" spans="1:13" ht="12.75" thickBot="1">
      <c r="A112" s="130"/>
      <c r="B112" s="134">
        <v>75095</v>
      </c>
      <c r="C112" s="132" t="s">
        <v>312</v>
      </c>
      <c r="D112" s="133">
        <v>431116</v>
      </c>
      <c r="E112" s="260">
        <f t="shared" si="23"/>
        <v>0</v>
      </c>
      <c r="F112" s="260">
        <v>0</v>
      </c>
      <c r="G112" s="260"/>
      <c r="H112" s="260"/>
      <c r="I112" s="260"/>
      <c r="J112" s="260"/>
      <c r="K112" s="260"/>
      <c r="L112" s="271">
        <f t="shared" si="24"/>
        <v>0</v>
      </c>
      <c r="M112" s="127"/>
    </row>
    <row r="113" spans="1:13" ht="12.75" thickTop="1">
      <c r="A113" s="91"/>
      <c r="B113" s="128"/>
      <c r="C113" s="88"/>
      <c r="D113" s="29"/>
      <c r="E113" s="251"/>
      <c r="F113" s="251"/>
      <c r="G113" s="251"/>
      <c r="H113" s="251"/>
      <c r="I113" s="251"/>
      <c r="J113" s="251"/>
      <c r="K113" s="251"/>
      <c r="L113" s="244"/>
      <c r="M113" s="127"/>
    </row>
    <row r="114" spans="1:13" ht="12">
      <c r="A114" s="91">
        <v>754</v>
      </c>
      <c r="B114" s="128"/>
      <c r="C114" s="88" t="s">
        <v>313</v>
      </c>
      <c r="D114" s="29"/>
      <c r="E114" s="251"/>
      <c r="F114" s="251"/>
      <c r="G114" s="251"/>
      <c r="H114" s="251"/>
      <c r="I114" s="251"/>
      <c r="J114" s="251"/>
      <c r="K114" s="251"/>
      <c r="L114" s="244"/>
      <c r="M114" s="127"/>
    </row>
    <row r="115" spans="1:13" ht="12">
      <c r="A115" s="91"/>
      <c r="B115" s="126"/>
      <c r="C115" s="85" t="s">
        <v>314</v>
      </c>
      <c r="D115" s="30">
        <f aca="true" t="shared" si="25" ref="D115:K115">SUM(D117:D122)</f>
        <v>1124000</v>
      </c>
      <c r="E115" s="249">
        <f>SUM(E117:E122)</f>
        <v>554489.64</v>
      </c>
      <c r="F115" s="249">
        <f t="shared" si="25"/>
        <v>554489.64</v>
      </c>
      <c r="G115" s="249">
        <f t="shared" si="25"/>
        <v>14000</v>
      </c>
      <c r="H115" s="249">
        <f t="shared" si="25"/>
        <v>363263.52</v>
      </c>
      <c r="I115" s="249">
        <f t="shared" si="25"/>
        <v>0</v>
      </c>
      <c r="J115" s="249">
        <f t="shared" si="25"/>
        <v>0</v>
      </c>
      <c r="K115" s="249">
        <f t="shared" si="25"/>
        <v>0</v>
      </c>
      <c r="L115" s="245">
        <f>SUM(E115/D115)</f>
        <v>0.4933</v>
      </c>
      <c r="M115" s="127"/>
    </row>
    <row r="116" spans="1:13" ht="12">
      <c r="A116" s="91"/>
      <c r="B116" s="128"/>
      <c r="C116" s="88"/>
      <c r="D116" s="29"/>
      <c r="E116" s="251"/>
      <c r="F116" s="251"/>
      <c r="G116" s="251"/>
      <c r="H116" s="251"/>
      <c r="I116" s="251"/>
      <c r="J116" s="251"/>
      <c r="K116" s="251"/>
      <c r="L116" s="244"/>
      <c r="M116" s="127"/>
    </row>
    <row r="117" spans="1:13" ht="12">
      <c r="A117" s="91"/>
      <c r="B117" s="128">
        <v>75405</v>
      </c>
      <c r="C117" s="88" t="s">
        <v>12</v>
      </c>
      <c r="D117" s="29">
        <v>27000</v>
      </c>
      <c r="E117" s="251">
        <f aca="true" t="shared" si="26" ref="E117:E122">SUM(F117+K117)</f>
        <v>10000.05</v>
      </c>
      <c r="F117" s="251">
        <v>10000.05</v>
      </c>
      <c r="G117" s="251"/>
      <c r="H117" s="251"/>
      <c r="I117" s="251"/>
      <c r="J117" s="251"/>
      <c r="K117" s="251"/>
      <c r="L117" s="244">
        <f aca="true" t="shared" si="27" ref="L117:L122">SUM(E117/D117)</f>
        <v>0.3704</v>
      </c>
      <c r="M117" s="127"/>
    </row>
    <row r="118" spans="1:13" ht="12">
      <c r="A118" s="91"/>
      <c r="B118" s="128">
        <v>75406</v>
      </c>
      <c r="C118" s="88" t="s">
        <v>229</v>
      </c>
      <c r="D118" s="29">
        <v>9000</v>
      </c>
      <c r="E118" s="251">
        <f t="shared" si="26"/>
        <v>9000.56</v>
      </c>
      <c r="F118" s="251">
        <v>9000.56</v>
      </c>
      <c r="G118" s="251"/>
      <c r="H118" s="251"/>
      <c r="I118" s="251"/>
      <c r="J118" s="251"/>
      <c r="K118" s="251"/>
      <c r="L118" s="244">
        <f t="shared" si="27"/>
        <v>1.0001</v>
      </c>
      <c r="M118" s="127"/>
    </row>
    <row r="119" spans="1:13" ht="12">
      <c r="A119" s="91"/>
      <c r="B119" s="128">
        <v>75412</v>
      </c>
      <c r="C119" s="88" t="s">
        <v>325</v>
      </c>
      <c r="D119" s="29">
        <v>190000</v>
      </c>
      <c r="E119" s="251">
        <f t="shared" si="26"/>
        <v>85953.81</v>
      </c>
      <c r="F119" s="251">
        <v>85953.81</v>
      </c>
      <c r="G119" s="251"/>
      <c r="H119" s="251">
        <v>25719.22</v>
      </c>
      <c r="I119" s="251"/>
      <c r="J119" s="251"/>
      <c r="K119" s="251"/>
      <c r="L119" s="244">
        <f t="shared" si="27"/>
        <v>0.4524</v>
      </c>
      <c r="M119" s="127"/>
    </row>
    <row r="120" spans="1:13" ht="12">
      <c r="A120" s="91"/>
      <c r="B120" s="128">
        <v>75415</v>
      </c>
      <c r="C120" s="88" t="s">
        <v>230</v>
      </c>
      <c r="D120" s="29">
        <v>21000</v>
      </c>
      <c r="E120" s="251">
        <f t="shared" si="26"/>
        <v>14000</v>
      </c>
      <c r="F120" s="251">
        <v>14000</v>
      </c>
      <c r="G120" s="251">
        <v>14000</v>
      </c>
      <c r="H120" s="251"/>
      <c r="I120" s="251"/>
      <c r="J120" s="251"/>
      <c r="K120" s="251"/>
      <c r="L120" s="244">
        <f t="shared" si="27"/>
        <v>0.6667</v>
      </c>
      <c r="M120" s="127"/>
    </row>
    <row r="121" spans="1:13" ht="12">
      <c r="A121" s="91"/>
      <c r="B121" s="128">
        <v>75416</v>
      </c>
      <c r="C121" s="88" t="s">
        <v>315</v>
      </c>
      <c r="D121" s="29">
        <v>780000</v>
      </c>
      <c r="E121" s="251">
        <f t="shared" si="26"/>
        <v>413772.73</v>
      </c>
      <c r="F121" s="251">
        <v>413772.73</v>
      </c>
      <c r="G121" s="251"/>
      <c r="H121" s="251">
        <v>337544.3</v>
      </c>
      <c r="I121" s="251"/>
      <c r="J121" s="251"/>
      <c r="K121" s="251"/>
      <c r="L121" s="244">
        <f t="shared" si="27"/>
        <v>0.5305</v>
      </c>
      <c r="M121" s="127"/>
    </row>
    <row r="122" spans="1:13" ht="12.75" thickBot="1">
      <c r="A122" s="130"/>
      <c r="B122" s="134">
        <v>75495</v>
      </c>
      <c r="C122" s="132" t="s">
        <v>312</v>
      </c>
      <c r="D122" s="133">
        <v>97000</v>
      </c>
      <c r="E122" s="260">
        <f t="shared" si="26"/>
        <v>21762.49</v>
      </c>
      <c r="F122" s="260">
        <v>21762.49</v>
      </c>
      <c r="G122" s="260"/>
      <c r="H122" s="260"/>
      <c r="I122" s="260"/>
      <c r="J122" s="260"/>
      <c r="K122" s="260"/>
      <c r="L122" s="271">
        <f t="shared" si="27"/>
        <v>0.2244</v>
      </c>
      <c r="M122" s="127"/>
    </row>
    <row r="123" spans="1:13" ht="12.75" thickTop="1">
      <c r="A123" s="91"/>
      <c r="B123" s="128"/>
      <c r="C123" s="88"/>
      <c r="D123" s="29"/>
      <c r="E123" s="251"/>
      <c r="F123" s="251"/>
      <c r="G123" s="251"/>
      <c r="H123" s="251"/>
      <c r="I123" s="251"/>
      <c r="J123" s="251"/>
      <c r="K123" s="251"/>
      <c r="L123" s="244"/>
      <c r="M123" s="127"/>
    </row>
    <row r="124" spans="1:13" ht="12">
      <c r="A124" s="91">
        <v>756</v>
      </c>
      <c r="B124" s="138"/>
      <c r="C124" s="88" t="s">
        <v>207</v>
      </c>
      <c r="D124" s="29"/>
      <c r="E124" s="251"/>
      <c r="F124" s="251"/>
      <c r="G124" s="251"/>
      <c r="H124" s="251"/>
      <c r="I124" s="251"/>
      <c r="J124" s="251"/>
      <c r="K124" s="251"/>
      <c r="L124" s="244"/>
      <c r="M124" s="127"/>
    </row>
    <row r="125" spans="1:13" ht="12">
      <c r="A125" s="124"/>
      <c r="B125" s="138"/>
      <c r="C125" s="88" t="s">
        <v>208</v>
      </c>
      <c r="D125" s="29"/>
      <c r="E125" s="251"/>
      <c r="F125" s="251"/>
      <c r="G125" s="251"/>
      <c r="H125" s="251"/>
      <c r="I125" s="251"/>
      <c r="J125" s="251"/>
      <c r="K125" s="251"/>
      <c r="L125" s="244"/>
      <c r="M125" s="127"/>
    </row>
    <row r="126" spans="1:13" ht="12">
      <c r="A126" s="124"/>
      <c r="B126" s="138"/>
      <c r="C126" s="88" t="s">
        <v>801</v>
      </c>
      <c r="D126" s="29"/>
      <c r="E126" s="251"/>
      <c r="F126" s="251"/>
      <c r="G126" s="251"/>
      <c r="H126" s="251"/>
      <c r="I126" s="251"/>
      <c r="J126" s="251"/>
      <c r="K126" s="251"/>
      <c r="L126" s="244"/>
      <c r="M126" s="127"/>
    </row>
    <row r="127" spans="1:13" ht="12">
      <c r="A127" s="124"/>
      <c r="B127" s="139"/>
      <c r="C127" s="85" t="s">
        <v>800</v>
      </c>
      <c r="D127" s="30">
        <f aca="true" t="shared" si="28" ref="D127:K127">SUM(D130)</f>
        <v>181000</v>
      </c>
      <c r="E127" s="249">
        <f>SUM(E130)</f>
        <v>84411.75</v>
      </c>
      <c r="F127" s="249">
        <f t="shared" si="28"/>
        <v>84411.75</v>
      </c>
      <c r="G127" s="249">
        <f t="shared" si="28"/>
        <v>0</v>
      </c>
      <c r="H127" s="249">
        <f t="shared" si="28"/>
        <v>35072.18</v>
      </c>
      <c r="I127" s="249">
        <f t="shared" si="28"/>
        <v>0</v>
      </c>
      <c r="J127" s="249">
        <f t="shared" si="28"/>
        <v>0</v>
      </c>
      <c r="K127" s="249">
        <f t="shared" si="28"/>
        <v>0</v>
      </c>
      <c r="L127" s="245">
        <f>SUM(E127/D127)</f>
        <v>0.4664</v>
      </c>
      <c r="M127" s="127"/>
    </row>
    <row r="128" spans="1:13" ht="12">
      <c r="A128" s="91"/>
      <c r="B128" s="128"/>
      <c r="C128" s="88"/>
      <c r="D128" s="29"/>
      <c r="E128" s="251"/>
      <c r="F128" s="251"/>
      <c r="G128" s="251"/>
      <c r="H128" s="251"/>
      <c r="I128" s="251"/>
      <c r="J128" s="251"/>
      <c r="K128" s="251"/>
      <c r="L128" s="244"/>
      <c r="M128" s="127"/>
    </row>
    <row r="129" spans="1:13" ht="12">
      <c r="A129" s="91"/>
      <c r="B129" s="128">
        <v>75647</v>
      </c>
      <c r="C129" s="88" t="s">
        <v>231</v>
      </c>
      <c r="D129" s="29"/>
      <c r="E129" s="251"/>
      <c r="F129" s="251"/>
      <c r="G129" s="251"/>
      <c r="H129" s="251"/>
      <c r="I129" s="251"/>
      <c r="J129" s="251"/>
      <c r="K129" s="251"/>
      <c r="L129" s="244"/>
      <c r="M129" s="127"/>
    </row>
    <row r="130" spans="1:13" ht="12.75" thickBot="1">
      <c r="A130" s="130"/>
      <c r="B130" s="134"/>
      <c r="C130" s="132" t="s">
        <v>232</v>
      </c>
      <c r="D130" s="133">
        <v>181000</v>
      </c>
      <c r="E130" s="260">
        <f>SUM(F130+K130)</f>
        <v>84411.75</v>
      </c>
      <c r="F130" s="260">
        <v>84411.75</v>
      </c>
      <c r="G130" s="260"/>
      <c r="H130" s="260">
        <v>35072.18</v>
      </c>
      <c r="I130" s="260"/>
      <c r="J130" s="260"/>
      <c r="K130" s="260"/>
      <c r="L130" s="271">
        <f>SUM(E130/D130)</f>
        <v>0.4664</v>
      </c>
      <c r="M130" s="127"/>
    </row>
    <row r="131" spans="1:13" ht="12.75" thickTop="1">
      <c r="A131" s="91"/>
      <c r="B131" s="128"/>
      <c r="C131" s="88"/>
      <c r="D131" s="29"/>
      <c r="E131" s="251"/>
      <c r="F131" s="251"/>
      <c r="G131" s="251"/>
      <c r="H131" s="251"/>
      <c r="I131" s="251"/>
      <c r="J131" s="251"/>
      <c r="K131" s="251"/>
      <c r="L131" s="244"/>
      <c r="M131" s="127"/>
    </row>
    <row r="132" spans="1:13" ht="12">
      <c r="A132" s="91">
        <v>757</v>
      </c>
      <c r="B132" s="126"/>
      <c r="C132" s="85" t="s">
        <v>209</v>
      </c>
      <c r="D132" s="30">
        <f aca="true" t="shared" si="29" ref="D132:K132">SUM(D135:D135)</f>
        <v>726000</v>
      </c>
      <c r="E132" s="249">
        <f t="shared" si="29"/>
        <v>27638.04</v>
      </c>
      <c r="F132" s="249">
        <f t="shared" si="29"/>
        <v>27638.04</v>
      </c>
      <c r="G132" s="249">
        <f t="shared" si="29"/>
        <v>0</v>
      </c>
      <c r="H132" s="249">
        <f t="shared" si="29"/>
        <v>0</v>
      </c>
      <c r="I132" s="249">
        <f t="shared" si="29"/>
        <v>27638.04</v>
      </c>
      <c r="J132" s="249">
        <f t="shared" si="29"/>
        <v>0</v>
      </c>
      <c r="K132" s="249">
        <f t="shared" si="29"/>
        <v>0</v>
      </c>
      <c r="L132" s="245">
        <f>SUM(E132/D132)</f>
        <v>0.0381</v>
      </c>
      <c r="M132" s="127"/>
    </row>
    <row r="133" spans="1:13" ht="12">
      <c r="A133" s="91"/>
      <c r="B133" s="128"/>
      <c r="C133" s="88"/>
      <c r="D133" s="29"/>
      <c r="E133" s="251"/>
      <c r="F133" s="251"/>
      <c r="G133" s="251"/>
      <c r="H133" s="251"/>
      <c r="I133" s="251"/>
      <c r="J133" s="251"/>
      <c r="K133" s="251"/>
      <c r="L133" s="244"/>
      <c r="M133" s="127"/>
    </row>
    <row r="134" spans="1:13" ht="12">
      <c r="A134" s="91"/>
      <c r="B134" s="128">
        <v>75702</v>
      </c>
      <c r="C134" s="88" t="s">
        <v>233</v>
      </c>
      <c r="D134" s="29"/>
      <c r="E134" s="251"/>
      <c r="F134" s="251"/>
      <c r="G134" s="251"/>
      <c r="H134" s="251"/>
      <c r="I134" s="251"/>
      <c r="J134" s="251"/>
      <c r="K134" s="251"/>
      <c r="L134" s="244"/>
      <c r="M134" s="127"/>
    </row>
    <row r="135" spans="1:13" ht="12.75" thickBot="1">
      <c r="A135" s="130"/>
      <c r="B135" s="134"/>
      <c r="C135" s="132" t="s">
        <v>234</v>
      </c>
      <c r="D135" s="133">
        <v>726000</v>
      </c>
      <c r="E135" s="260">
        <f>SUM(F135+K135)</f>
        <v>27638.04</v>
      </c>
      <c r="F135" s="260">
        <v>27638.04</v>
      </c>
      <c r="G135" s="260"/>
      <c r="H135" s="260"/>
      <c r="I135" s="260">
        <v>27638.04</v>
      </c>
      <c r="J135" s="260"/>
      <c r="K135" s="260"/>
      <c r="L135" s="271">
        <f>SUM(E135/D135)</f>
        <v>0.0381</v>
      </c>
      <c r="M135" s="127"/>
    </row>
    <row r="136" spans="1:13" ht="12.75" thickTop="1">
      <c r="A136" s="91"/>
      <c r="B136" s="128"/>
      <c r="C136" s="88"/>
      <c r="D136" s="29"/>
      <c r="E136" s="251"/>
      <c r="F136" s="251"/>
      <c r="G136" s="251"/>
      <c r="H136" s="251"/>
      <c r="I136" s="251"/>
      <c r="J136" s="251"/>
      <c r="K136" s="251"/>
      <c r="L136" s="244"/>
      <c r="M136" s="127"/>
    </row>
    <row r="137" spans="1:13" ht="12">
      <c r="A137" s="91">
        <v>758</v>
      </c>
      <c r="B137" s="126"/>
      <c r="C137" s="85" t="s">
        <v>181</v>
      </c>
      <c r="D137" s="30">
        <f>SUM(D139:D140)</f>
        <v>1440393</v>
      </c>
      <c r="E137" s="249">
        <f>SUM(E139:E140)</f>
        <v>445231</v>
      </c>
      <c r="F137" s="249">
        <f aca="true" t="shared" si="30" ref="F137:K137">SUM(F139:F140)</f>
        <v>445231</v>
      </c>
      <c r="G137" s="249">
        <f t="shared" si="30"/>
        <v>0</v>
      </c>
      <c r="H137" s="249">
        <f t="shared" si="30"/>
        <v>0</v>
      </c>
      <c r="I137" s="249">
        <f t="shared" si="30"/>
        <v>0</v>
      </c>
      <c r="J137" s="249">
        <f t="shared" si="30"/>
        <v>0</v>
      </c>
      <c r="K137" s="249">
        <f t="shared" si="30"/>
        <v>0</v>
      </c>
      <c r="L137" s="245">
        <f>SUM(E137/D137)</f>
        <v>0.3091</v>
      </c>
      <c r="M137" s="127"/>
    </row>
    <row r="138" spans="1:13" ht="12">
      <c r="A138" s="91"/>
      <c r="B138" s="128"/>
      <c r="C138" s="88"/>
      <c r="D138" s="29"/>
      <c r="E138" s="251"/>
      <c r="F138" s="251"/>
      <c r="G138" s="251"/>
      <c r="H138" s="251"/>
      <c r="I138" s="251"/>
      <c r="J138" s="251"/>
      <c r="K138" s="251"/>
      <c r="L138" s="244"/>
      <c r="M138" s="127"/>
    </row>
    <row r="139" spans="1:13" s="141" customFormat="1" ht="12">
      <c r="A139" s="91"/>
      <c r="B139" s="128">
        <v>75818</v>
      </c>
      <c r="C139" s="88" t="s">
        <v>235</v>
      </c>
      <c r="D139" s="29">
        <v>549932</v>
      </c>
      <c r="E139" s="251">
        <f>SUM(F139+K139)</f>
        <v>0</v>
      </c>
      <c r="F139" s="251">
        <v>0</v>
      </c>
      <c r="G139" s="251"/>
      <c r="H139" s="251"/>
      <c r="I139" s="251"/>
      <c r="J139" s="251"/>
      <c r="K139" s="251"/>
      <c r="L139" s="244">
        <f>SUM(E139/D139)</f>
        <v>0</v>
      </c>
      <c r="M139" s="143"/>
    </row>
    <row r="140" spans="1:13" ht="12.75" thickBot="1">
      <c r="A140" s="130"/>
      <c r="B140" s="134">
        <v>75831</v>
      </c>
      <c r="C140" s="132" t="s">
        <v>787</v>
      </c>
      <c r="D140" s="133">
        <v>890461</v>
      </c>
      <c r="E140" s="260">
        <f>SUM(F140+K140)</f>
        <v>445231</v>
      </c>
      <c r="F140" s="260">
        <v>445231</v>
      </c>
      <c r="G140" s="260"/>
      <c r="H140" s="260"/>
      <c r="I140" s="260"/>
      <c r="J140" s="260"/>
      <c r="K140" s="260"/>
      <c r="L140" s="271">
        <f>SUM(E140/D140)</f>
        <v>0.5</v>
      </c>
      <c r="M140" s="127"/>
    </row>
    <row r="141" spans="1:13" ht="12.75" thickTop="1">
      <c r="A141" s="124"/>
      <c r="B141" s="88"/>
      <c r="C141" s="88"/>
      <c r="D141" s="88"/>
      <c r="E141" s="251"/>
      <c r="F141" s="251"/>
      <c r="G141" s="251"/>
      <c r="H141" s="251"/>
      <c r="I141" s="251"/>
      <c r="J141" s="251"/>
      <c r="K141" s="251"/>
      <c r="L141" s="244"/>
      <c r="M141" s="127"/>
    </row>
    <row r="142" spans="1:13" ht="12">
      <c r="A142" s="91">
        <v>801</v>
      </c>
      <c r="B142" s="126"/>
      <c r="C142" s="85" t="s">
        <v>182</v>
      </c>
      <c r="D142" s="30">
        <f aca="true" t="shared" si="31" ref="D142:K142">SUM(D144:D152)</f>
        <v>30271761</v>
      </c>
      <c r="E142" s="249">
        <f t="shared" si="31"/>
        <v>17158847.14</v>
      </c>
      <c r="F142" s="249">
        <f t="shared" si="31"/>
        <v>17135171.76</v>
      </c>
      <c r="G142" s="249">
        <f t="shared" si="31"/>
        <v>16809197.05</v>
      </c>
      <c r="H142" s="249">
        <f t="shared" si="31"/>
        <v>44700.86</v>
      </c>
      <c r="I142" s="249">
        <f t="shared" si="31"/>
        <v>0</v>
      </c>
      <c r="J142" s="249">
        <f t="shared" si="31"/>
        <v>0</v>
      </c>
      <c r="K142" s="249">
        <f t="shared" si="31"/>
        <v>23675.38</v>
      </c>
      <c r="L142" s="245">
        <f>SUM(E142/D142)</f>
        <v>0.5668</v>
      </c>
      <c r="M142" s="127"/>
    </row>
    <row r="143" spans="1:13" ht="12">
      <c r="A143" s="91"/>
      <c r="B143" s="128"/>
      <c r="C143" s="88"/>
      <c r="D143" s="29"/>
      <c r="E143" s="251"/>
      <c r="F143" s="251"/>
      <c r="G143" s="251"/>
      <c r="H143" s="251"/>
      <c r="I143" s="251"/>
      <c r="J143" s="251"/>
      <c r="K143" s="251"/>
      <c r="L143" s="244"/>
      <c r="M143" s="127"/>
    </row>
    <row r="144" spans="1:13" ht="12">
      <c r="A144" s="91"/>
      <c r="B144" s="128">
        <v>80101</v>
      </c>
      <c r="C144" s="88" t="s">
        <v>318</v>
      </c>
      <c r="D144" s="29">
        <v>16050191</v>
      </c>
      <c r="E144" s="251">
        <f aca="true" t="shared" si="32" ref="E144:E152">SUM(F144+K144)</f>
        <v>8723464.4</v>
      </c>
      <c r="F144" s="251">
        <v>8721624.64</v>
      </c>
      <c r="G144" s="251">
        <v>8721624.64</v>
      </c>
      <c r="H144" s="251"/>
      <c r="I144" s="251"/>
      <c r="J144" s="251"/>
      <c r="K144" s="251">
        <v>1839.76</v>
      </c>
      <c r="L144" s="244">
        <f aca="true" t="shared" si="33" ref="L144:L152">SUM(E144/D144)</f>
        <v>0.5435</v>
      </c>
      <c r="M144" s="127"/>
    </row>
    <row r="145" spans="1:13" ht="12">
      <c r="A145" s="91"/>
      <c r="B145" s="128">
        <v>80103</v>
      </c>
      <c r="C145" s="88" t="s">
        <v>267</v>
      </c>
      <c r="D145" s="29">
        <v>230000</v>
      </c>
      <c r="E145" s="251">
        <f t="shared" si="32"/>
        <v>144700</v>
      </c>
      <c r="F145" s="251">
        <v>144700</v>
      </c>
      <c r="G145" s="251">
        <v>144700</v>
      </c>
      <c r="H145" s="251"/>
      <c r="I145" s="251"/>
      <c r="J145" s="251"/>
      <c r="K145" s="251"/>
      <c r="L145" s="244">
        <f t="shared" si="33"/>
        <v>0.6291</v>
      </c>
      <c r="M145" s="127"/>
    </row>
    <row r="146" spans="1:13" ht="12">
      <c r="A146" s="91"/>
      <c r="B146" s="128">
        <v>80104</v>
      </c>
      <c r="C146" s="88" t="s">
        <v>470</v>
      </c>
      <c r="D146" s="29">
        <v>5770470</v>
      </c>
      <c r="E146" s="251">
        <f t="shared" si="32"/>
        <v>3374759.91</v>
      </c>
      <c r="F146" s="251">
        <v>3374759.91</v>
      </c>
      <c r="G146" s="251">
        <v>3374759.91</v>
      </c>
      <c r="H146" s="251"/>
      <c r="I146" s="251"/>
      <c r="J146" s="251"/>
      <c r="K146" s="251"/>
      <c r="L146" s="244">
        <f t="shared" si="33"/>
        <v>0.5848</v>
      </c>
      <c r="M146" s="127"/>
    </row>
    <row r="147" spans="1:13" ht="12">
      <c r="A147" s="91"/>
      <c r="B147" s="128">
        <v>80105</v>
      </c>
      <c r="C147" s="88" t="s">
        <v>236</v>
      </c>
      <c r="D147" s="29">
        <v>25000</v>
      </c>
      <c r="E147" s="251">
        <f t="shared" si="32"/>
        <v>15055.2</v>
      </c>
      <c r="F147" s="251">
        <v>15055.2</v>
      </c>
      <c r="G147" s="251">
        <v>15055.2</v>
      </c>
      <c r="H147" s="251"/>
      <c r="I147" s="251"/>
      <c r="J147" s="251"/>
      <c r="K147" s="251"/>
      <c r="L147" s="244">
        <f t="shared" si="33"/>
        <v>0.6022</v>
      </c>
      <c r="M147" s="127"/>
    </row>
    <row r="148" spans="1:13" ht="12">
      <c r="A148" s="91"/>
      <c r="B148" s="128">
        <v>80110</v>
      </c>
      <c r="C148" s="88" t="s">
        <v>319</v>
      </c>
      <c r="D148" s="29">
        <v>7437400</v>
      </c>
      <c r="E148" s="251">
        <f t="shared" si="32"/>
        <v>4454392.92</v>
      </c>
      <c r="F148" s="251">
        <v>4432557.3</v>
      </c>
      <c r="G148" s="251">
        <v>4432557.3</v>
      </c>
      <c r="H148" s="251"/>
      <c r="I148" s="251"/>
      <c r="J148" s="251"/>
      <c r="K148" s="251">
        <v>21835.62</v>
      </c>
      <c r="L148" s="244">
        <f t="shared" si="33"/>
        <v>0.5989</v>
      </c>
      <c r="M148" s="127"/>
    </row>
    <row r="149" spans="1:13" ht="12">
      <c r="A149" s="91" t="s">
        <v>125</v>
      </c>
      <c r="B149" s="128">
        <v>80113</v>
      </c>
      <c r="C149" s="88" t="s">
        <v>237</v>
      </c>
      <c r="D149" s="29">
        <v>330000</v>
      </c>
      <c r="E149" s="251">
        <f t="shared" si="32"/>
        <v>152749.93</v>
      </c>
      <c r="F149" s="251">
        <v>152749.93</v>
      </c>
      <c r="G149" s="251"/>
      <c r="H149" s="251">
        <v>20899.79</v>
      </c>
      <c r="I149" s="251"/>
      <c r="J149" s="251"/>
      <c r="K149" s="251"/>
      <c r="L149" s="244">
        <f t="shared" si="33"/>
        <v>0.4629</v>
      </c>
      <c r="M149" s="127"/>
    </row>
    <row r="150" spans="1:13" ht="12">
      <c r="A150" s="91"/>
      <c r="B150" s="128">
        <v>80145</v>
      </c>
      <c r="C150" s="88" t="s">
        <v>238</v>
      </c>
      <c r="D150" s="29">
        <v>3000</v>
      </c>
      <c r="E150" s="251">
        <f t="shared" si="32"/>
        <v>22.3</v>
      </c>
      <c r="F150" s="251">
        <v>22.3</v>
      </c>
      <c r="G150" s="251"/>
      <c r="H150" s="251">
        <v>22.3</v>
      </c>
      <c r="I150" s="251"/>
      <c r="J150" s="251"/>
      <c r="K150" s="251"/>
      <c r="L150" s="244">
        <f t="shared" si="33"/>
        <v>0.0074</v>
      </c>
      <c r="M150" s="127"/>
    </row>
    <row r="151" spans="1:13" ht="12">
      <c r="A151" s="91"/>
      <c r="B151" s="128">
        <v>80146</v>
      </c>
      <c r="C151" s="88" t="s">
        <v>239</v>
      </c>
      <c r="D151" s="29">
        <v>138700</v>
      </c>
      <c r="E151" s="251">
        <f t="shared" si="32"/>
        <v>120500</v>
      </c>
      <c r="F151" s="251">
        <v>120500</v>
      </c>
      <c r="G151" s="251">
        <v>120500</v>
      </c>
      <c r="H151" s="251"/>
      <c r="I151" s="251"/>
      <c r="J151" s="251"/>
      <c r="K151" s="251"/>
      <c r="L151" s="244">
        <f t="shared" si="33"/>
        <v>0.8688</v>
      </c>
      <c r="M151" s="127"/>
    </row>
    <row r="152" spans="1:13" ht="12.75" thickBot="1">
      <c r="A152" s="95"/>
      <c r="B152" s="136">
        <v>80195</v>
      </c>
      <c r="C152" s="96" t="s">
        <v>312</v>
      </c>
      <c r="D152" s="97">
        <v>287000</v>
      </c>
      <c r="E152" s="255">
        <f t="shared" si="32"/>
        <v>173202.48</v>
      </c>
      <c r="F152" s="255">
        <v>173202.48</v>
      </c>
      <c r="G152" s="255"/>
      <c r="H152" s="255">
        <v>23778.77</v>
      </c>
      <c r="I152" s="255"/>
      <c r="J152" s="255"/>
      <c r="K152" s="255"/>
      <c r="L152" s="267">
        <f t="shared" si="33"/>
        <v>0.6035</v>
      </c>
      <c r="M152" s="127"/>
    </row>
    <row r="153" spans="1:13" s="73" customFormat="1" ht="12.75" thickBot="1">
      <c r="A153" s="99">
        <v>1</v>
      </c>
      <c r="B153" s="100">
        <v>2</v>
      </c>
      <c r="C153" s="100">
        <v>3</v>
      </c>
      <c r="D153" s="101">
        <v>4</v>
      </c>
      <c r="E153" s="101">
        <v>5</v>
      </c>
      <c r="F153" s="101">
        <v>6</v>
      </c>
      <c r="G153" s="101">
        <v>7</v>
      </c>
      <c r="H153" s="101">
        <v>8</v>
      </c>
      <c r="I153" s="101">
        <v>9</v>
      </c>
      <c r="J153" s="101">
        <v>10</v>
      </c>
      <c r="K153" s="101">
        <v>11</v>
      </c>
      <c r="L153" s="140">
        <v>12</v>
      </c>
      <c r="M153" s="127"/>
    </row>
    <row r="154" spans="1:13" ht="12">
      <c r="A154" s="91"/>
      <c r="B154" s="128"/>
      <c r="C154" s="88"/>
      <c r="D154" s="29"/>
      <c r="E154" s="29"/>
      <c r="F154" s="29"/>
      <c r="G154" s="29"/>
      <c r="H154" s="29"/>
      <c r="I154" s="29"/>
      <c r="J154" s="29"/>
      <c r="K154" s="29"/>
      <c r="L154" s="90"/>
      <c r="M154" s="127"/>
    </row>
    <row r="155" spans="1:13" ht="12">
      <c r="A155" s="91">
        <v>851</v>
      </c>
      <c r="B155" s="126"/>
      <c r="C155" s="85" t="s">
        <v>183</v>
      </c>
      <c r="D155" s="30">
        <f aca="true" t="shared" si="34" ref="D155:K155">SUM(D157:D161)</f>
        <v>791568</v>
      </c>
      <c r="E155" s="249">
        <f t="shared" si="34"/>
        <v>312902.55</v>
      </c>
      <c r="F155" s="249">
        <f t="shared" si="34"/>
        <v>312902.55</v>
      </c>
      <c r="G155" s="249">
        <f t="shared" si="34"/>
        <v>92220</v>
      </c>
      <c r="H155" s="249">
        <f t="shared" si="34"/>
        <v>138517.2</v>
      </c>
      <c r="I155" s="249">
        <f t="shared" si="34"/>
        <v>0</v>
      </c>
      <c r="J155" s="249">
        <f t="shared" si="34"/>
        <v>0</v>
      </c>
      <c r="K155" s="249">
        <f t="shared" si="34"/>
        <v>0</v>
      </c>
      <c r="L155" s="245">
        <f>SUM(E155/D155)</f>
        <v>0.3953</v>
      </c>
      <c r="M155" s="127"/>
    </row>
    <row r="156" spans="1:13" ht="12">
      <c r="A156" s="91"/>
      <c r="B156" s="128"/>
      <c r="C156" s="88"/>
      <c r="D156" s="29"/>
      <c r="E156" s="251"/>
      <c r="F156" s="251"/>
      <c r="G156" s="251"/>
      <c r="H156" s="251"/>
      <c r="I156" s="251"/>
      <c r="J156" s="251"/>
      <c r="K156" s="251"/>
      <c r="L156" s="244"/>
      <c r="M156" s="127"/>
    </row>
    <row r="157" spans="1:13" ht="12">
      <c r="A157" s="91"/>
      <c r="B157" s="128">
        <v>85121</v>
      </c>
      <c r="C157" s="88" t="s">
        <v>320</v>
      </c>
      <c r="D157" s="29">
        <v>1600</v>
      </c>
      <c r="E157" s="251">
        <f>SUM(F157+K157)</f>
        <v>1599.98</v>
      </c>
      <c r="F157" s="251">
        <v>1599.98</v>
      </c>
      <c r="G157" s="251"/>
      <c r="H157" s="251"/>
      <c r="I157" s="251"/>
      <c r="J157" s="251"/>
      <c r="K157" s="251"/>
      <c r="L157" s="244">
        <f>SUM(E157/D157)</f>
        <v>1</v>
      </c>
      <c r="M157" s="127"/>
    </row>
    <row r="158" spans="1:13" ht="12">
      <c r="A158" s="91"/>
      <c r="B158" s="128">
        <v>85149</v>
      </c>
      <c r="C158" s="88" t="s">
        <v>240</v>
      </c>
      <c r="D158" s="29">
        <v>120000</v>
      </c>
      <c r="E158" s="251">
        <f>SUM(F158+K158)</f>
        <v>0</v>
      </c>
      <c r="F158" s="251">
        <v>0</v>
      </c>
      <c r="G158" s="251"/>
      <c r="H158" s="251"/>
      <c r="I158" s="251"/>
      <c r="J158" s="251"/>
      <c r="K158" s="251"/>
      <c r="L158" s="244">
        <f>SUM(E158/D158)</f>
        <v>0</v>
      </c>
      <c r="M158" s="127"/>
    </row>
    <row r="159" spans="1:13" ht="12">
      <c r="A159" s="91"/>
      <c r="B159" s="128">
        <v>85153</v>
      </c>
      <c r="C159" s="88" t="s">
        <v>13</v>
      </c>
      <c r="D159" s="29">
        <v>25318</v>
      </c>
      <c r="E159" s="251">
        <f>SUM(F159+K159)</f>
        <v>4810.82</v>
      </c>
      <c r="F159" s="251">
        <v>4810.82</v>
      </c>
      <c r="G159" s="251"/>
      <c r="H159" s="251">
        <v>1675</v>
      </c>
      <c r="I159" s="251"/>
      <c r="J159" s="251"/>
      <c r="K159" s="251"/>
      <c r="L159" s="244">
        <f>SUM(E159/D159)</f>
        <v>0.19</v>
      </c>
      <c r="M159" s="127"/>
    </row>
    <row r="160" spans="1:13" ht="12">
      <c r="A160" s="91"/>
      <c r="B160" s="128">
        <v>85154</v>
      </c>
      <c r="C160" s="88" t="s">
        <v>241</v>
      </c>
      <c r="D160" s="29">
        <v>559650</v>
      </c>
      <c r="E160" s="251">
        <f>SUM(F160+K160)</f>
        <v>253991.75</v>
      </c>
      <c r="F160" s="251">
        <v>253991.75</v>
      </c>
      <c r="G160" s="251">
        <v>39720</v>
      </c>
      <c r="H160" s="251">
        <v>136842.2</v>
      </c>
      <c r="I160" s="251"/>
      <c r="J160" s="251"/>
      <c r="K160" s="251"/>
      <c r="L160" s="244">
        <f>SUM(E160/D160)</f>
        <v>0.4538</v>
      </c>
      <c r="M160" s="127"/>
    </row>
    <row r="161" spans="1:13" ht="12.75" thickBot="1">
      <c r="A161" s="130"/>
      <c r="B161" s="134">
        <v>85195</v>
      </c>
      <c r="C161" s="132" t="s">
        <v>312</v>
      </c>
      <c r="D161" s="133">
        <v>85000</v>
      </c>
      <c r="E161" s="260">
        <f>SUM(F161+K161)</f>
        <v>52500</v>
      </c>
      <c r="F161" s="260">
        <v>52500</v>
      </c>
      <c r="G161" s="260">
        <v>52500</v>
      </c>
      <c r="H161" s="260"/>
      <c r="I161" s="260"/>
      <c r="J161" s="260"/>
      <c r="K161" s="260"/>
      <c r="L161" s="271">
        <f>SUM(E161/D161)</f>
        <v>0.6176</v>
      </c>
      <c r="M161" s="127"/>
    </row>
    <row r="162" spans="1:13" ht="12.75" thickTop="1">
      <c r="A162" s="91"/>
      <c r="B162" s="128"/>
      <c r="C162" s="88"/>
      <c r="D162" s="29"/>
      <c r="E162" s="251"/>
      <c r="F162" s="251"/>
      <c r="G162" s="251"/>
      <c r="H162" s="251"/>
      <c r="I162" s="251"/>
      <c r="J162" s="251"/>
      <c r="K162" s="251"/>
      <c r="L162" s="244"/>
      <c r="M162" s="127"/>
    </row>
    <row r="163" spans="1:13" ht="12">
      <c r="A163" s="91">
        <v>852</v>
      </c>
      <c r="B163" s="126"/>
      <c r="C163" s="85" t="s">
        <v>798</v>
      </c>
      <c r="D163" s="279">
        <f aca="true" t="shared" si="35" ref="D163:K163">SUM(D165:D172)</f>
        <v>6789776</v>
      </c>
      <c r="E163" s="249">
        <f t="shared" si="35"/>
        <v>3466350.54</v>
      </c>
      <c r="F163" s="249">
        <f t="shared" si="35"/>
        <v>3457279.84</v>
      </c>
      <c r="G163" s="249">
        <f t="shared" si="35"/>
        <v>17500</v>
      </c>
      <c r="H163" s="249">
        <f t="shared" si="35"/>
        <v>1017850.04</v>
      </c>
      <c r="I163" s="249">
        <f t="shared" si="35"/>
        <v>0</v>
      </c>
      <c r="J163" s="249">
        <f t="shared" si="35"/>
        <v>0</v>
      </c>
      <c r="K163" s="249">
        <f t="shared" si="35"/>
        <v>9070.7</v>
      </c>
      <c r="L163" s="245">
        <f>SUM(E163/D163)</f>
        <v>0.5105</v>
      </c>
      <c r="M163" s="127"/>
    </row>
    <row r="164" spans="1:13" ht="12">
      <c r="A164" s="91"/>
      <c r="B164" s="128"/>
      <c r="C164" s="88"/>
      <c r="D164" s="29"/>
      <c r="E164" s="251"/>
      <c r="F164" s="251"/>
      <c r="G164" s="251"/>
      <c r="H164" s="251"/>
      <c r="I164" s="251"/>
      <c r="J164" s="251"/>
      <c r="K164" s="251"/>
      <c r="L164" s="244"/>
      <c r="M164" s="127"/>
    </row>
    <row r="165" spans="1:13" ht="36">
      <c r="A165" s="91"/>
      <c r="B165" s="278">
        <v>85212</v>
      </c>
      <c r="C165" s="277" t="s">
        <v>14</v>
      </c>
      <c r="D165" s="29">
        <v>36000</v>
      </c>
      <c r="E165" s="251">
        <f>SUM(F165+K165)</f>
        <v>0</v>
      </c>
      <c r="F165" s="251">
        <v>0</v>
      </c>
      <c r="G165" s="251">
        <v>0</v>
      </c>
      <c r="H165" s="251"/>
      <c r="I165" s="251"/>
      <c r="J165" s="251"/>
      <c r="K165" s="251"/>
      <c r="L165" s="244"/>
      <c r="M165" s="127"/>
    </row>
    <row r="166" spans="1:13" ht="12">
      <c r="A166" s="91"/>
      <c r="B166" s="128">
        <v>85214</v>
      </c>
      <c r="C166" s="88" t="s">
        <v>242</v>
      </c>
      <c r="D166" s="29"/>
      <c r="E166" s="251"/>
      <c r="F166" s="251"/>
      <c r="G166" s="251"/>
      <c r="H166" s="251"/>
      <c r="I166" s="251"/>
      <c r="J166" s="251"/>
      <c r="K166" s="251"/>
      <c r="L166" s="244"/>
      <c r="M166" s="127"/>
    </row>
    <row r="167" spans="1:13" ht="12">
      <c r="A167" s="91"/>
      <c r="B167" s="128"/>
      <c r="C167" s="88" t="s">
        <v>120</v>
      </c>
      <c r="D167" s="29">
        <v>1911079</v>
      </c>
      <c r="E167" s="251">
        <f>SUM(F167+K167)</f>
        <v>887420.89</v>
      </c>
      <c r="F167" s="251">
        <v>887420.89</v>
      </c>
      <c r="G167" s="251"/>
      <c r="H167" s="251"/>
      <c r="I167" s="251"/>
      <c r="J167" s="251"/>
      <c r="K167" s="251"/>
      <c r="L167" s="244">
        <f aca="true" t="shared" si="36" ref="L167:L172">SUM(E167/D167)</f>
        <v>0.4644</v>
      </c>
      <c r="M167" s="127"/>
    </row>
    <row r="168" spans="1:13" ht="12">
      <c r="A168" s="91"/>
      <c r="B168" s="128">
        <v>85215</v>
      </c>
      <c r="C168" s="88" t="s">
        <v>243</v>
      </c>
      <c r="D168" s="29">
        <v>1570000</v>
      </c>
      <c r="E168" s="251">
        <f>SUM(F168+K168)</f>
        <v>794090.71</v>
      </c>
      <c r="F168" s="251">
        <v>794090.71</v>
      </c>
      <c r="G168" s="251"/>
      <c r="H168" s="251"/>
      <c r="I168" s="251"/>
      <c r="J168" s="251"/>
      <c r="K168" s="251"/>
      <c r="L168" s="244">
        <f t="shared" si="36"/>
        <v>0.5058</v>
      </c>
      <c r="M168" s="127"/>
    </row>
    <row r="169" spans="1:13" ht="12">
      <c r="A169" s="91"/>
      <c r="B169" s="128">
        <v>85219</v>
      </c>
      <c r="C169" s="88" t="s">
        <v>806</v>
      </c>
      <c r="D169" s="29">
        <v>1776000</v>
      </c>
      <c r="E169" s="251">
        <f>SUM(F169+K169)</f>
        <v>899452.94</v>
      </c>
      <c r="F169" s="251">
        <v>890382.24</v>
      </c>
      <c r="G169" s="251"/>
      <c r="H169" s="251">
        <v>712122.43</v>
      </c>
      <c r="I169" s="251"/>
      <c r="J169" s="251"/>
      <c r="K169" s="251">
        <v>9070.7</v>
      </c>
      <c r="L169" s="244">
        <f t="shared" si="36"/>
        <v>0.5064</v>
      </c>
      <c r="M169" s="127"/>
    </row>
    <row r="170" spans="1:13" ht="12">
      <c r="A170" s="91"/>
      <c r="B170" s="128">
        <v>85228</v>
      </c>
      <c r="C170" s="88" t="s">
        <v>244</v>
      </c>
      <c r="D170" s="29"/>
      <c r="E170" s="251"/>
      <c r="F170" s="251"/>
      <c r="G170" s="251"/>
      <c r="H170" s="251"/>
      <c r="I170" s="251"/>
      <c r="J170" s="251"/>
      <c r="K170" s="251"/>
      <c r="L170" s="244"/>
      <c r="M170" s="127"/>
    </row>
    <row r="171" spans="1:13" ht="12">
      <c r="A171" s="91"/>
      <c r="B171" s="128"/>
      <c r="C171" s="88" t="s">
        <v>245</v>
      </c>
      <c r="D171" s="29">
        <v>700000</v>
      </c>
      <c r="E171" s="251">
        <f>SUM(F171+K171)</f>
        <v>357137.32</v>
      </c>
      <c r="F171" s="251">
        <v>357137.32</v>
      </c>
      <c r="G171" s="251"/>
      <c r="H171" s="251">
        <v>305727.61</v>
      </c>
      <c r="I171" s="251"/>
      <c r="J171" s="251"/>
      <c r="K171" s="251"/>
      <c r="L171" s="244">
        <f t="shared" si="36"/>
        <v>0.5102</v>
      </c>
      <c r="M171" s="127"/>
    </row>
    <row r="172" spans="1:13" ht="12.75" thickBot="1">
      <c r="A172" s="130"/>
      <c r="B172" s="134">
        <v>85295</v>
      </c>
      <c r="C172" s="132" t="s">
        <v>312</v>
      </c>
      <c r="D172" s="133">
        <v>796697</v>
      </c>
      <c r="E172" s="260">
        <f>SUM(F172+K172)</f>
        <v>528248.68</v>
      </c>
      <c r="F172" s="260">
        <v>528248.68</v>
      </c>
      <c r="G172" s="260">
        <v>17500</v>
      </c>
      <c r="H172" s="260"/>
      <c r="I172" s="260"/>
      <c r="J172" s="260"/>
      <c r="K172" s="260"/>
      <c r="L172" s="271">
        <f t="shared" si="36"/>
        <v>0.663</v>
      </c>
      <c r="M172" s="127"/>
    </row>
    <row r="173" spans="1:13" ht="12.75" thickTop="1">
      <c r="A173" s="91"/>
      <c r="B173" s="128"/>
      <c r="C173" s="88"/>
      <c r="D173" s="29"/>
      <c r="E173" s="251"/>
      <c r="F173" s="251"/>
      <c r="G173" s="251"/>
      <c r="H173" s="251"/>
      <c r="I173" s="251"/>
      <c r="J173" s="251"/>
      <c r="K173" s="251"/>
      <c r="L173" s="244"/>
      <c r="M173" s="127"/>
    </row>
    <row r="174" spans="1:13" ht="12">
      <c r="A174" s="91"/>
      <c r="B174" s="128"/>
      <c r="C174" s="88" t="s">
        <v>210</v>
      </c>
      <c r="D174" s="29"/>
      <c r="E174" s="251"/>
      <c r="F174" s="251"/>
      <c r="G174" s="251"/>
      <c r="H174" s="251"/>
      <c r="I174" s="251"/>
      <c r="J174" s="251"/>
      <c r="K174" s="251"/>
      <c r="L174" s="244"/>
      <c r="M174" s="127"/>
    </row>
    <row r="175" spans="1:13" ht="12">
      <c r="A175" s="91">
        <v>853</v>
      </c>
      <c r="B175" s="126"/>
      <c r="C175" s="85" t="s">
        <v>211</v>
      </c>
      <c r="D175" s="30">
        <f aca="true" t="shared" si="37" ref="D175:K175">SUM(D177:D178)</f>
        <v>656000</v>
      </c>
      <c r="E175" s="249">
        <f t="shared" si="37"/>
        <v>340253.6</v>
      </c>
      <c r="F175" s="249">
        <f t="shared" si="37"/>
        <v>340253.6</v>
      </c>
      <c r="G175" s="249">
        <f t="shared" si="37"/>
        <v>332600</v>
      </c>
      <c r="H175" s="249">
        <f t="shared" si="37"/>
        <v>0</v>
      </c>
      <c r="I175" s="249">
        <f t="shared" si="37"/>
        <v>0</v>
      </c>
      <c r="J175" s="249">
        <f t="shared" si="37"/>
        <v>0</v>
      </c>
      <c r="K175" s="249">
        <f t="shared" si="37"/>
        <v>0</v>
      </c>
      <c r="L175" s="245">
        <f>SUM(E175/D175)</f>
        <v>0.5187</v>
      </c>
      <c r="M175" s="127"/>
    </row>
    <row r="176" spans="1:13" ht="12">
      <c r="A176" s="91"/>
      <c r="B176" s="128"/>
      <c r="C176" s="88"/>
      <c r="D176" s="29"/>
      <c r="E176" s="251"/>
      <c r="F176" s="251"/>
      <c r="G176" s="251"/>
      <c r="H176" s="251"/>
      <c r="I176" s="251"/>
      <c r="J176" s="251"/>
      <c r="K176" s="251"/>
      <c r="L176" s="244"/>
      <c r="M176" s="127"/>
    </row>
    <row r="177" spans="1:13" ht="12">
      <c r="A177" s="91"/>
      <c r="B177" s="128">
        <v>85305</v>
      </c>
      <c r="C177" s="88" t="s">
        <v>807</v>
      </c>
      <c r="D177" s="89">
        <v>625000</v>
      </c>
      <c r="E177" s="250">
        <f>SUM(F177+K177)</f>
        <v>325600</v>
      </c>
      <c r="F177" s="251">
        <v>325600</v>
      </c>
      <c r="G177" s="251">
        <v>325600</v>
      </c>
      <c r="H177" s="251"/>
      <c r="I177" s="251"/>
      <c r="J177" s="251"/>
      <c r="K177" s="251"/>
      <c r="L177" s="244">
        <f>SUM(E177/D177)</f>
        <v>0.521</v>
      </c>
      <c r="M177" s="127"/>
    </row>
    <row r="178" spans="1:13" s="141" customFormat="1" ht="12.75" thickBot="1">
      <c r="A178" s="130"/>
      <c r="B178" s="134">
        <v>85395</v>
      </c>
      <c r="C178" s="132" t="s">
        <v>312</v>
      </c>
      <c r="D178" s="135">
        <v>31000</v>
      </c>
      <c r="E178" s="261">
        <f>SUM(F178+K178)</f>
        <v>14653.6</v>
      </c>
      <c r="F178" s="260">
        <v>14653.6</v>
      </c>
      <c r="G178" s="260">
        <v>7000</v>
      </c>
      <c r="H178" s="260"/>
      <c r="I178" s="260"/>
      <c r="J178" s="260"/>
      <c r="K178" s="260"/>
      <c r="L178" s="271">
        <f>SUM(E178/D178)</f>
        <v>0.4727</v>
      </c>
      <c r="M178" s="127"/>
    </row>
    <row r="179" spans="1:13" ht="12.75" thickTop="1">
      <c r="A179" s="91"/>
      <c r="B179" s="128"/>
      <c r="C179" s="88"/>
      <c r="D179" s="29"/>
      <c r="E179" s="251"/>
      <c r="F179" s="251"/>
      <c r="G179" s="251"/>
      <c r="H179" s="251"/>
      <c r="I179" s="251"/>
      <c r="J179" s="251"/>
      <c r="K179" s="251"/>
      <c r="L179" s="244"/>
      <c r="M179" s="127"/>
    </row>
    <row r="180" spans="1:13" ht="12">
      <c r="A180" s="91">
        <v>854</v>
      </c>
      <c r="B180" s="126"/>
      <c r="C180" s="85" t="s">
        <v>184</v>
      </c>
      <c r="D180" s="30">
        <f aca="true" t="shared" si="38" ref="D180:K180">SUM(D182:D185)</f>
        <v>404031</v>
      </c>
      <c r="E180" s="249">
        <f t="shared" si="38"/>
        <v>272297.06</v>
      </c>
      <c r="F180" s="249">
        <f t="shared" si="38"/>
        <v>272297.06</v>
      </c>
      <c r="G180" s="249">
        <f t="shared" si="38"/>
        <v>259772</v>
      </c>
      <c r="H180" s="249">
        <f t="shared" si="38"/>
        <v>0</v>
      </c>
      <c r="I180" s="249">
        <f t="shared" si="38"/>
        <v>0</v>
      </c>
      <c r="J180" s="249">
        <f t="shared" si="38"/>
        <v>0</v>
      </c>
      <c r="K180" s="249">
        <f t="shared" si="38"/>
        <v>0</v>
      </c>
      <c r="L180" s="245">
        <f>SUM(E180/D180)</f>
        <v>0.674</v>
      </c>
      <c r="M180" s="127"/>
    </row>
    <row r="181" spans="1:13" ht="12">
      <c r="A181" s="91"/>
      <c r="B181" s="142"/>
      <c r="C181" s="93"/>
      <c r="D181" s="94"/>
      <c r="E181" s="252"/>
      <c r="F181" s="262"/>
      <c r="G181" s="251"/>
      <c r="H181" s="251"/>
      <c r="I181" s="251"/>
      <c r="J181" s="251"/>
      <c r="K181" s="251"/>
      <c r="L181" s="244"/>
      <c r="M181" s="127"/>
    </row>
    <row r="182" spans="1:13" ht="12">
      <c r="A182" s="91"/>
      <c r="B182" s="128">
        <v>85412</v>
      </c>
      <c r="C182" s="88" t="s">
        <v>246</v>
      </c>
      <c r="D182" s="89"/>
      <c r="E182" s="250"/>
      <c r="F182" s="250"/>
      <c r="G182" s="262"/>
      <c r="H182" s="251"/>
      <c r="I182" s="251"/>
      <c r="J182" s="251"/>
      <c r="K182" s="251"/>
      <c r="L182" s="244"/>
      <c r="M182" s="127"/>
    </row>
    <row r="183" spans="1:13" ht="12">
      <c r="A183" s="91"/>
      <c r="B183" s="128"/>
      <c r="C183" s="88" t="s">
        <v>247</v>
      </c>
      <c r="D183" s="89">
        <v>29000</v>
      </c>
      <c r="E183" s="250">
        <f>SUM(F183+K183)</f>
        <v>29000</v>
      </c>
      <c r="F183" s="250">
        <v>29000</v>
      </c>
      <c r="G183" s="262">
        <v>29000</v>
      </c>
      <c r="H183" s="251"/>
      <c r="I183" s="251"/>
      <c r="J183" s="251"/>
      <c r="K183" s="251"/>
      <c r="L183" s="244">
        <f>SUM(E183/D183)</f>
        <v>1</v>
      </c>
      <c r="M183" s="127"/>
    </row>
    <row r="184" spans="1:13" ht="12">
      <c r="A184" s="91"/>
      <c r="B184" s="128">
        <v>85415</v>
      </c>
      <c r="C184" s="88" t="s">
        <v>607</v>
      </c>
      <c r="D184" s="89">
        <v>335031</v>
      </c>
      <c r="E184" s="250">
        <f>SUM(F184+K184)</f>
        <v>230772</v>
      </c>
      <c r="F184" s="250">
        <v>230772</v>
      </c>
      <c r="G184" s="262">
        <v>230772</v>
      </c>
      <c r="H184" s="251"/>
      <c r="I184" s="251"/>
      <c r="J184" s="251"/>
      <c r="K184" s="251"/>
      <c r="L184" s="244">
        <f>SUM(E184/D184)</f>
        <v>0.6888</v>
      </c>
      <c r="M184" s="127"/>
    </row>
    <row r="185" spans="1:13" ht="12.75" thickBot="1">
      <c r="A185" s="130"/>
      <c r="B185" s="134">
        <v>85416</v>
      </c>
      <c r="C185" s="132" t="s">
        <v>248</v>
      </c>
      <c r="D185" s="135">
        <v>40000</v>
      </c>
      <c r="E185" s="261">
        <f>SUM(F185+K185)</f>
        <v>12525.06</v>
      </c>
      <c r="F185" s="261">
        <v>12525.06</v>
      </c>
      <c r="G185" s="263"/>
      <c r="H185" s="260"/>
      <c r="I185" s="260"/>
      <c r="J185" s="260"/>
      <c r="K185" s="260"/>
      <c r="L185" s="271">
        <f>SUM(E185/D185)</f>
        <v>0.3131</v>
      </c>
      <c r="M185" s="127"/>
    </row>
    <row r="186" spans="1:13" ht="12.75" thickTop="1">
      <c r="A186" s="91"/>
      <c r="B186" s="128"/>
      <c r="C186" s="88"/>
      <c r="D186" s="29"/>
      <c r="E186" s="251"/>
      <c r="F186" s="251"/>
      <c r="G186" s="251"/>
      <c r="H186" s="251"/>
      <c r="I186" s="251"/>
      <c r="J186" s="251"/>
      <c r="K186" s="251"/>
      <c r="L186" s="244"/>
      <c r="M186" s="127"/>
    </row>
    <row r="187" spans="1:13" ht="12">
      <c r="A187" s="91">
        <v>900</v>
      </c>
      <c r="B187" s="128"/>
      <c r="C187" s="88" t="s">
        <v>249</v>
      </c>
      <c r="D187" s="29"/>
      <c r="E187" s="251"/>
      <c r="F187" s="251"/>
      <c r="G187" s="251"/>
      <c r="H187" s="251"/>
      <c r="I187" s="251"/>
      <c r="J187" s="251"/>
      <c r="K187" s="251"/>
      <c r="L187" s="244"/>
      <c r="M187" s="127"/>
    </row>
    <row r="188" spans="1:13" ht="12">
      <c r="A188" s="91"/>
      <c r="B188" s="126"/>
      <c r="C188" s="85" t="s">
        <v>250</v>
      </c>
      <c r="D188" s="30">
        <f aca="true" t="shared" si="39" ref="D188:J188">SUM(D190:D198)</f>
        <v>31012109</v>
      </c>
      <c r="E188" s="249">
        <f>SUM(E190:E198)</f>
        <v>5390423.18</v>
      </c>
      <c r="F188" s="249">
        <f>SUM(F190:F198)</f>
        <v>2077918.32</v>
      </c>
      <c r="G188" s="249">
        <f t="shared" si="39"/>
        <v>85300</v>
      </c>
      <c r="H188" s="249">
        <f t="shared" si="39"/>
        <v>109227.79</v>
      </c>
      <c r="I188" s="249">
        <f t="shared" si="39"/>
        <v>0</v>
      </c>
      <c r="J188" s="249">
        <f t="shared" si="39"/>
        <v>0</v>
      </c>
      <c r="K188" s="249">
        <f>SUM(K190:K198)</f>
        <v>3312504.86</v>
      </c>
      <c r="L188" s="245">
        <f>SUM(E188/D188)</f>
        <v>0.1738</v>
      </c>
      <c r="M188" s="127"/>
    </row>
    <row r="189" spans="1:13" ht="12">
      <c r="A189" s="91"/>
      <c r="B189" s="128"/>
      <c r="C189" s="88"/>
      <c r="D189" s="29"/>
      <c r="E189" s="251"/>
      <c r="F189" s="251"/>
      <c r="G189" s="251"/>
      <c r="H189" s="251"/>
      <c r="I189" s="251"/>
      <c r="J189" s="251"/>
      <c r="K189" s="251"/>
      <c r="L189" s="244"/>
      <c r="M189" s="127"/>
    </row>
    <row r="190" spans="1:13" ht="12">
      <c r="A190" s="91"/>
      <c r="B190" s="128">
        <v>90001</v>
      </c>
      <c r="C190" s="88" t="s">
        <v>471</v>
      </c>
      <c r="D190" s="29">
        <v>23909656</v>
      </c>
      <c r="E190" s="251">
        <f>SUM(F190+K190)</f>
        <v>3006857</v>
      </c>
      <c r="F190" s="251">
        <v>106195.1</v>
      </c>
      <c r="G190" s="251"/>
      <c r="H190" s="251"/>
      <c r="I190" s="251"/>
      <c r="J190" s="251"/>
      <c r="K190" s="251">
        <v>2900661.9</v>
      </c>
      <c r="L190" s="244">
        <f>SUM(E190/D190)</f>
        <v>0.1258</v>
      </c>
      <c r="M190" s="127"/>
    </row>
    <row r="191" spans="1:13" ht="12">
      <c r="A191" s="91"/>
      <c r="B191" s="128">
        <v>90002</v>
      </c>
      <c r="C191" s="88" t="s">
        <v>321</v>
      </c>
      <c r="D191" s="29">
        <v>1105000</v>
      </c>
      <c r="E191" s="251">
        <f>SUM(F191+K191)</f>
        <v>5000</v>
      </c>
      <c r="F191" s="251">
        <v>5000</v>
      </c>
      <c r="G191" s="251"/>
      <c r="H191" s="251"/>
      <c r="I191" s="251"/>
      <c r="J191" s="251"/>
      <c r="K191" s="251"/>
      <c r="L191" s="244">
        <f>SUM(E191/D191)</f>
        <v>0.0045</v>
      </c>
      <c r="M191" s="127"/>
    </row>
    <row r="192" spans="1:13" ht="12">
      <c r="A192" s="91"/>
      <c r="B192" s="128">
        <v>90003</v>
      </c>
      <c r="C192" s="88" t="s">
        <v>251</v>
      </c>
      <c r="D192" s="29">
        <v>1326800</v>
      </c>
      <c r="E192" s="251">
        <f>SUM(F192+K192)</f>
        <v>779415.07</v>
      </c>
      <c r="F192" s="251">
        <v>779415.07</v>
      </c>
      <c r="G192" s="251"/>
      <c r="H192" s="251">
        <v>36840.99</v>
      </c>
      <c r="I192" s="251"/>
      <c r="J192" s="251"/>
      <c r="K192" s="251"/>
      <c r="L192" s="244">
        <f>SUM(E192/D192)</f>
        <v>0.5874</v>
      </c>
      <c r="M192" s="127"/>
    </row>
    <row r="193" spans="1:13" ht="12">
      <c r="A193" s="91"/>
      <c r="B193" s="128">
        <v>90015</v>
      </c>
      <c r="C193" s="88" t="s">
        <v>252</v>
      </c>
      <c r="D193" s="29">
        <v>1588937</v>
      </c>
      <c r="E193" s="251">
        <f>SUM(F193+K193)</f>
        <v>899267.56</v>
      </c>
      <c r="F193" s="251">
        <v>856056.36</v>
      </c>
      <c r="G193" s="251"/>
      <c r="H193" s="251"/>
      <c r="I193" s="251"/>
      <c r="J193" s="251"/>
      <c r="K193" s="251">
        <v>43211.2</v>
      </c>
      <c r="L193" s="244">
        <f>SUM(E193/D193)</f>
        <v>0.566</v>
      </c>
      <c r="M193" s="127"/>
    </row>
    <row r="194" spans="1:13" ht="12">
      <c r="A194" s="91"/>
      <c r="B194" s="128">
        <v>90019</v>
      </c>
      <c r="C194" s="88" t="s">
        <v>253</v>
      </c>
      <c r="D194" s="29"/>
      <c r="E194" s="251"/>
      <c r="F194" s="251"/>
      <c r="G194" s="251"/>
      <c r="H194" s="251"/>
      <c r="I194" s="251"/>
      <c r="J194" s="251"/>
      <c r="K194" s="251"/>
      <c r="L194" s="244"/>
      <c r="M194" s="127"/>
    </row>
    <row r="195" spans="1:13" ht="12">
      <c r="A195" s="91"/>
      <c r="B195" s="128"/>
      <c r="C195" s="88" t="s">
        <v>116</v>
      </c>
      <c r="D195" s="29">
        <v>100000</v>
      </c>
      <c r="E195" s="251">
        <f>SUM(F195+K195)</f>
        <v>48084.28</v>
      </c>
      <c r="F195" s="251">
        <v>48084.28</v>
      </c>
      <c r="G195" s="251"/>
      <c r="H195" s="251"/>
      <c r="I195" s="251"/>
      <c r="J195" s="251"/>
      <c r="K195" s="251"/>
      <c r="L195" s="244">
        <f>SUM(E195/D195)</f>
        <v>0.4808</v>
      </c>
      <c r="M195" s="127"/>
    </row>
    <row r="196" spans="1:13" ht="12">
      <c r="A196" s="91"/>
      <c r="B196" s="128">
        <v>90020</v>
      </c>
      <c r="C196" s="88" t="s">
        <v>253</v>
      </c>
      <c r="D196" s="29"/>
      <c r="E196" s="251"/>
      <c r="F196" s="251"/>
      <c r="G196" s="251"/>
      <c r="H196" s="251"/>
      <c r="I196" s="251"/>
      <c r="J196" s="251"/>
      <c r="K196" s="251"/>
      <c r="L196" s="244"/>
      <c r="M196" s="127"/>
    </row>
    <row r="197" spans="1:13" ht="12">
      <c r="A197" s="91"/>
      <c r="B197" s="128"/>
      <c r="C197" s="88" t="s">
        <v>254</v>
      </c>
      <c r="D197" s="29">
        <v>150000</v>
      </c>
      <c r="E197" s="251">
        <f>SUM(F197+K197)</f>
        <v>34449.02</v>
      </c>
      <c r="F197" s="251">
        <v>34449.02</v>
      </c>
      <c r="G197" s="251"/>
      <c r="H197" s="251"/>
      <c r="I197" s="251"/>
      <c r="J197" s="251"/>
      <c r="K197" s="251"/>
      <c r="L197" s="244">
        <f>SUM(E197/D197)</f>
        <v>0.2297</v>
      </c>
      <c r="M197" s="127"/>
    </row>
    <row r="198" spans="1:13" ht="12.75" thickBot="1">
      <c r="A198" s="95"/>
      <c r="B198" s="136">
        <v>90095</v>
      </c>
      <c r="C198" s="96" t="s">
        <v>312</v>
      </c>
      <c r="D198" s="97">
        <v>2831716</v>
      </c>
      <c r="E198" s="255">
        <f>SUM(F198+K198)</f>
        <v>617350.25</v>
      </c>
      <c r="F198" s="255">
        <v>248718.49</v>
      </c>
      <c r="G198" s="255">
        <v>85300</v>
      </c>
      <c r="H198" s="255">
        <v>72386.8</v>
      </c>
      <c r="I198" s="255"/>
      <c r="J198" s="255"/>
      <c r="K198" s="255">
        <v>368631.76</v>
      </c>
      <c r="L198" s="267">
        <f>SUM(E198/D198)</f>
        <v>0.218</v>
      </c>
      <c r="M198" s="127"/>
    </row>
    <row r="199" spans="1:13" s="73" customFormat="1" ht="12.75" thickBot="1">
      <c r="A199" s="99">
        <v>1</v>
      </c>
      <c r="B199" s="100">
        <v>2</v>
      </c>
      <c r="C199" s="100">
        <v>3</v>
      </c>
      <c r="D199" s="101">
        <v>4</v>
      </c>
      <c r="E199" s="101">
        <v>5</v>
      </c>
      <c r="F199" s="101">
        <v>6</v>
      </c>
      <c r="G199" s="101">
        <v>7</v>
      </c>
      <c r="H199" s="101">
        <v>8</v>
      </c>
      <c r="I199" s="101">
        <v>9</v>
      </c>
      <c r="J199" s="101">
        <v>10</v>
      </c>
      <c r="K199" s="101">
        <v>11</v>
      </c>
      <c r="L199" s="140">
        <v>12</v>
      </c>
      <c r="M199" s="127"/>
    </row>
    <row r="200" spans="1:13" ht="12">
      <c r="A200" s="91"/>
      <c r="B200" s="128"/>
      <c r="C200" s="88"/>
      <c r="D200" s="29"/>
      <c r="E200" s="29"/>
      <c r="F200" s="29"/>
      <c r="G200" s="29"/>
      <c r="H200" s="29"/>
      <c r="I200" s="29"/>
      <c r="J200" s="29"/>
      <c r="K200" s="29"/>
      <c r="L200" s="90"/>
      <c r="M200" s="127"/>
    </row>
    <row r="201" spans="1:13" ht="12">
      <c r="A201" s="91">
        <v>921</v>
      </c>
      <c r="B201" s="128"/>
      <c r="C201" s="88" t="s">
        <v>214</v>
      </c>
      <c r="D201" s="29"/>
      <c r="E201" s="29"/>
      <c r="F201" s="29"/>
      <c r="G201" s="29"/>
      <c r="H201" s="29"/>
      <c r="I201" s="29"/>
      <c r="J201" s="29"/>
      <c r="K201" s="29"/>
      <c r="L201" s="90"/>
      <c r="M201" s="127"/>
    </row>
    <row r="202" spans="1:13" ht="12">
      <c r="A202" s="91"/>
      <c r="B202" s="126"/>
      <c r="C202" s="85" t="s">
        <v>215</v>
      </c>
      <c r="D202" s="30">
        <f aca="true" t="shared" si="40" ref="D202:K202">SUM(D204:D207)</f>
        <v>3630010</v>
      </c>
      <c r="E202" s="249">
        <f>SUM(E204:E207)</f>
        <v>1896143.65</v>
      </c>
      <c r="F202" s="249">
        <f t="shared" si="40"/>
        <v>1896143.65</v>
      </c>
      <c r="G202" s="249">
        <f t="shared" si="40"/>
        <v>1680000</v>
      </c>
      <c r="H202" s="249">
        <f t="shared" si="40"/>
        <v>27840.16</v>
      </c>
      <c r="I202" s="249">
        <f t="shared" si="40"/>
        <v>0</v>
      </c>
      <c r="J202" s="249">
        <f t="shared" si="40"/>
        <v>0</v>
      </c>
      <c r="K202" s="249">
        <f t="shared" si="40"/>
        <v>0</v>
      </c>
      <c r="L202" s="245">
        <f>SUM(E202/D202)</f>
        <v>0.5224</v>
      </c>
      <c r="M202" s="127"/>
    </row>
    <row r="203" spans="1:13" ht="12">
      <c r="A203" s="91"/>
      <c r="B203" s="128"/>
      <c r="C203" s="88"/>
      <c r="D203" s="29"/>
      <c r="E203" s="251"/>
      <c r="F203" s="251"/>
      <c r="G203" s="251"/>
      <c r="H203" s="251"/>
      <c r="I203" s="251"/>
      <c r="J203" s="251"/>
      <c r="K203" s="251"/>
      <c r="L203" s="244"/>
      <c r="M203" s="127"/>
    </row>
    <row r="204" spans="1:13" ht="12">
      <c r="A204" s="91"/>
      <c r="B204" s="128">
        <v>92109</v>
      </c>
      <c r="C204" s="88" t="s">
        <v>593</v>
      </c>
      <c r="D204" s="29">
        <v>2647010</v>
      </c>
      <c r="E204" s="251">
        <f>SUM(F204+K204)</f>
        <v>1380549.23</v>
      </c>
      <c r="F204" s="251">
        <v>1380549.23</v>
      </c>
      <c r="G204" s="251">
        <v>1165000</v>
      </c>
      <c r="H204" s="251">
        <v>27840.16</v>
      </c>
      <c r="I204" s="251"/>
      <c r="J204" s="251"/>
      <c r="K204" s="251"/>
      <c r="L204" s="244">
        <f>SUM(E204/D204)</f>
        <v>0.5216</v>
      </c>
      <c r="M204" s="127"/>
    </row>
    <row r="205" spans="1:13" ht="12">
      <c r="A205" s="91"/>
      <c r="B205" s="128">
        <v>92116</v>
      </c>
      <c r="C205" s="88" t="s">
        <v>608</v>
      </c>
      <c r="D205" s="29">
        <v>925000</v>
      </c>
      <c r="E205" s="251">
        <f>SUM(F205+K205)</f>
        <v>475000</v>
      </c>
      <c r="F205" s="251">
        <v>475000</v>
      </c>
      <c r="G205" s="251">
        <v>475000</v>
      </c>
      <c r="H205" s="251"/>
      <c r="I205" s="251"/>
      <c r="J205" s="251"/>
      <c r="K205" s="251"/>
      <c r="L205" s="244">
        <f>SUM(E205/D205)</f>
        <v>0.5135</v>
      </c>
      <c r="M205" s="127"/>
    </row>
    <row r="206" spans="1:13" ht="12">
      <c r="A206" s="91"/>
      <c r="B206" s="128">
        <v>92120</v>
      </c>
      <c r="C206" s="88" t="s">
        <v>121</v>
      </c>
      <c r="D206" s="29">
        <v>45000</v>
      </c>
      <c r="E206" s="251">
        <f>SUM(F206+K206)</f>
        <v>35000</v>
      </c>
      <c r="F206" s="251">
        <v>35000</v>
      </c>
      <c r="G206" s="251">
        <v>35000</v>
      </c>
      <c r="H206" s="251"/>
      <c r="I206" s="251"/>
      <c r="J206" s="251"/>
      <c r="K206" s="251"/>
      <c r="L206" s="244">
        <f>SUM(E206/D206)</f>
        <v>0.7778</v>
      </c>
      <c r="M206" s="127"/>
    </row>
    <row r="207" spans="1:13" ht="12.75" thickBot="1">
      <c r="A207" s="130"/>
      <c r="B207" s="134">
        <v>92195</v>
      </c>
      <c r="C207" s="132" t="s">
        <v>312</v>
      </c>
      <c r="D207" s="133">
        <v>13000</v>
      </c>
      <c r="E207" s="260">
        <f>SUM(F207+K207)</f>
        <v>5594.42</v>
      </c>
      <c r="F207" s="260">
        <v>5594.42</v>
      </c>
      <c r="G207" s="260">
        <v>5000</v>
      </c>
      <c r="H207" s="260"/>
      <c r="I207" s="260"/>
      <c r="J207" s="260"/>
      <c r="K207" s="260"/>
      <c r="L207" s="271">
        <f>SUM(E207/D207)</f>
        <v>0.4303</v>
      </c>
      <c r="M207" s="127"/>
    </row>
    <row r="208" spans="1:13" s="73" customFormat="1" ht="12.75" thickTop="1">
      <c r="A208" s="110"/>
      <c r="B208" s="144"/>
      <c r="C208" s="144"/>
      <c r="D208" s="145"/>
      <c r="E208" s="257"/>
      <c r="F208" s="257"/>
      <c r="G208" s="257"/>
      <c r="H208" s="257"/>
      <c r="I208" s="257"/>
      <c r="J208" s="257"/>
      <c r="K208" s="257"/>
      <c r="L208" s="272"/>
      <c r="M208" s="127"/>
    </row>
    <row r="209" spans="1:13" ht="12">
      <c r="A209" s="91">
        <v>926</v>
      </c>
      <c r="B209" s="126"/>
      <c r="C209" s="85" t="s">
        <v>469</v>
      </c>
      <c r="D209" s="30">
        <f aca="true" t="shared" si="41" ref="D209:J209">SUM(D211:D214)</f>
        <v>4233306</v>
      </c>
      <c r="E209" s="249">
        <f>SUM(E211:E214)</f>
        <v>1860766.47</v>
      </c>
      <c r="F209" s="249">
        <f t="shared" si="41"/>
        <v>1080365.07</v>
      </c>
      <c r="G209" s="249">
        <f t="shared" si="41"/>
        <v>303250</v>
      </c>
      <c r="H209" s="249">
        <f t="shared" si="41"/>
        <v>345538.14</v>
      </c>
      <c r="I209" s="249">
        <f t="shared" si="41"/>
        <v>0</v>
      </c>
      <c r="J209" s="249">
        <f t="shared" si="41"/>
        <v>0</v>
      </c>
      <c r="K209" s="249">
        <f>SUM(K211:K214)</f>
        <v>780401.4</v>
      </c>
      <c r="L209" s="245">
        <f>SUM(E209/D209)</f>
        <v>0.4396</v>
      </c>
      <c r="M209" s="127"/>
    </row>
    <row r="210" spans="1:13" ht="12">
      <c r="A210" s="91"/>
      <c r="B210" s="128"/>
      <c r="C210" s="88"/>
      <c r="D210" s="29"/>
      <c r="E210" s="251"/>
      <c r="F210" s="251"/>
      <c r="G210" s="251"/>
      <c r="H210" s="251"/>
      <c r="I210" s="251"/>
      <c r="J210" s="251"/>
      <c r="K210" s="251"/>
      <c r="L210" s="244"/>
      <c r="M210" s="127"/>
    </row>
    <row r="211" spans="1:13" ht="12">
      <c r="A211" s="91"/>
      <c r="B211" s="128">
        <v>92601</v>
      </c>
      <c r="C211" s="88" t="s">
        <v>255</v>
      </c>
      <c r="D211" s="29">
        <v>1960000</v>
      </c>
      <c r="E211" s="251">
        <f>SUM(F211+K211)</f>
        <v>780401.4</v>
      </c>
      <c r="F211" s="251">
        <v>0</v>
      </c>
      <c r="G211" s="251"/>
      <c r="H211" s="251"/>
      <c r="I211" s="251"/>
      <c r="J211" s="251"/>
      <c r="K211" s="251">
        <v>780401.4</v>
      </c>
      <c r="L211" s="244">
        <f>SUM(E211/D211)</f>
        <v>0.3982</v>
      </c>
      <c r="M211" s="127"/>
    </row>
    <row r="212" spans="1:13" ht="12">
      <c r="A212" s="91"/>
      <c r="B212" s="128">
        <v>92604</v>
      </c>
      <c r="C212" s="88" t="s">
        <v>622</v>
      </c>
      <c r="D212" s="29">
        <v>1687306</v>
      </c>
      <c r="E212" s="251">
        <f>SUM(F212+K212)</f>
        <v>768042.59</v>
      </c>
      <c r="F212" s="251">
        <v>768042.59</v>
      </c>
      <c r="G212" s="251"/>
      <c r="H212" s="251">
        <v>345538.14</v>
      </c>
      <c r="I212" s="251"/>
      <c r="J212" s="251"/>
      <c r="K212" s="251"/>
      <c r="L212" s="244">
        <f>SUM(E212/D212)</f>
        <v>0.4552</v>
      </c>
      <c r="M212" s="127"/>
    </row>
    <row r="213" spans="1:13" ht="12">
      <c r="A213" s="91"/>
      <c r="B213" s="128">
        <v>92605</v>
      </c>
      <c r="C213" s="88" t="s">
        <v>256</v>
      </c>
      <c r="D213" s="29">
        <v>550000</v>
      </c>
      <c r="E213" s="251">
        <f>SUM(F213+K213)</f>
        <v>303250</v>
      </c>
      <c r="F213" s="251">
        <v>303250</v>
      </c>
      <c r="G213" s="251">
        <v>303250</v>
      </c>
      <c r="H213" s="251"/>
      <c r="I213" s="251"/>
      <c r="J213" s="251"/>
      <c r="K213" s="251"/>
      <c r="L213" s="244">
        <f>SUM(E213/D213)</f>
        <v>0.5514</v>
      </c>
      <c r="M213" s="127"/>
    </row>
    <row r="214" spans="1:13" ht="12.75" thickBot="1">
      <c r="A214" s="91"/>
      <c r="B214" s="128">
        <v>92695</v>
      </c>
      <c r="C214" s="88" t="s">
        <v>312</v>
      </c>
      <c r="D214" s="29">
        <v>36000</v>
      </c>
      <c r="E214" s="251">
        <f>SUM(F214+K214)</f>
        <v>9072.48</v>
      </c>
      <c r="F214" s="251">
        <v>9072.48</v>
      </c>
      <c r="G214" s="251"/>
      <c r="H214" s="251"/>
      <c r="I214" s="251"/>
      <c r="J214" s="251"/>
      <c r="K214" s="251"/>
      <c r="L214" s="244">
        <f>SUM(E214/D214)</f>
        <v>0.252</v>
      </c>
      <c r="M214" s="127"/>
    </row>
    <row r="215" spans="1:13" ht="12">
      <c r="A215" s="146" t="s">
        <v>125</v>
      </c>
      <c r="B215" s="105"/>
      <c r="C215" s="147"/>
      <c r="D215" s="106"/>
      <c r="E215" s="264"/>
      <c r="F215" s="264" t="s">
        <v>125</v>
      </c>
      <c r="G215" s="264"/>
      <c r="H215" s="264"/>
      <c r="I215" s="264"/>
      <c r="J215" s="264"/>
      <c r="K215" s="264"/>
      <c r="L215" s="273"/>
      <c r="M215" s="127"/>
    </row>
    <row r="216" spans="1:13" s="51" customFormat="1" ht="12.75">
      <c r="A216" s="148"/>
      <c r="B216" s="149" t="s">
        <v>216</v>
      </c>
      <c r="C216" s="150"/>
      <c r="D216" s="115">
        <f aca="true" t="shared" si="42" ref="D216:K216">SUM(D69,D76,D81,D87,D92,D98,D105,D115,D127,D132,D137,D142,D155,D163,D175,D180,D188,D202,D209)</f>
        <v>124571099</v>
      </c>
      <c r="E216" s="265">
        <f t="shared" si="42"/>
        <v>48905104.2</v>
      </c>
      <c r="F216" s="265">
        <f t="shared" si="42"/>
        <v>37899764.12</v>
      </c>
      <c r="G216" s="265">
        <f t="shared" si="42"/>
        <v>20789839.05</v>
      </c>
      <c r="H216" s="265">
        <f t="shared" si="42"/>
        <v>5655862.81</v>
      </c>
      <c r="I216" s="265">
        <f t="shared" si="42"/>
        <v>27638.04</v>
      </c>
      <c r="J216" s="265">
        <f t="shared" si="42"/>
        <v>0</v>
      </c>
      <c r="K216" s="265">
        <f t="shared" si="42"/>
        <v>11005340.08</v>
      </c>
      <c r="L216" s="269">
        <f>SUM(E216/D216)</f>
        <v>0.3926</v>
      </c>
      <c r="M216" s="127"/>
    </row>
    <row r="217" spans="1:13" ht="12.75" thickBot="1">
      <c r="A217" s="151"/>
      <c r="B217" s="96"/>
      <c r="C217" s="152"/>
      <c r="D217" s="97"/>
      <c r="E217" s="97"/>
      <c r="F217" s="97"/>
      <c r="G217" s="97"/>
      <c r="H217" s="97"/>
      <c r="I217" s="97"/>
      <c r="J217" s="97"/>
      <c r="K217" s="97"/>
      <c r="L217" s="98"/>
      <c r="M217" s="127"/>
    </row>
    <row r="218" spans="1:13" ht="36" customHeight="1">
      <c r="A218" s="1481" t="s">
        <v>257</v>
      </c>
      <c r="B218" s="1481"/>
      <c r="C218" s="1481"/>
      <c r="D218" s="1481"/>
      <c r="E218" s="1481"/>
      <c r="F218" s="1481"/>
      <c r="G218" s="1481"/>
      <c r="H218" s="1481"/>
      <c r="I218" s="1481"/>
      <c r="J218" s="1481"/>
      <c r="K218" s="1481"/>
      <c r="L218" s="1481"/>
      <c r="M218" s="127"/>
    </row>
    <row r="219" spans="1:13" ht="15.75" thickBot="1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9"/>
      <c r="L219" s="19" t="s">
        <v>596</v>
      </c>
      <c r="M219" s="127"/>
    </row>
    <row r="220" spans="1:13" s="122" customFormat="1" ht="12">
      <c r="A220" s="1438" t="s">
        <v>159</v>
      </c>
      <c r="B220" s="1428" t="s">
        <v>186</v>
      </c>
      <c r="C220" s="1430" t="s">
        <v>187</v>
      </c>
      <c r="D220" s="1428" t="s">
        <v>127</v>
      </c>
      <c r="E220" s="1428" t="s">
        <v>609</v>
      </c>
      <c r="F220" s="1451" t="s">
        <v>189</v>
      </c>
      <c r="G220" s="1452"/>
      <c r="H220" s="1452"/>
      <c r="I220" s="1452"/>
      <c r="J220" s="1452"/>
      <c r="K220" s="1426"/>
      <c r="L220" s="1420" t="s">
        <v>218</v>
      </c>
      <c r="M220" s="127"/>
    </row>
    <row r="221" spans="1:13" s="122" customFormat="1" ht="12">
      <c r="A221" s="1453"/>
      <c r="B221" s="1429"/>
      <c r="C221" s="1431"/>
      <c r="D221" s="1429"/>
      <c r="E221" s="1429"/>
      <c r="F221" s="1433" t="s">
        <v>191</v>
      </c>
      <c r="G221" s="1435" t="s">
        <v>466</v>
      </c>
      <c r="H221" s="1435"/>
      <c r="I221" s="1435"/>
      <c r="J221" s="1435"/>
      <c r="K221" s="1433" t="s">
        <v>192</v>
      </c>
      <c r="L221" s="1421"/>
      <c r="M221" s="127"/>
    </row>
    <row r="222" spans="1:13" s="122" customFormat="1" ht="59.25" customHeight="1" thickBot="1">
      <c r="A222" s="1453"/>
      <c r="B222" s="1429"/>
      <c r="C222" s="1431"/>
      <c r="D222" s="1429"/>
      <c r="E222" s="1429"/>
      <c r="F222" s="1434"/>
      <c r="G222" s="72" t="s">
        <v>195</v>
      </c>
      <c r="H222" s="72" t="s">
        <v>219</v>
      </c>
      <c r="I222" s="72" t="s">
        <v>197</v>
      </c>
      <c r="J222" s="72" t="s">
        <v>198</v>
      </c>
      <c r="K222" s="1434"/>
      <c r="L222" s="1422"/>
      <c r="M222" s="127"/>
    </row>
    <row r="223" spans="1:13" s="73" customFormat="1" ht="12">
      <c r="A223" s="74">
        <v>1</v>
      </c>
      <c r="B223" s="76">
        <v>2</v>
      </c>
      <c r="C223" s="75">
        <v>3</v>
      </c>
      <c r="D223" s="76">
        <v>4</v>
      </c>
      <c r="E223" s="76">
        <v>5</v>
      </c>
      <c r="F223" s="76">
        <v>6</v>
      </c>
      <c r="G223" s="76">
        <v>7</v>
      </c>
      <c r="H223" s="76">
        <v>8</v>
      </c>
      <c r="I223" s="76">
        <v>9</v>
      </c>
      <c r="J223" s="76">
        <v>10</v>
      </c>
      <c r="K223" s="77">
        <v>11</v>
      </c>
      <c r="L223" s="154">
        <v>12</v>
      </c>
      <c r="M223" s="127"/>
    </row>
    <row r="224" spans="1:13" ht="12">
      <c r="A224" s="124"/>
      <c r="B224" s="88"/>
      <c r="C224" s="88"/>
      <c r="D224" s="88"/>
      <c r="E224" s="88"/>
      <c r="F224" s="88"/>
      <c r="G224" s="88"/>
      <c r="H224" s="88"/>
      <c r="I224" s="88"/>
      <c r="J224" s="88"/>
      <c r="K224" s="89"/>
      <c r="L224" s="155"/>
      <c r="M224" s="127"/>
    </row>
    <row r="225" spans="1:13" ht="12">
      <c r="A225" s="91">
        <v>750</v>
      </c>
      <c r="B225" s="126"/>
      <c r="C225" s="85" t="s">
        <v>164</v>
      </c>
      <c r="D225" s="29">
        <f aca="true" t="shared" si="43" ref="D225:K225">SUM(D227:D227)</f>
        <v>293000</v>
      </c>
      <c r="E225" s="251">
        <f t="shared" si="43"/>
        <v>158789</v>
      </c>
      <c r="F225" s="249">
        <f t="shared" si="43"/>
        <v>158789</v>
      </c>
      <c r="G225" s="249">
        <f t="shared" si="43"/>
        <v>0</v>
      </c>
      <c r="H225" s="249">
        <f t="shared" si="43"/>
        <v>158789</v>
      </c>
      <c r="I225" s="249">
        <f t="shared" si="43"/>
        <v>0</v>
      </c>
      <c r="J225" s="249">
        <f t="shared" si="43"/>
        <v>0</v>
      </c>
      <c r="K225" s="248">
        <f t="shared" si="43"/>
        <v>0</v>
      </c>
      <c r="L225" s="245">
        <f>SUM(E225/D225)</f>
        <v>0.5419</v>
      </c>
      <c r="M225" s="127"/>
    </row>
    <row r="226" spans="1:13" ht="12">
      <c r="A226" s="91"/>
      <c r="B226" s="128"/>
      <c r="C226" s="88"/>
      <c r="D226" s="94"/>
      <c r="E226" s="252"/>
      <c r="F226" s="251"/>
      <c r="G226" s="251"/>
      <c r="H226" s="251"/>
      <c r="I226" s="251"/>
      <c r="J226" s="251"/>
      <c r="K226" s="250"/>
      <c r="L226" s="244"/>
      <c r="M226" s="127"/>
    </row>
    <row r="227" spans="1:13" ht="12.75" thickBot="1">
      <c r="A227" s="156"/>
      <c r="B227" s="134">
        <v>75011</v>
      </c>
      <c r="C227" s="132" t="s">
        <v>594</v>
      </c>
      <c r="D227" s="135">
        <v>293000</v>
      </c>
      <c r="E227" s="261">
        <f>SUM(F227+K227)</f>
        <v>158789</v>
      </c>
      <c r="F227" s="260">
        <v>158789</v>
      </c>
      <c r="G227" s="260"/>
      <c r="H227" s="260">
        <v>158789</v>
      </c>
      <c r="I227" s="260"/>
      <c r="J227" s="260"/>
      <c r="K227" s="261"/>
      <c r="L227" s="271">
        <f>SUM(E227/D227)</f>
        <v>0.5419</v>
      </c>
      <c r="M227" s="127"/>
    </row>
    <row r="228" spans="1:13" ht="12.75" thickTop="1">
      <c r="A228" s="91"/>
      <c r="B228" s="128"/>
      <c r="C228" s="88"/>
      <c r="D228" s="29"/>
      <c r="E228" s="251"/>
      <c r="F228" s="251"/>
      <c r="G228" s="251"/>
      <c r="H228" s="251"/>
      <c r="I228" s="251"/>
      <c r="J228" s="251"/>
      <c r="K228" s="250"/>
      <c r="L228" s="244"/>
      <c r="M228" s="127"/>
    </row>
    <row r="229" spans="1:13" ht="12">
      <c r="A229" s="91">
        <v>751</v>
      </c>
      <c r="B229" s="128"/>
      <c r="C229" s="88" t="s">
        <v>165</v>
      </c>
      <c r="D229" s="29"/>
      <c r="E229" s="251"/>
      <c r="F229" s="251"/>
      <c r="G229" s="251"/>
      <c r="H229" s="251"/>
      <c r="I229" s="251"/>
      <c r="J229" s="251"/>
      <c r="K229" s="250"/>
      <c r="L229" s="244"/>
      <c r="M229" s="127"/>
    </row>
    <row r="230" spans="1:13" ht="12">
      <c r="A230" s="91"/>
      <c r="B230" s="128"/>
      <c r="C230" s="88" t="s">
        <v>258</v>
      </c>
      <c r="D230" s="29"/>
      <c r="E230" s="251"/>
      <c r="F230" s="251"/>
      <c r="G230" s="251"/>
      <c r="H230" s="251"/>
      <c r="I230" s="251"/>
      <c r="J230" s="251"/>
      <c r="K230" s="250"/>
      <c r="L230" s="244"/>
      <c r="M230" s="127"/>
    </row>
    <row r="231" spans="1:13" ht="12">
      <c r="A231" s="91"/>
      <c r="B231" s="126"/>
      <c r="C231" s="85" t="s">
        <v>468</v>
      </c>
      <c r="D231" s="30">
        <f aca="true" t="shared" si="44" ref="D231:K231">SUM(D234:D234)</f>
        <v>6564</v>
      </c>
      <c r="E231" s="249">
        <f t="shared" si="44"/>
        <v>246.2</v>
      </c>
      <c r="F231" s="249">
        <f t="shared" si="44"/>
        <v>246.2</v>
      </c>
      <c r="G231" s="249">
        <f t="shared" si="44"/>
        <v>0</v>
      </c>
      <c r="H231" s="249">
        <f t="shared" si="44"/>
        <v>246.2</v>
      </c>
      <c r="I231" s="249">
        <f t="shared" si="44"/>
        <v>0</v>
      </c>
      <c r="J231" s="249">
        <f t="shared" si="44"/>
        <v>0</v>
      </c>
      <c r="K231" s="249">
        <f t="shared" si="44"/>
        <v>0</v>
      </c>
      <c r="L231" s="245">
        <f>SUM(E231/D231)</f>
        <v>0.0375</v>
      </c>
      <c r="M231" s="127"/>
    </row>
    <row r="232" spans="1:13" ht="12">
      <c r="A232" s="91"/>
      <c r="B232" s="128"/>
      <c r="C232" s="88"/>
      <c r="D232" s="94"/>
      <c r="E232" s="252"/>
      <c r="F232" s="251"/>
      <c r="G232" s="251"/>
      <c r="H232" s="251"/>
      <c r="I232" s="251"/>
      <c r="J232" s="251"/>
      <c r="K232" s="250"/>
      <c r="L232" s="244"/>
      <c r="M232" s="127"/>
    </row>
    <row r="233" spans="1:13" ht="12">
      <c r="A233" s="91"/>
      <c r="B233" s="128">
        <v>75101</v>
      </c>
      <c r="C233" s="88" t="s">
        <v>323</v>
      </c>
      <c r="D233" s="89"/>
      <c r="E233" s="250"/>
      <c r="F233" s="251"/>
      <c r="G233" s="251"/>
      <c r="H233" s="251"/>
      <c r="I233" s="251"/>
      <c r="J233" s="251"/>
      <c r="K233" s="250"/>
      <c r="L233" s="244"/>
      <c r="M233" s="127"/>
    </row>
    <row r="234" spans="1:13" ht="12.75" thickBot="1">
      <c r="A234" s="156"/>
      <c r="B234" s="134"/>
      <c r="C234" s="132" t="s">
        <v>324</v>
      </c>
      <c r="D234" s="135">
        <v>6564</v>
      </c>
      <c r="E234" s="261">
        <f>SUM(F234+K234)</f>
        <v>246.2</v>
      </c>
      <c r="F234" s="260">
        <v>246.2</v>
      </c>
      <c r="G234" s="260"/>
      <c r="H234" s="260">
        <v>246.2</v>
      </c>
      <c r="I234" s="260"/>
      <c r="J234" s="260"/>
      <c r="K234" s="261"/>
      <c r="L234" s="271">
        <f>SUM(E234/D234)</f>
        <v>0.0375</v>
      </c>
      <c r="M234" s="127"/>
    </row>
    <row r="235" spans="1:13" ht="12.75" thickTop="1">
      <c r="A235" s="91"/>
      <c r="B235" s="128"/>
      <c r="C235" s="88"/>
      <c r="D235" s="29"/>
      <c r="E235" s="251"/>
      <c r="F235" s="251"/>
      <c r="G235" s="251"/>
      <c r="H235" s="251"/>
      <c r="I235" s="251"/>
      <c r="J235" s="251"/>
      <c r="K235" s="250"/>
      <c r="L235" s="244"/>
      <c r="M235" s="127"/>
    </row>
    <row r="236" spans="1:13" ht="12">
      <c r="A236" s="91">
        <v>852</v>
      </c>
      <c r="B236" s="126"/>
      <c r="C236" s="85" t="s">
        <v>798</v>
      </c>
      <c r="D236" s="86">
        <f aca="true" t="shared" si="45" ref="D236:K236">SUM(D238:D248)</f>
        <v>11587889</v>
      </c>
      <c r="E236" s="248">
        <f t="shared" si="45"/>
        <v>4380869.56</v>
      </c>
      <c r="F236" s="248">
        <f t="shared" si="45"/>
        <v>4380869.56</v>
      </c>
      <c r="G236" s="248">
        <f t="shared" si="45"/>
        <v>66081</v>
      </c>
      <c r="H236" s="248">
        <f t="shared" si="45"/>
        <v>154185.04</v>
      </c>
      <c r="I236" s="248">
        <f t="shared" si="45"/>
        <v>0</v>
      </c>
      <c r="J236" s="248">
        <f t="shared" si="45"/>
        <v>0</v>
      </c>
      <c r="K236" s="248">
        <f t="shared" si="45"/>
        <v>0</v>
      </c>
      <c r="L236" s="245">
        <f>SUM(E236/D236)</f>
        <v>0.3781</v>
      </c>
      <c r="M236" s="127"/>
    </row>
    <row r="237" spans="1:13" ht="12">
      <c r="A237" s="91"/>
      <c r="B237" s="128"/>
      <c r="C237" s="88"/>
      <c r="D237" s="29"/>
      <c r="E237" s="251"/>
      <c r="F237" s="251"/>
      <c r="G237" s="251"/>
      <c r="H237" s="251"/>
      <c r="I237" s="251"/>
      <c r="J237" s="251"/>
      <c r="K237" s="250"/>
      <c r="L237" s="244"/>
      <c r="M237" s="127"/>
    </row>
    <row r="238" spans="1:13" ht="12">
      <c r="A238" s="91"/>
      <c r="B238" s="128">
        <v>85203</v>
      </c>
      <c r="C238" s="88" t="s">
        <v>805</v>
      </c>
      <c r="D238" s="29">
        <v>121000</v>
      </c>
      <c r="E238" s="251">
        <f>SUM(F238+K238)</f>
        <v>66081</v>
      </c>
      <c r="F238" s="251">
        <v>66081</v>
      </c>
      <c r="G238" s="251">
        <v>66081</v>
      </c>
      <c r="H238" s="251"/>
      <c r="I238" s="251"/>
      <c r="J238" s="251"/>
      <c r="K238" s="250"/>
      <c r="L238" s="244">
        <f>SUM(E238/D238)</f>
        <v>0.5461</v>
      </c>
      <c r="M238" s="127"/>
    </row>
    <row r="239" spans="1:13" ht="12">
      <c r="A239" s="91"/>
      <c r="B239" s="128">
        <v>85212</v>
      </c>
      <c r="C239" s="88" t="s">
        <v>122</v>
      </c>
      <c r="D239" s="29"/>
      <c r="E239" s="251"/>
      <c r="F239" s="251"/>
      <c r="G239" s="251"/>
      <c r="H239" s="251"/>
      <c r="I239" s="251"/>
      <c r="J239" s="251"/>
      <c r="K239" s="250"/>
      <c r="L239" s="244"/>
      <c r="M239" s="127"/>
    </row>
    <row r="240" spans="1:13" ht="12">
      <c r="A240" s="91"/>
      <c r="B240" s="128"/>
      <c r="C240" s="88" t="s">
        <v>123</v>
      </c>
      <c r="D240" s="29"/>
      <c r="E240" s="251"/>
      <c r="F240" s="251"/>
      <c r="G240" s="251"/>
      <c r="H240" s="251"/>
      <c r="I240" s="251"/>
      <c r="J240" s="251"/>
      <c r="K240" s="250"/>
      <c r="L240" s="244"/>
      <c r="M240" s="127"/>
    </row>
    <row r="241" spans="1:13" ht="12">
      <c r="A241" s="91"/>
      <c r="B241" s="128"/>
      <c r="C241" s="88" t="s">
        <v>310</v>
      </c>
      <c r="D241" s="29">
        <v>10626000</v>
      </c>
      <c r="E241" s="251">
        <f>SUM(F241+K241)</f>
        <v>3899172.73</v>
      </c>
      <c r="F241" s="251">
        <v>3899172.73</v>
      </c>
      <c r="G241" s="251"/>
      <c r="H241" s="251">
        <v>92215.04</v>
      </c>
      <c r="I241" s="251"/>
      <c r="J241" s="251"/>
      <c r="K241" s="250"/>
      <c r="L241" s="244">
        <f>SUM(E241/D241)</f>
        <v>0.3669</v>
      </c>
      <c r="M241" s="127"/>
    </row>
    <row r="242" spans="1:13" ht="12">
      <c r="A242" s="91"/>
      <c r="B242" s="128">
        <v>85213</v>
      </c>
      <c r="C242" s="88" t="s">
        <v>259</v>
      </c>
      <c r="D242" s="29"/>
      <c r="E242" s="251"/>
      <c r="F242" s="251"/>
      <c r="G242" s="251"/>
      <c r="H242" s="251"/>
      <c r="I242" s="251"/>
      <c r="J242" s="251"/>
      <c r="K242" s="250"/>
      <c r="L242" s="244"/>
      <c r="M242" s="127"/>
    </row>
    <row r="243" spans="1:13" ht="12">
      <c r="A243" s="91"/>
      <c r="B243" s="128"/>
      <c r="C243" s="88" t="s">
        <v>260</v>
      </c>
      <c r="D243" s="29"/>
      <c r="E243" s="251"/>
      <c r="F243" s="251"/>
      <c r="G243" s="251"/>
      <c r="H243" s="251"/>
      <c r="I243" s="251"/>
      <c r="J243" s="251"/>
      <c r="K243" s="250"/>
      <c r="L243" s="244"/>
      <c r="M243" s="127"/>
    </row>
    <row r="244" spans="1:13" ht="12">
      <c r="A244" s="91"/>
      <c r="B244" s="128"/>
      <c r="C244" s="88" t="s">
        <v>261</v>
      </c>
      <c r="D244" s="29">
        <v>97000</v>
      </c>
      <c r="E244" s="251">
        <f>SUM(F244+K244)</f>
        <v>36727.83</v>
      </c>
      <c r="F244" s="251">
        <v>36727.83</v>
      </c>
      <c r="G244" s="251"/>
      <c r="H244" s="251"/>
      <c r="I244" s="251"/>
      <c r="J244" s="251"/>
      <c r="K244" s="250"/>
      <c r="L244" s="244">
        <f>SUM(E244/D244)</f>
        <v>0.3786</v>
      </c>
      <c r="M244" s="127"/>
    </row>
    <row r="245" spans="1:13" ht="12">
      <c r="A245" s="91"/>
      <c r="B245" s="128">
        <v>85214</v>
      </c>
      <c r="C245" s="88" t="s">
        <v>242</v>
      </c>
      <c r="D245" s="29"/>
      <c r="E245" s="251"/>
      <c r="F245" s="251"/>
      <c r="G245" s="251"/>
      <c r="H245" s="251"/>
      <c r="I245" s="251"/>
      <c r="J245" s="251"/>
      <c r="K245" s="250"/>
      <c r="L245" s="244"/>
      <c r="M245" s="127"/>
    </row>
    <row r="246" spans="1:13" ht="12">
      <c r="A246" s="91"/>
      <c r="B246" s="128"/>
      <c r="C246" s="88" t="s">
        <v>120</v>
      </c>
      <c r="D246" s="29">
        <v>617889</v>
      </c>
      <c r="E246" s="251">
        <f>SUM(F246+K246)</f>
        <v>316918</v>
      </c>
      <c r="F246" s="251">
        <v>316918</v>
      </c>
      <c r="G246" s="251"/>
      <c r="H246" s="251"/>
      <c r="I246" s="251"/>
      <c r="J246" s="251"/>
      <c r="K246" s="250"/>
      <c r="L246" s="244">
        <f>SUM(E246/D246)</f>
        <v>0.5129</v>
      </c>
      <c r="M246" s="127"/>
    </row>
    <row r="247" spans="1:13" ht="12">
      <c r="A247" s="91"/>
      <c r="B247" s="128">
        <v>85228</v>
      </c>
      <c r="C247" s="88" t="s">
        <v>262</v>
      </c>
      <c r="D247" s="29"/>
      <c r="E247" s="251"/>
      <c r="F247" s="251"/>
      <c r="G247" s="251"/>
      <c r="H247" s="251"/>
      <c r="I247" s="251"/>
      <c r="J247" s="251"/>
      <c r="K247" s="250"/>
      <c r="L247" s="244"/>
      <c r="M247" s="127"/>
    </row>
    <row r="248" spans="1:13" ht="12.75" thickBot="1">
      <c r="A248" s="95"/>
      <c r="B248" s="136"/>
      <c r="C248" s="96" t="s">
        <v>263</v>
      </c>
      <c r="D248" s="97">
        <v>126000</v>
      </c>
      <c r="E248" s="254">
        <f>SUM(F248+K248)</f>
        <v>61970</v>
      </c>
      <c r="F248" s="255">
        <v>61970</v>
      </c>
      <c r="G248" s="255"/>
      <c r="H248" s="255">
        <v>61970</v>
      </c>
      <c r="I248" s="255"/>
      <c r="J248" s="255"/>
      <c r="K248" s="254"/>
      <c r="L248" s="267">
        <f>SUM(E248/D248)</f>
        <v>0.4918</v>
      </c>
      <c r="M248" s="127"/>
    </row>
    <row r="249" spans="1:13" ht="12">
      <c r="A249" s="124"/>
      <c r="B249" s="88"/>
      <c r="C249" s="88"/>
      <c r="D249" s="88"/>
      <c r="E249" s="251"/>
      <c r="F249" s="251"/>
      <c r="G249" s="251"/>
      <c r="H249" s="251"/>
      <c r="I249" s="251"/>
      <c r="J249" s="251"/>
      <c r="K249" s="250"/>
      <c r="L249" s="244"/>
      <c r="M249" s="127"/>
    </row>
    <row r="250" spans="1:13" s="51" customFormat="1" ht="12.75">
      <c r="A250" s="148"/>
      <c r="B250" s="157"/>
      <c r="C250" s="149" t="s">
        <v>216</v>
      </c>
      <c r="D250" s="115">
        <f>SUM(D225+D231+D236)</f>
        <v>11887453</v>
      </c>
      <c r="E250" s="265">
        <f aca="true" t="shared" si="46" ref="E250:K250">SUM(E225+E231+E236)</f>
        <v>4539904.76</v>
      </c>
      <c r="F250" s="265">
        <f t="shared" si="46"/>
        <v>4539904.76</v>
      </c>
      <c r="G250" s="265">
        <f t="shared" si="46"/>
        <v>66081</v>
      </c>
      <c r="H250" s="265">
        <f t="shared" si="46"/>
        <v>313220.24</v>
      </c>
      <c r="I250" s="265">
        <f>SUM(I225+I231+I236)</f>
        <v>0</v>
      </c>
      <c r="J250" s="265">
        <f t="shared" si="46"/>
        <v>0</v>
      </c>
      <c r="K250" s="265">
        <f t="shared" si="46"/>
        <v>0</v>
      </c>
      <c r="L250" s="269">
        <f>SUM(E250/D250)</f>
        <v>0.3819</v>
      </c>
      <c r="M250" s="127"/>
    </row>
    <row r="251" spans="1:13" ht="12.75" thickBot="1">
      <c r="A251" s="151"/>
      <c r="B251" s="96"/>
      <c r="C251" s="96"/>
      <c r="D251" s="96"/>
      <c r="E251" s="255"/>
      <c r="F251" s="255"/>
      <c r="G251" s="255"/>
      <c r="H251" s="255"/>
      <c r="I251" s="255"/>
      <c r="J251" s="255"/>
      <c r="K251" s="254"/>
      <c r="L251" s="98"/>
      <c r="M251" s="127"/>
    </row>
    <row r="252" spans="1:13" ht="16.5" customHeight="1">
      <c r="A252" s="141" t="s">
        <v>86</v>
      </c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58"/>
      <c r="M252" s="127"/>
    </row>
    <row r="253" spans="1:13" ht="41.25" customHeight="1">
      <c r="A253" s="1481" t="s">
        <v>264</v>
      </c>
      <c r="B253" s="1481"/>
      <c r="C253" s="1481"/>
      <c r="D253" s="1481"/>
      <c r="E253" s="1481"/>
      <c r="F253" s="1481"/>
      <c r="G253" s="1481"/>
      <c r="H253" s="1481"/>
      <c r="I253" s="1481"/>
      <c r="J253" s="1481"/>
      <c r="K253" s="1481"/>
      <c r="L253" s="1481"/>
      <c r="M253" s="127"/>
    </row>
    <row r="254" spans="1:13" ht="15.75" thickBot="1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9"/>
      <c r="L254" s="19" t="s">
        <v>596</v>
      </c>
      <c r="M254" s="127"/>
    </row>
    <row r="255" spans="1:13" s="122" customFormat="1" ht="12">
      <c r="A255" s="1438" t="s">
        <v>159</v>
      </c>
      <c r="B255" s="1428" t="s">
        <v>186</v>
      </c>
      <c r="C255" s="1430" t="s">
        <v>187</v>
      </c>
      <c r="D255" s="1428" t="s">
        <v>127</v>
      </c>
      <c r="E255" s="1428" t="s">
        <v>609</v>
      </c>
      <c r="F255" s="1451" t="s">
        <v>189</v>
      </c>
      <c r="G255" s="1452"/>
      <c r="H255" s="1452"/>
      <c r="I255" s="1452"/>
      <c r="J255" s="1452"/>
      <c r="K255" s="1426"/>
      <c r="L255" s="1413" t="s">
        <v>218</v>
      </c>
      <c r="M255" s="127"/>
    </row>
    <row r="256" spans="1:13" s="122" customFormat="1" ht="12">
      <c r="A256" s="1453"/>
      <c r="B256" s="1429"/>
      <c r="C256" s="1431"/>
      <c r="D256" s="1429"/>
      <c r="E256" s="1429"/>
      <c r="F256" s="1433" t="s">
        <v>191</v>
      </c>
      <c r="G256" s="1435" t="s">
        <v>466</v>
      </c>
      <c r="H256" s="1435"/>
      <c r="I256" s="1435"/>
      <c r="J256" s="1435"/>
      <c r="K256" s="1433" t="s">
        <v>192</v>
      </c>
      <c r="L256" s="1406"/>
      <c r="M256" s="127"/>
    </row>
    <row r="257" spans="1:13" s="122" customFormat="1" ht="57.75" customHeight="1" thickBot="1">
      <c r="A257" s="1453"/>
      <c r="B257" s="1429"/>
      <c r="C257" s="1431"/>
      <c r="D257" s="1429"/>
      <c r="E257" s="1429"/>
      <c r="F257" s="1434"/>
      <c r="G257" s="72" t="s">
        <v>195</v>
      </c>
      <c r="H257" s="72" t="s">
        <v>219</v>
      </c>
      <c r="I257" s="72" t="s">
        <v>197</v>
      </c>
      <c r="J257" s="72" t="s">
        <v>198</v>
      </c>
      <c r="K257" s="1434"/>
      <c r="L257" s="1480"/>
      <c r="M257" s="127"/>
    </row>
    <row r="258" spans="1:13" s="73" customFormat="1" ht="12">
      <c r="A258" s="74">
        <v>1</v>
      </c>
      <c r="B258" s="76">
        <v>2</v>
      </c>
      <c r="C258" s="75">
        <v>3</v>
      </c>
      <c r="D258" s="76">
        <v>4</v>
      </c>
      <c r="E258" s="76">
        <v>5</v>
      </c>
      <c r="F258" s="76">
        <v>6</v>
      </c>
      <c r="G258" s="76">
        <v>7</v>
      </c>
      <c r="H258" s="76">
        <v>8</v>
      </c>
      <c r="I258" s="76">
        <v>9</v>
      </c>
      <c r="J258" s="76">
        <v>10</v>
      </c>
      <c r="K258" s="77">
        <v>11</v>
      </c>
      <c r="L258" s="159">
        <v>12</v>
      </c>
      <c r="M258" s="127"/>
    </row>
    <row r="259" spans="1:13" ht="12">
      <c r="A259" s="91"/>
      <c r="B259" s="128"/>
      <c r="C259" s="88"/>
      <c r="D259" s="29"/>
      <c r="E259" s="29"/>
      <c r="F259" s="29"/>
      <c r="G259" s="29"/>
      <c r="H259" s="29"/>
      <c r="I259" s="29"/>
      <c r="J259" s="29"/>
      <c r="K259" s="89"/>
      <c r="L259" s="155"/>
      <c r="M259" s="127"/>
    </row>
    <row r="260" spans="1:13" ht="12">
      <c r="A260" s="91">
        <v>600</v>
      </c>
      <c r="B260" s="126"/>
      <c r="C260" s="85" t="s">
        <v>161</v>
      </c>
      <c r="D260" s="30">
        <f aca="true" t="shared" si="47" ref="D260:K260">SUM(D262)</f>
        <v>2044000</v>
      </c>
      <c r="E260" s="249">
        <f t="shared" si="47"/>
        <v>319959.03</v>
      </c>
      <c r="F260" s="249">
        <f t="shared" si="47"/>
        <v>286711.55</v>
      </c>
      <c r="G260" s="249">
        <f t="shared" si="47"/>
        <v>0</v>
      </c>
      <c r="H260" s="249">
        <f t="shared" si="47"/>
        <v>0</v>
      </c>
      <c r="I260" s="249">
        <f t="shared" si="47"/>
        <v>0</v>
      </c>
      <c r="J260" s="249">
        <f t="shared" si="47"/>
        <v>0</v>
      </c>
      <c r="K260" s="248">
        <f t="shared" si="47"/>
        <v>33247.48</v>
      </c>
      <c r="L260" s="245">
        <f>SUM(E260/D260)</f>
        <v>0.1565</v>
      </c>
      <c r="M260" s="127"/>
    </row>
    <row r="261" spans="1:13" ht="12">
      <c r="A261" s="91"/>
      <c r="B261" s="160"/>
      <c r="C261" s="141"/>
      <c r="D261" s="29"/>
      <c r="E261" s="251"/>
      <c r="F261" s="251"/>
      <c r="G261" s="251"/>
      <c r="H261" s="251"/>
      <c r="I261" s="251"/>
      <c r="J261" s="251"/>
      <c r="K261" s="250"/>
      <c r="L261" s="244"/>
      <c r="M261" s="127"/>
    </row>
    <row r="262" spans="1:13" ht="12.75" thickBot="1">
      <c r="A262" s="95"/>
      <c r="B262" s="161">
        <v>60014</v>
      </c>
      <c r="C262" s="152" t="s">
        <v>465</v>
      </c>
      <c r="D262" s="97">
        <v>2044000</v>
      </c>
      <c r="E262" s="255">
        <f>SUM(F262+K262)</f>
        <v>319959.03</v>
      </c>
      <c r="F262" s="255">
        <v>286711.55</v>
      </c>
      <c r="G262" s="255"/>
      <c r="H262" s="255"/>
      <c r="I262" s="255"/>
      <c r="J262" s="255"/>
      <c r="K262" s="254">
        <v>33247.48</v>
      </c>
      <c r="L262" s="267">
        <f>SUM(E262/D262)</f>
        <v>0.1565</v>
      </c>
      <c r="M262" s="127"/>
    </row>
    <row r="263" spans="1:13" ht="12">
      <c r="A263" s="124" t="s">
        <v>125</v>
      </c>
      <c r="B263" s="88"/>
      <c r="C263" s="141"/>
      <c r="D263" s="29"/>
      <c r="E263" s="251"/>
      <c r="F263" s="251"/>
      <c r="G263" s="251"/>
      <c r="H263" s="251"/>
      <c r="I263" s="251"/>
      <c r="J263" s="251"/>
      <c r="K263" s="250"/>
      <c r="L263" s="244"/>
      <c r="M263" s="127"/>
    </row>
    <row r="264" spans="1:13" s="51" customFormat="1" ht="12.75">
      <c r="A264" s="148"/>
      <c r="B264" s="149" t="s">
        <v>216</v>
      </c>
      <c r="C264" s="150"/>
      <c r="D264" s="115">
        <f aca="true" t="shared" si="48" ref="D264:K264">SUM(D260)</f>
        <v>2044000</v>
      </c>
      <c r="E264" s="265">
        <f t="shared" si="48"/>
        <v>319959.03</v>
      </c>
      <c r="F264" s="265">
        <f t="shared" si="48"/>
        <v>286711.55</v>
      </c>
      <c r="G264" s="265">
        <f t="shared" si="48"/>
        <v>0</v>
      </c>
      <c r="H264" s="265">
        <f t="shared" si="48"/>
        <v>0</v>
      </c>
      <c r="I264" s="265">
        <f t="shared" si="48"/>
        <v>0</v>
      </c>
      <c r="J264" s="265">
        <f t="shared" si="48"/>
        <v>0</v>
      </c>
      <c r="K264" s="258">
        <f t="shared" si="48"/>
        <v>33247.48</v>
      </c>
      <c r="L264" s="269">
        <f>SUM(E264/D264)</f>
        <v>0.1565</v>
      </c>
      <c r="M264" s="127"/>
    </row>
    <row r="265" spans="1:13" ht="12.75" thickBot="1">
      <c r="A265" s="151"/>
      <c r="B265" s="96"/>
      <c r="C265" s="152"/>
      <c r="D265" s="97"/>
      <c r="E265" s="255"/>
      <c r="F265" s="255"/>
      <c r="G265" s="255"/>
      <c r="H265" s="255"/>
      <c r="I265" s="255"/>
      <c r="J265" s="255"/>
      <c r="K265" s="254"/>
      <c r="L265" s="267"/>
      <c r="M265" s="127"/>
    </row>
    <row r="266" spans="1:13" ht="12">
      <c r="A266" s="141"/>
      <c r="B266" s="141"/>
      <c r="C266" s="141"/>
      <c r="D266" s="141"/>
      <c r="E266" s="143"/>
      <c r="F266" s="143"/>
      <c r="G266" s="143"/>
      <c r="H266" s="143"/>
      <c r="I266" s="143"/>
      <c r="J266" s="143"/>
      <c r="K266" s="143"/>
      <c r="M266" s="127"/>
    </row>
    <row r="267" spans="1:13" ht="42" customHeight="1">
      <c r="A267" s="1481" t="s">
        <v>265</v>
      </c>
      <c r="B267" s="1481"/>
      <c r="C267" s="1481"/>
      <c r="D267" s="1481"/>
      <c r="E267" s="1481"/>
      <c r="F267" s="1481"/>
      <c r="G267" s="1481"/>
      <c r="H267" s="1481"/>
      <c r="I267" s="1481"/>
      <c r="J267" s="1481"/>
      <c r="K267" s="1481"/>
      <c r="L267" s="1481"/>
      <c r="M267" s="127"/>
    </row>
    <row r="268" spans="1:13" ht="15.75" customHeight="1" thickBot="1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9"/>
      <c r="L268" s="19" t="s">
        <v>596</v>
      </c>
      <c r="M268" s="127"/>
    </row>
    <row r="269" spans="1:13" ht="12">
      <c r="A269" s="1438" t="s">
        <v>159</v>
      </c>
      <c r="B269" s="1428" t="s">
        <v>186</v>
      </c>
      <c r="C269" s="1430" t="s">
        <v>187</v>
      </c>
      <c r="D269" s="1428" t="s">
        <v>127</v>
      </c>
      <c r="E269" s="1428" t="s">
        <v>609</v>
      </c>
      <c r="F269" s="1451" t="s">
        <v>189</v>
      </c>
      <c r="G269" s="1452"/>
      <c r="H269" s="1452"/>
      <c r="I269" s="1452"/>
      <c r="J269" s="1452"/>
      <c r="K269" s="1452"/>
      <c r="L269" s="1413" t="s">
        <v>218</v>
      </c>
      <c r="M269" s="127"/>
    </row>
    <row r="270" spans="1:13" ht="12.75" customHeight="1">
      <c r="A270" s="1453"/>
      <c r="B270" s="1429"/>
      <c r="C270" s="1431"/>
      <c r="D270" s="1429"/>
      <c r="E270" s="1429"/>
      <c r="F270" s="1433" t="s">
        <v>191</v>
      </c>
      <c r="G270" s="1435" t="s">
        <v>466</v>
      </c>
      <c r="H270" s="1435"/>
      <c r="I270" s="1435"/>
      <c r="J270" s="1435"/>
      <c r="K270" s="1436" t="s">
        <v>192</v>
      </c>
      <c r="L270" s="1406"/>
      <c r="M270" s="127"/>
    </row>
    <row r="271" spans="1:13" ht="59.25" customHeight="1" thickBot="1">
      <c r="A271" s="1453"/>
      <c r="B271" s="1429"/>
      <c r="C271" s="1431"/>
      <c r="D271" s="1429"/>
      <c r="E271" s="1429"/>
      <c r="F271" s="1434"/>
      <c r="G271" s="72" t="s">
        <v>195</v>
      </c>
      <c r="H271" s="72" t="s">
        <v>219</v>
      </c>
      <c r="I271" s="72" t="s">
        <v>197</v>
      </c>
      <c r="J271" s="72" t="s">
        <v>198</v>
      </c>
      <c r="K271" s="1437"/>
      <c r="L271" s="1480"/>
      <c r="M271" s="127"/>
    </row>
    <row r="272" spans="1:13" ht="12">
      <c r="A272" s="74">
        <v>1</v>
      </c>
      <c r="B272" s="76">
        <v>2</v>
      </c>
      <c r="C272" s="75">
        <v>3</v>
      </c>
      <c r="D272" s="76">
        <v>4</v>
      </c>
      <c r="E272" s="76">
        <v>5</v>
      </c>
      <c r="F272" s="76">
        <v>6</v>
      </c>
      <c r="G272" s="76">
        <v>7</v>
      </c>
      <c r="H272" s="76">
        <v>8</v>
      </c>
      <c r="I272" s="76">
        <v>9</v>
      </c>
      <c r="J272" s="76">
        <v>10</v>
      </c>
      <c r="K272" s="76">
        <v>11</v>
      </c>
      <c r="L272" s="159">
        <v>12</v>
      </c>
      <c r="M272" s="127"/>
    </row>
    <row r="273" spans="1:13" ht="12">
      <c r="A273" s="91"/>
      <c r="B273" s="128"/>
      <c r="C273" s="88"/>
      <c r="D273" s="29"/>
      <c r="E273" s="29"/>
      <c r="F273" s="29"/>
      <c r="G273" s="29"/>
      <c r="H273" s="29"/>
      <c r="I273" s="29"/>
      <c r="J273" s="29"/>
      <c r="K273" s="29"/>
      <c r="L273" s="155"/>
      <c r="M273" s="127"/>
    </row>
    <row r="274" spans="1:13" ht="12">
      <c r="A274" s="91">
        <v>600</v>
      </c>
      <c r="B274" s="126"/>
      <c r="C274" s="85" t="s">
        <v>161</v>
      </c>
      <c r="D274" s="30">
        <f aca="true" t="shared" si="49" ref="D274:K274">SUM(D276)</f>
        <v>200000</v>
      </c>
      <c r="E274" s="249">
        <f t="shared" si="49"/>
        <v>0</v>
      </c>
      <c r="F274" s="249">
        <f t="shared" si="49"/>
        <v>0</v>
      </c>
      <c r="G274" s="249">
        <f t="shared" si="49"/>
        <v>0</v>
      </c>
      <c r="H274" s="249">
        <f t="shared" si="49"/>
        <v>0</v>
      </c>
      <c r="I274" s="249">
        <f t="shared" si="49"/>
        <v>0</v>
      </c>
      <c r="J274" s="249">
        <f t="shared" si="49"/>
        <v>0</v>
      </c>
      <c r="K274" s="249">
        <f t="shared" si="49"/>
        <v>0</v>
      </c>
      <c r="L274" s="245">
        <f>SUM(E274/D274)</f>
        <v>0</v>
      </c>
      <c r="M274" s="127"/>
    </row>
    <row r="275" spans="1:13" ht="12">
      <c r="A275" s="91"/>
      <c r="B275" s="160"/>
      <c r="C275" s="141"/>
      <c r="D275" s="29"/>
      <c r="E275" s="251"/>
      <c r="F275" s="251"/>
      <c r="G275" s="251"/>
      <c r="H275" s="251"/>
      <c r="I275" s="251"/>
      <c r="J275" s="251"/>
      <c r="K275" s="251"/>
      <c r="L275" s="274"/>
      <c r="M275" s="127"/>
    </row>
    <row r="276" spans="1:13" ht="12.75" thickBot="1">
      <c r="A276" s="95"/>
      <c r="B276" s="161">
        <v>60013</v>
      </c>
      <c r="C276" s="152" t="s">
        <v>266</v>
      </c>
      <c r="D276" s="97">
        <v>200000</v>
      </c>
      <c r="E276" s="255">
        <f>SUM(F276+K276)</f>
        <v>0</v>
      </c>
      <c r="F276" s="255"/>
      <c r="G276" s="255"/>
      <c r="H276" s="255"/>
      <c r="I276" s="255"/>
      <c r="J276" s="255"/>
      <c r="K276" s="255"/>
      <c r="L276" s="267">
        <f>SUM(E276/D276)</f>
        <v>0</v>
      </c>
      <c r="M276" s="127"/>
    </row>
    <row r="277" spans="1:13" ht="12">
      <c r="A277" s="146" t="s">
        <v>125</v>
      </c>
      <c r="B277" s="105"/>
      <c r="C277" s="147"/>
      <c r="D277" s="106"/>
      <c r="E277" s="264"/>
      <c r="F277" s="264"/>
      <c r="G277" s="264"/>
      <c r="H277" s="264"/>
      <c r="I277" s="264"/>
      <c r="J277" s="264"/>
      <c r="K277" s="264"/>
      <c r="L277" s="275"/>
      <c r="M277" s="127"/>
    </row>
    <row r="278" spans="1:13" ht="12.75">
      <c r="A278" s="148"/>
      <c r="B278" s="149" t="s">
        <v>216</v>
      </c>
      <c r="C278" s="150"/>
      <c r="D278" s="115">
        <f aca="true" t="shared" si="50" ref="D278:L278">SUM(D274)</f>
        <v>200000</v>
      </c>
      <c r="E278" s="265">
        <f t="shared" si="50"/>
        <v>0</v>
      </c>
      <c r="F278" s="265">
        <f t="shared" si="50"/>
        <v>0</v>
      </c>
      <c r="G278" s="265">
        <f t="shared" si="50"/>
        <v>0</v>
      </c>
      <c r="H278" s="265">
        <f t="shared" si="50"/>
        <v>0</v>
      </c>
      <c r="I278" s="265">
        <f t="shared" si="50"/>
        <v>0</v>
      </c>
      <c r="J278" s="265">
        <f t="shared" si="50"/>
        <v>0</v>
      </c>
      <c r="K278" s="265">
        <f t="shared" si="50"/>
        <v>0</v>
      </c>
      <c r="L278" s="276">
        <f t="shared" si="50"/>
        <v>0</v>
      </c>
      <c r="M278" s="127"/>
    </row>
    <row r="279" spans="1:13" ht="12.75" thickBot="1">
      <c r="A279" s="151"/>
      <c r="B279" s="96"/>
      <c r="C279" s="152"/>
      <c r="D279" s="97"/>
      <c r="E279" s="97"/>
      <c r="F279" s="97"/>
      <c r="G279" s="97"/>
      <c r="H279" s="97"/>
      <c r="I279" s="97"/>
      <c r="J279" s="97"/>
      <c r="K279" s="97"/>
      <c r="L279" s="162"/>
      <c r="M279" s="127"/>
    </row>
    <row r="280" ht="12">
      <c r="M280" s="127"/>
    </row>
    <row r="281" ht="12">
      <c r="M281" s="127"/>
    </row>
    <row r="282" ht="12">
      <c r="M282" s="127"/>
    </row>
    <row r="283" ht="12">
      <c r="M283" s="127"/>
    </row>
    <row r="284" ht="12">
      <c r="M284" s="127"/>
    </row>
    <row r="285" ht="12">
      <c r="M285" s="127"/>
    </row>
    <row r="286" ht="12">
      <c r="M286" s="127"/>
    </row>
    <row r="287" ht="12">
      <c r="M287" s="127"/>
    </row>
    <row r="288" ht="12">
      <c r="M288" s="127"/>
    </row>
    <row r="289" ht="12">
      <c r="M289" s="127"/>
    </row>
    <row r="290" ht="12">
      <c r="M290" s="127"/>
    </row>
    <row r="291" ht="12">
      <c r="M291" s="127"/>
    </row>
    <row r="292" ht="12">
      <c r="M292" s="127"/>
    </row>
    <row r="293" ht="12">
      <c r="M293" s="127"/>
    </row>
    <row r="294" ht="12">
      <c r="M294" s="127"/>
    </row>
    <row r="295" ht="12">
      <c r="M295" s="127"/>
    </row>
    <row r="296" ht="12">
      <c r="M296" s="127"/>
    </row>
    <row r="297" ht="12">
      <c r="M297" s="127"/>
    </row>
    <row r="298" ht="12">
      <c r="M298" s="127"/>
    </row>
    <row r="299" ht="12">
      <c r="M299" s="127"/>
    </row>
    <row r="300" ht="12">
      <c r="M300" s="127"/>
    </row>
    <row r="301" ht="12">
      <c r="M301" s="127"/>
    </row>
    <row r="302" ht="12">
      <c r="M302" s="127"/>
    </row>
    <row r="303" ht="12">
      <c r="M303" s="127"/>
    </row>
    <row r="304" ht="12">
      <c r="M304" s="127"/>
    </row>
    <row r="305" ht="12">
      <c r="M305" s="127"/>
    </row>
    <row r="306" ht="12">
      <c r="M306" s="127"/>
    </row>
    <row r="307" ht="12">
      <c r="M307" s="127"/>
    </row>
    <row r="308" ht="12">
      <c r="M308" s="127"/>
    </row>
    <row r="309" ht="12">
      <c r="M309" s="127"/>
    </row>
    <row r="310" ht="12">
      <c r="M310" s="127"/>
    </row>
    <row r="311" ht="12">
      <c r="M311" s="127"/>
    </row>
    <row r="312" ht="12">
      <c r="M312" s="127"/>
    </row>
    <row r="313" ht="12">
      <c r="M313" s="127"/>
    </row>
    <row r="314" ht="12">
      <c r="M314" s="127"/>
    </row>
    <row r="315" ht="12">
      <c r="M315" s="127"/>
    </row>
    <row r="316" ht="12">
      <c r="M316" s="127"/>
    </row>
    <row r="317" ht="12">
      <c r="M317" s="127"/>
    </row>
    <row r="318" ht="12">
      <c r="M318" s="127"/>
    </row>
    <row r="319" ht="12">
      <c r="M319" s="127"/>
    </row>
    <row r="320" ht="12">
      <c r="M320" s="127"/>
    </row>
    <row r="321" ht="12">
      <c r="M321" s="127"/>
    </row>
    <row r="322" ht="12">
      <c r="M322" s="127"/>
    </row>
    <row r="323" ht="12">
      <c r="M323" s="127"/>
    </row>
    <row r="324" ht="12">
      <c r="M324" s="127"/>
    </row>
    <row r="325" ht="12">
      <c r="M325" s="127"/>
    </row>
    <row r="326" ht="12">
      <c r="M326" s="127"/>
    </row>
    <row r="327" ht="12">
      <c r="M327" s="127"/>
    </row>
    <row r="328" ht="12">
      <c r="M328" s="127"/>
    </row>
    <row r="329" ht="12">
      <c r="M329" s="127"/>
    </row>
    <row r="330" ht="12">
      <c r="M330" s="127"/>
    </row>
    <row r="331" ht="12">
      <c r="M331" s="127"/>
    </row>
    <row r="332" ht="12">
      <c r="M332" s="127"/>
    </row>
    <row r="333" ht="12">
      <c r="M333" s="127"/>
    </row>
    <row r="334" ht="12">
      <c r="M334" s="127"/>
    </row>
    <row r="335" ht="12">
      <c r="M335" s="127"/>
    </row>
    <row r="336" ht="12">
      <c r="M336" s="127"/>
    </row>
    <row r="337" ht="12">
      <c r="M337" s="127"/>
    </row>
    <row r="338" ht="12">
      <c r="M338" s="127"/>
    </row>
    <row r="339" ht="12">
      <c r="M339" s="127"/>
    </row>
    <row r="340" ht="12">
      <c r="M340" s="127"/>
    </row>
    <row r="341" ht="12">
      <c r="M341" s="127"/>
    </row>
    <row r="342" ht="12">
      <c r="M342" s="127"/>
    </row>
    <row r="343" ht="12">
      <c r="M343" s="127"/>
    </row>
    <row r="344" ht="12">
      <c r="M344" s="127"/>
    </row>
    <row r="345" ht="12">
      <c r="M345" s="127"/>
    </row>
    <row r="346" ht="12">
      <c r="M346" s="127"/>
    </row>
    <row r="347" ht="12">
      <c r="M347" s="127"/>
    </row>
    <row r="348" ht="12">
      <c r="M348" s="127"/>
    </row>
    <row r="349" ht="12">
      <c r="M349" s="127"/>
    </row>
    <row r="350" ht="12">
      <c r="M350" s="127"/>
    </row>
    <row r="351" ht="12">
      <c r="M351" s="127"/>
    </row>
    <row r="352" ht="12">
      <c r="M352" s="127"/>
    </row>
    <row r="353" ht="12">
      <c r="M353" s="127"/>
    </row>
    <row r="354" ht="12">
      <c r="M354" s="127"/>
    </row>
    <row r="355" ht="12">
      <c r="M355" s="127"/>
    </row>
    <row r="356" ht="12">
      <c r="M356" s="127"/>
    </row>
    <row r="357" ht="12">
      <c r="M357" s="127"/>
    </row>
    <row r="358" ht="12">
      <c r="M358" s="127"/>
    </row>
    <row r="359" ht="12">
      <c r="M359" s="127"/>
    </row>
    <row r="360" ht="12">
      <c r="M360" s="127"/>
    </row>
    <row r="361" ht="12">
      <c r="M361" s="127"/>
    </row>
    <row r="362" ht="12">
      <c r="M362" s="127"/>
    </row>
    <row r="363" ht="12">
      <c r="M363" s="127"/>
    </row>
    <row r="364" ht="12">
      <c r="M364" s="127"/>
    </row>
    <row r="365" ht="12">
      <c r="M365" s="127"/>
    </row>
    <row r="366" ht="12">
      <c r="M366" s="127"/>
    </row>
    <row r="367" ht="12">
      <c r="M367" s="127"/>
    </row>
    <row r="368" ht="12">
      <c r="M368" s="127"/>
    </row>
    <row r="369" ht="12">
      <c r="M369" s="127"/>
    </row>
    <row r="370" ht="12">
      <c r="M370" s="127"/>
    </row>
    <row r="371" ht="12">
      <c r="M371" s="127"/>
    </row>
    <row r="372" ht="12">
      <c r="M372" s="127"/>
    </row>
    <row r="373" ht="12">
      <c r="M373" s="127"/>
    </row>
    <row r="374" ht="12">
      <c r="M374" s="127"/>
    </row>
    <row r="375" ht="12">
      <c r="M375" s="127"/>
    </row>
    <row r="376" ht="12">
      <c r="M376" s="127"/>
    </row>
    <row r="377" ht="12">
      <c r="M377" s="127"/>
    </row>
    <row r="378" ht="12">
      <c r="M378" s="127"/>
    </row>
    <row r="379" ht="12">
      <c r="M379" s="127"/>
    </row>
    <row r="380" ht="12">
      <c r="M380" s="127"/>
    </row>
    <row r="381" ht="12">
      <c r="M381" s="127"/>
    </row>
    <row r="382" ht="12">
      <c r="M382" s="127"/>
    </row>
    <row r="383" ht="12">
      <c r="M383" s="127"/>
    </row>
    <row r="384" ht="12">
      <c r="M384" s="127"/>
    </row>
    <row r="385" ht="12">
      <c r="M385" s="127"/>
    </row>
    <row r="386" ht="12">
      <c r="M386" s="127"/>
    </row>
    <row r="387" ht="12">
      <c r="M387" s="127"/>
    </row>
    <row r="388" ht="12">
      <c r="M388" s="127"/>
    </row>
    <row r="389" ht="12">
      <c r="M389" s="127"/>
    </row>
    <row r="390" ht="12">
      <c r="M390" s="127"/>
    </row>
    <row r="391" ht="12">
      <c r="M391" s="127"/>
    </row>
    <row r="392" ht="12">
      <c r="M392" s="127"/>
    </row>
    <row r="393" ht="12">
      <c r="M393" s="127"/>
    </row>
    <row r="394" ht="12">
      <c r="M394" s="127"/>
    </row>
    <row r="395" ht="12">
      <c r="M395" s="127"/>
    </row>
    <row r="396" ht="12">
      <c r="M396" s="127"/>
    </row>
    <row r="397" ht="12">
      <c r="M397" s="127"/>
    </row>
    <row r="398" ht="12">
      <c r="M398" s="127"/>
    </row>
    <row r="399" ht="12">
      <c r="M399" s="127"/>
    </row>
    <row r="400" ht="12">
      <c r="M400" s="127"/>
    </row>
    <row r="401" ht="12">
      <c r="M401" s="127"/>
    </row>
    <row r="402" ht="12">
      <c r="M402" s="127"/>
    </row>
    <row r="403" ht="12">
      <c r="M403" s="127"/>
    </row>
    <row r="404" ht="12">
      <c r="M404" s="127"/>
    </row>
    <row r="405" ht="12">
      <c r="M405" s="127"/>
    </row>
    <row r="406" ht="12">
      <c r="M406" s="127"/>
    </row>
    <row r="407" ht="12">
      <c r="M407" s="127"/>
    </row>
    <row r="408" ht="12">
      <c r="M408" s="127"/>
    </row>
    <row r="409" ht="12">
      <c r="M409" s="127"/>
    </row>
    <row r="410" ht="12">
      <c r="M410" s="127"/>
    </row>
    <row r="411" ht="12">
      <c r="M411" s="127"/>
    </row>
    <row r="412" ht="12">
      <c r="M412" s="127"/>
    </row>
    <row r="413" ht="12">
      <c r="M413" s="127"/>
    </row>
    <row r="414" ht="12">
      <c r="M414" s="127"/>
    </row>
    <row r="415" ht="12">
      <c r="M415" s="127"/>
    </row>
    <row r="416" ht="12">
      <c r="M416" s="127"/>
    </row>
    <row r="417" ht="12">
      <c r="M417" s="127"/>
    </row>
    <row r="418" ht="12">
      <c r="M418" s="127"/>
    </row>
    <row r="419" ht="12">
      <c r="M419" s="127"/>
    </row>
    <row r="420" ht="12">
      <c r="M420" s="127"/>
    </row>
    <row r="421" ht="12">
      <c r="M421" s="127"/>
    </row>
    <row r="422" ht="12">
      <c r="M422" s="127"/>
    </row>
    <row r="423" ht="12">
      <c r="M423" s="127"/>
    </row>
    <row r="424" ht="12">
      <c r="M424" s="127"/>
    </row>
    <row r="425" ht="12">
      <c r="M425" s="127"/>
    </row>
    <row r="426" ht="12">
      <c r="M426" s="127"/>
    </row>
    <row r="427" ht="12">
      <c r="M427" s="127"/>
    </row>
    <row r="428" ht="12">
      <c r="M428" s="127"/>
    </row>
    <row r="429" ht="12">
      <c r="M429" s="127"/>
    </row>
    <row r="430" ht="12">
      <c r="M430" s="127"/>
    </row>
    <row r="431" ht="12">
      <c r="M431" s="127"/>
    </row>
  </sheetData>
  <mergeCells count="55">
    <mergeCell ref="A267:L267"/>
    <mergeCell ref="L269:L271"/>
    <mergeCell ref="D269:D271"/>
    <mergeCell ref="L220:L222"/>
    <mergeCell ref="D255:D257"/>
    <mergeCell ref="L255:L257"/>
    <mergeCell ref="A253:L253"/>
    <mergeCell ref="F255:K255"/>
    <mergeCell ref="F256:F257"/>
    <mergeCell ref="G256:J256"/>
    <mergeCell ref="K256:K257"/>
    <mergeCell ref="A255:A257"/>
    <mergeCell ref="B255:B257"/>
    <mergeCell ref="D64:D66"/>
    <mergeCell ref="C255:C257"/>
    <mergeCell ref="E255:E257"/>
    <mergeCell ref="A220:A222"/>
    <mergeCell ref="B220:B222"/>
    <mergeCell ref="C220:C222"/>
    <mergeCell ref="E220:E222"/>
    <mergeCell ref="L64:L66"/>
    <mergeCell ref="A62:L62"/>
    <mergeCell ref="A218:L218"/>
    <mergeCell ref="E64:E66"/>
    <mergeCell ref="F65:F66"/>
    <mergeCell ref="K65:K66"/>
    <mergeCell ref="F64:K64"/>
    <mergeCell ref="G65:J65"/>
    <mergeCell ref="A1:K1"/>
    <mergeCell ref="A2:I2"/>
    <mergeCell ref="D4:D6"/>
    <mergeCell ref="L4:L6"/>
    <mergeCell ref="G5:J5"/>
    <mergeCell ref="F4:K4"/>
    <mergeCell ref="K5:K6"/>
    <mergeCell ref="F5:F6"/>
    <mergeCell ref="E4:E6"/>
    <mergeCell ref="C4:C6"/>
    <mergeCell ref="D220:D222"/>
    <mergeCell ref="K221:K222"/>
    <mergeCell ref="F220:K220"/>
    <mergeCell ref="G221:J221"/>
    <mergeCell ref="F221:F222"/>
    <mergeCell ref="B4:B6"/>
    <mergeCell ref="A64:A66"/>
    <mergeCell ref="B64:B66"/>
    <mergeCell ref="C64:C66"/>
    <mergeCell ref="A269:A271"/>
    <mergeCell ref="B269:B271"/>
    <mergeCell ref="C269:C271"/>
    <mergeCell ref="E269:E271"/>
    <mergeCell ref="F269:K269"/>
    <mergeCell ref="F270:F271"/>
    <mergeCell ref="G270:J270"/>
    <mergeCell ref="K270:K271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80" r:id="rId1"/>
  <rowBreaks count="7" manualBreakCount="7">
    <brk id="38" max="11" man="1"/>
    <brk id="61" max="11" man="1"/>
    <brk id="102" max="11" man="1"/>
    <brk id="152" max="11" man="1"/>
    <brk id="198" max="11" man="1"/>
    <brk id="217" max="11" man="1"/>
    <brk id="25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showGridLines="0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4.75390625" style="295" customWidth="1"/>
    <col min="2" max="2" width="44.375" style="295" customWidth="1"/>
    <col min="3" max="3" width="14.25390625" style="295" customWidth="1"/>
    <col min="4" max="4" width="12.25390625" style="295" customWidth="1"/>
    <col min="5" max="5" width="9.25390625" style="295" bestFit="1" customWidth="1"/>
    <col min="6" max="16384" width="9.125" style="295" customWidth="1"/>
  </cols>
  <sheetData>
    <row r="1" spans="1:5" s="292" customFormat="1" ht="18">
      <c r="A1" s="1458" t="s">
        <v>7</v>
      </c>
      <c r="B1" s="1458"/>
      <c r="C1" s="1458"/>
      <c r="D1" s="1458"/>
      <c r="E1" s="1458"/>
    </row>
    <row r="2" spans="1:3" s="2" customFormat="1" ht="15.75">
      <c r="A2" s="1482"/>
      <c r="B2" s="1482"/>
      <c r="C2" s="1482"/>
    </row>
    <row r="3" spans="1:5" s="2" customFormat="1" ht="12.75">
      <c r="A3" s="1483" t="s">
        <v>0</v>
      </c>
      <c r="B3" s="1483"/>
      <c r="C3" s="1483"/>
      <c r="D3" s="1483"/>
      <c r="E3" s="1483"/>
    </row>
    <row r="4" spans="1:5" s="292" customFormat="1" ht="15" customHeight="1" thickBot="1">
      <c r="A4" s="2"/>
      <c r="B4" s="2"/>
      <c r="C4" s="2"/>
      <c r="D4" s="2"/>
      <c r="E4" s="293" t="s">
        <v>596</v>
      </c>
    </row>
    <row r="5" spans="1:5" s="2" customFormat="1" ht="12">
      <c r="A5" s="1486" t="s">
        <v>598</v>
      </c>
      <c r="B5" s="1488" t="s">
        <v>599</v>
      </c>
      <c r="C5" s="1490" t="s">
        <v>127</v>
      </c>
      <c r="D5" s="1484" t="s">
        <v>609</v>
      </c>
      <c r="E5" s="26" t="s">
        <v>476</v>
      </c>
    </row>
    <row r="6" spans="1:5" s="2" customFormat="1" ht="13.5" customHeight="1" thickBot="1">
      <c r="A6" s="1487"/>
      <c r="B6" s="1489"/>
      <c r="C6" s="1491"/>
      <c r="D6" s="1485"/>
      <c r="E6" s="21" t="s">
        <v>483</v>
      </c>
    </row>
    <row r="7" spans="1:5" s="14" customFormat="1" ht="11.25">
      <c r="A7" s="4">
        <v>1</v>
      </c>
      <c r="B7" s="6">
        <v>2</v>
      </c>
      <c r="C7" s="6">
        <v>3</v>
      </c>
      <c r="D7" s="25">
        <v>4</v>
      </c>
      <c r="E7" s="7">
        <v>5</v>
      </c>
    </row>
    <row r="8" spans="1:5" s="2" customFormat="1" ht="12">
      <c r="A8" s="8"/>
      <c r="B8" s="10"/>
      <c r="C8" s="10" t="s">
        <v>125</v>
      </c>
      <c r="D8" s="10" t="s">
        <v>125</v>
      </c>
      <c r="E8" s="13" t="s">
        <v>125</v>
      </c>
    </row>
    <row r="9" spans="1:5" s="2" customFormat="1" ht="12">
      <c r="A9" s="8">
        <v>1</v>
      </c>
      <c r="B9" s="27" t="s">
        <v>600</v>
      </c>
      <c r="C9" s="28">
        <f>SUM(C11+C21)</f>
        <v>569500</v>
      </c>
      <c r="D9" s="288">
        <f>SUM(D11+D21)</f>
        <v>215430.81</v>
      </c>
      <c r="E9" s="239">
        <f>SUM(D9/C9)</f>
        <v>0.3783</v>
      </c>
    </row>
    <row r="10" spans="1:5" s="2" customFormat="1" ht="12">
      <c r="A10" s="8"/>
      <c r="B10" s="5"/>
      <c r="C10" s="15" t="s">
        <v>125</v>
      </c>
      <c r="D10" s="289" t="s">
        <v>125</v>
      </c>
      <c r="E10" s="240"/>
    </row>
    <row r="11" spans="1:5" s="2" customFormat="1" ht="12">
      <c r="A11" s="8">
        <v>2</v>
      </c>
      <c r="B11" s="27" t="s">
        <v>601</v>
      </c>
      <c r="C11" s="28">
        <f>SUM(C13:C19)</f>
        <v>327700</v>
      </c>
      <c r="D11" s="288">
        <f>SUM(D13:D19)</f>
        <v>143031.71</v>
      </c>
      <c r="E11" s="239">
        <f>SUM(D11/C11)</f>
        <v>0.4365</v>
      </c>
    </row>
    <row r="12" spans="1:5" s="2" customFormat="1" ht="12">
      <c r="A12" s="8"/>
      <c r="B12" s="5"/>
      <c r="C12" s="15"/>
      <c r="D12" s="289"/>
      <c r="E12" s="240"/>
    </row>
    <row r="13" spans="1:5" s="2" customFormat="1" ht="12">
      <c r="A13" s="8">
        <v>3</v>
      </c>
      <c r="B13" s="11" t="s">
        <v>110</v>
      </c>
      <c r="C13" s="16">
        <v>23000</v>
      </c>
      <c r="D13" s="290">
        <v>10275.46</v>
      </c>
      <c r="E13" s="241">
        <f>SUM(D13/C13)</f>
        <v>0.4468</v>
      </c>
    </row>
    <row r="14" spans="1:5" s="2" customFormat="1" ht="12">
      <c r="A14" s="8">
        <v>4</v>
      </c>
      <c r="B14" s="11" t="s">
        <v>98</v>
      </c>
      <c r="C14" s="16">
        <v>40000</v>
      </c>
      <c r="D14" s="290">
        <v>16206.23</v>
      </c>
      <c r="E14" s="241">
        <f aca="true" t="shared" si="0" ref="E14:E19">SUM(D14/C14)</f>
        <v>0.4052</v>
      </c>
    </row>
    <row r="15" spans="1:5" s="2" customFormat="1" ht="12">
      <c r="A15" s="8">
        <v>5</v>
      </c>
      <c r="B15" s="11" t="s">
        <v>99</v>
      </c>
      <c r="C15" s="16">
        <v>68000</v>
      </c>
      <c r="D15" s="290">
        <v>31607.27</v>
      </c>
      <c r="E15" s="241">
        <f t="shared" si="0"/>
        <v>0.4648</v>
      </c>
    </row>
    <row r="16" spans="1:5" s="2" customFormat="1" ht="12">
      <c r="A16" s="8">
        <v>6</v>
      </c>
      <c r="B16" s="11" t="s">
        <v>100</v>
      </c>
      <c r="C16" s="16">
        <v>63000</v>
      </c>
      <c r="D16" s="290">
        <v>28364.19</v>
      </c>
      <c r="E16" s="241">
        <f t="shared" si="0"/>
        <v>0.4502</v>
      </c>
    </row>
    <row r="17" spans="1:5" s="2" customFormat="1" ht="13.5">
      <c r="A17" s="8">
        <v>7</v>
      </c>
      <c r="B17" s="11" t="s">
        <v>101</v>
      </c>
      <c r="C17" s="16">
        <v>30000</v>
      </c>
      <c r="D17" s="290">
        <v>10765.29</v>
      </c>
      <c r="E17" s="241">
        <f t="shared" si="0"/>
        <v>0.3588</v>
      </c>
    </row>
    <row r="18" spans="1:5" s="2" customFormat="1" ht="12">
      <c r="A18" s="8">
        <v>8</v>
      </c>
      <c r="B18" s="11" t="s">
        <v>111</v>
      </c>
      <c r="C18" s="16">
        <v>39700</v>
      </c>
      <c r="D18" s="290">
        <v>18245.2</v>
      </c>
      <c r="E18" s="241">
        <f t="shared" si="0"/>
        <v>0.4596</v>
      </c>
    </row>
    <row r="19" spans="1:5" s="2" customFormat="1" ht="12">
      <c r="A19" s="8">
        <v>9</v>
      </c>
      <c r="B19" s="11" t="s">
        <v>112</v>
      </c>
      <c r="C19" s="16">
        <v>64000</v>
      </c>
      <c r="D19" s="290">
        <v>27568.07</v>
      </c>
      <c r="E19" s="241">
        <f t="shared" si="0"/>
        <v>0.4308</v>
      </c>
    </row>
    <row r="20" spans="1:5" s="2" customFormat="1" ht="12">
      <c r="A20" s="8"/>
      <c r="B20" s="5"/>
      <c r="C20" s="15"/>
      <c r="D20" s="289"/>
      <c r="E20" s="240"/>
    </row>
    <row r="21" spans="1:5" s="2" customFormat="1" ht="12">
      <c r="A21" s="8">
        <v>10</v>
      </c>
      <c r="B21" s="27" t="s">
        <v>602</v>
      </c>
      <c r="C21" s="28">
        <f>SUM(C23:C34)</f>
        <v>241800</v>
      </c>
      <c r="D21" s="288">
        <f>SUM(D23:D34)</f>
        <v>72399.1</v>
      </c>
      <c r="E21" s="239">
        <f>SUM(D21/C21)</f>
        <v>0.2994</v>
      </c>
    </row>
    <row r="22" spans="1:5" s="2" customFormat="1" ht="12">
      <c r="A22" s="8"/>
      <c r="B22" s="5"/>
      <c r="C22" s="15"/>
      <c r="D22" s="289"/>
      <c r="E22" s="240"/>
    </row>
    <row r="23" spans="1:5" s="2" customFormat="1" ht="12">
      <c r="A23" s="8">
        <v>11</v>
      </c>
      <c r="B23" s="11" t="s">
        <v>92</v>
      </c>
      <c r="C23" s="16">
        <v>17100</v>
      </c>
      <c r="D23" s="290">
        <v>3627.46</v>
      </c>
      <c r="E23" s="241">
        <f>SUM(D23/C23)</f>
        <v>0.2121</v>
      </c>
    </row>
    <row r="24" spans="1:5" s="2" customFormat="1" ht="12">
      <c r="A24" s="8">
        <v>12</v>
      </c>
      <c r="B24" s="11" t="s">
        <v>603</v>
      </c>
      <c r="C24" s="16">
        <v>11500</v>
      </c>
      <c r="D24" s="290">
        <v>1849.39</v>
      </c>
      <c r="E24" s="241">
        <f aca="true" t="shared" si="1" ref="E24:E33">SUM(D24/C24)</f>
        <v>0.1608</v>
      </c>
    </row>
    <row r="25" spans="1:5" s="2" customFormat="1" ht="13.5">
      <c r="A25" s="8">
        <v>13</v>
      </c>
      <c r="B25" s="11" t="s">
        <v>102</v>
      </c>
      <c r="C25" s="16">
        <v>7950</v>
      </c>
      <c r="D25" s="290">
        <v>500</v>
      </c>
      <c r="E25" s="241">
        <f t="shared" si="1"/>
        <v>0.0629</v>
      </c>
    </row>
    <row r="26" spans="1:5" s="2" customFormat="1" ht="12">
      <c r="A26" s="8">
        <v>14</v>
      </c>
      <c r="B26" s="11" t="s">
        <v>91</v>
      </c>
      <c r="C26" s="16">
        <v>39000</v>
      </c>
      <c r="D26" s="290">
        <v>19043.61</v>
      </c>
      <c r="E26" s="241">
        <f t="shared" si="1"/>
        <v>0.4883</v>
      </c>
    </row>
    <row r="27" spans="1:5" s="2" customFormat="1" ht="13.5">
      <c r="A27" s="8">
        <v>15</v>
      </c>
      <c r="B27" s="11" t="s">
        <v>103</v>
      </c>
      <c r="C27" s="16">
        <v>15150</v>
      </c>
      <c r="D27" s="290">
        <v>5353.41</v>
      </c>
      <c r="E27" s="241">
        <f t="shared" si="1"/>
        <v>0.3534</v>
      </c>
    </row>
    <row r="28" spans="1:5" s="2" customFormat="1" ht="12">
      <c r="A28" s="8">
        <v>16</v>
      </c>
      <c r="B28" s="11" t="s">
        <v>93</v>
      </c>
      <c r="C28" s="16">
        <v>3000</v>
      </c>
      <c r="D28" s="290">
        <v>1050</v>
      </c>
      <c r="E28" s="241">
        <f t="shared" si="1"/>
        <v>0.35</v>
      </c>
    </row>
    <row r="29" spans="1:5" s="2" customFormat="1" ht="13.5">
      <c r="A29" s="8">
        <v>17</v>
      </c>
      <c r="B29" s="11" t="s">
        <v>104</v>
      </c>
      <c r="C29" s="16">
        <v>42700</v>
      </c>
      <c r="D29" s="290">
        <v>8672.19</v>
      </c>
      <c r="E29" s="241">
        <f t="shared" si="1"/>
        <v>0.2031</v>
      </c>
    </row>
    <row r="30" spans="1:5" s="2" customFormat="1" ht="12">
      <c r="A30" s="8">
        <v>18</v>
      </c>
      <c r="B30" s="11" t="s">
        <v>604</v>
      </c>
      <c r="C30" s="16">
        <v>12000</v>
      </c>
      <c r="D30" s="290">
        <v>5762.81</v>
      </c>
      <c r="E30" s="241">
        <f t="shared" si="1"/>
        <v>0.4802</v>
      </c>
    </row>
    <row r="31" spans="1:5" s="2" customFormat="1" ht="12">
      <c r="A31" s="8">
        <v>19</v>
      </c>
      <c r="B31" s="11" t="s">
        <v>94</v>
      </c>
      <c r="C31" s="16">
        <v>50000</v>
      </c>
      <c r="D31" s="290">
        <v>18540.81</v>
      </c>
      <c r="E31" s="241">
        <f t="shared" si="1"/>
        <v>0.3708</v>
      </c>
    </row>
    <row r="32" spans="1:5" s="2" customFormat="1" ht="13.5">
      <c r="A32" s="8">
        <v>20</v>
      </c>
      <c r="B32" s="11" t="s">
        <v>105</v>
      </c>
      <c r="C32" s="16">
        <v>11900</v>
      </c>
      <c r="D32" s="290">
        <v>0</v>
      </c>
      <c r="E32" s="241">
        <f t="shared" si="1"/>
        <v>0</v>
      </c>
    </row>
    <row r="33" spans="1:5" s="2" customFormat="1" ht="13.5">
      <c r="A33" s="8">
        <v>21</v>
      </c>
      <c r="B33" s="11" t="s">
        <v>106</v>
      </c>
      <c r="C33" s="16">
        <v>24500</v>
      </c>
      <c r="D33" s="290">
        <v>4613.42</v>
      </c>
      <c r="E33" s="241">
        <f t="shared" si="1"/>
        <v>0.1883</v>
      </c>
    </row>
    <row r="34" spans="1:5" s="2" customFormat="1" ht="12.75" thickBot="1">
      <c r="A34" s="9">
        <v>22</v>
      </c>
      <c r="B34" s="12" t="s">
        <v>95</v>
      </c>
      <c r="C34" s="17">
        <v>7000</v>
      </c>
      <c r="D34" s="291">
        <v>3386</v>
      </c>
      <c r="E34" s="243">
        <f>SUM(D34/C34)</f>
        <v>0.4837</v>
      </c>
    </row>
    <row r="35" spans="1:3" s="2" customFormat="1" ht="12">
      <c r="A35" s="3"/>
      <c r="B35" s="3"/>
      <c r="C35" s="3"/>
    </row>
    <row r="36" spans="1:5" ht="33" customHeight="1">
      <c r="A36" s="294" t="s">
        <v>107</v>
      </c>
      <c r="B36" s="1493" t="s">
        <v>96</v>
      </c>
      <c r="C36" s="1493"/>
      <c r="D36" s="1493"/>
      <c r="E36" s="1493"/>
    </row>
    <row r="37" spans="1:5" ht="34.5" customHeight="1">
      <c r="A37" s="294" t="s">
        <v>108</v>
      </c>
      <c r="B37" s="1493" t="s">
        <v>87</v>
      </c>
      <c r="C37" s="1493"/>
      <c r="D37" s="1493"/>
      <c r="E37" s="1493"/>
    </row>
    <row r="38" spans="1:5" ht="13.5">
      <c r="A38" s="296"/>
      <c r="B38" s="1494" t="s">
        <v>88</v>
      </c>
      <c r="C38" s="1494"/>
      <c r="D38" s="1494"/>
      <c r="E38" s="1494"/>
    </row>
    <row r="39" spans="1:5" ht="13.5">
      <c r="A39" s="296"/>
      <c r="B39" s="1494" t="s">
        <v>89</v>
      </c>
      <c r="C39" s="1494"/>
      <c r="D39" s="1494"/>
      <c r="E39" s="1494"/>
    </row>
    <row r="40" spans="1:5" ht="12">
      <c r="A40" s="297"/>
      <c r="B40" s="1494" t="s">
        <v>90</v>
      </c>
      <c r="C40" s="1494"/>
      <c r="D40" s="1494"/>
      <c r="E40" s="1494"/>
    </row>
    <row r="41" spans="1:5" ht="49.5" customHeight="1">
      <c r="A41" s="298" t="s">
        <v>286</v>
      </c>
      <c r="B41" s="1495" t="s">
        <v>97</v>
      </c>
      <c r="C41" s="1495"/>
      <c r="D41" s="1495"/>
      <c r="E41" s="1495"/>
    </row>
    <row r="42" spans="1:5" ht="31.5" customHeight="1">
      <c r="A42" s="1492" t="s">
        <v>109</v>
      </c>
      <c r="B42" s="1492"/>
      <c r="C42" s="1492"/>
      <c r="D42" s="1492"/>
      <c r="E42" s="1492"/>
    </row>
  </sheetData>
  <mergeCells count="14">
    <mergeCell ref="A42:E42"/>
    <mergeCell ref="B36:E36"/>
    <mergeCell ref="B37:E37"/>
    <mergeCell ref="B38:E38"/>
    <mergeCell ref="B39:E39"/>
    <mergeCell ref="B40:E40"/>
    <mergeCell ref="B41:E41"/>
    <mergeCell ref="A1:E1"/>
    <mergeCell ref="A2:C2"/>
    <mergeCell ref="A3:E3"/>
    <mergeCell ref="D5:D6"/>
    <mergeCell ref="A5:A6"/>
    <mergeCell ref="B5:B6"/>
    <mergeCell ref="C5:C6"/>
  </mergeCells>
  <printOptions horizontalCentered="1"/>
  <pageMargins left="0.7874015748031497" right="0.3937007874015748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0"/>
  <sheetViews>
    <sheetView showGridLines="0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5.25390625" style="1052" customWidth="1"/>
    <col min="2" max="2" width="38.00390625" style="1052" customWidth="1"/>
    <col min="3" max="3" width="6.75390625" style="1052" customWidth="1"/>
    <col min="4" max="4" width="11.625" style="1052" customWidth="1"/>
    <col min="5" max="5" width="13.25390625" style="1052" bestFit="1" customWidth="1"/>
    <col min="6" max="6" width="14.75390625" style="1052" customWidth="1"/>
    <col min="7" max="7" width="9.625" style="1052" customWidth="1"/>
    <col min="8" max="9" width="10.00390625" style="1052" bestFit="1" customWidth="1"/>
    <col min="10" max="10" width="13.375" style="1052" bestFit="1" customWidth="1"/>
    <col min="11" max="16384" width="9.125" style="1052" customWidth="1"/>
  </cols>
  <sheetData>
    <row r="1" spans="1:7" ht="18">
      <c r="A1" s="1498" t="s">
        <v>559</v>
      </c>
      <c r="B1" s="1498"/>
      <c r="C1" s="1498"/>
      <c r="D1" s="1498"/>
      <c r="E1" s="1498"/>
      <c r="F1" s="1498"/>
      <c r="G1" s="1498"/>
    </row>
    <row r="2" spans="1:6" ht="18">
      <c r="A2" s="1053"/>
      <c r="B2" s="1053"/>
      <c r="C2" s="1053"/>
      <c r="D2" s="1053"/>
      <c r="E2" s="1053"/>
      <c r="F2" s="1054"/>
    </row>
    <row r="3" spans="1:7" ht="18">
      <c r="A3" s="1498" t="s">
        <v>484</v>
      </c>
      <c r="B3" s="1498"/>
      <c r="C3" s="1498"/>
      <c r="D3" s="1498"/>
      <c r="E3" s="1498"/>
      <c r="F3" s="1498"/>
      <c r="G3" s="1498"/>
    </row>
    <row r="4" spans="1:7" ht="15" thickBot="1">
      <c r="A4" s="1055"/>
      <c r="B4" s="1055"/>
      <c r="C4" s="1055"/>
      <c r="D4" s="1055"/>
      <c r="E4" s="1055"/>
      <c r="F4" s="1055"/>
      <c r="G4" s="1056" t="s">
        <v>596</v>
      </c>
    </row>
    <row r="5" spans="1:7" ht="24" customHeight="1">
      <c r="A5" s="1057" t="s">
        <v>595</v>
      </c>
      <c r="B5" s="1058" t="s">
        <v>187</v>
      </c>
      <c r="C5" s="1058" t="s">
        <v>159</v>
      </c>
      <c r="D5" s="1058" t="s">
        <v>186</v>
      </c>
      <c r="E5" s="1059" t="s">
        <v>127</v>
      </c>
      <c r="F5" s="1060" t="s">
        <v>609</v>
      </c>
      <c r="G5" s="1061" t="s">
        <v>476</v>
      </c>
    </row>
    <row r="6" spans="1:7" ht="12" customHeight="1" thickBot="1">
      <c r="A6" s="1062"/>
      <c r="B6" s="1063"/>
      <c r="C6" s="1063"/>
      <c r="D6" s="1063"/>
      <c r="E6" s="1064"/>
      <c r="F6" s="1065"/>
      <c r="G6" s="1066" t="s">
        <v>481</v>
      </c>
    </row>
    <row r="7" spans="1:7" ht="12">
      <c r="A7" s="1067">
        <v>1</v>
      </c>
      <c r="B7" s="1068">
        <v>2</v>
      </c>
      <c r="C7" s="1068">
        <v>3</v>
      </c>
      <c r="D7" s="1068">
        <v>4</v>
      </c>
      <c r="E7" s="1068">
        <v>5</v>
      </c>
      <c r="F7" s="1069">
        <v>6</v>
      </c>
      <c r="G7" s="1070">
        <v>7</v>
      </c>
    </row>
    <row r="8" spans="1:7" ht="12">
      <c r="A8" s="1071"/>
      <c r="B8" s="1072"/>
      <c r="C8" s="1072"/>
      <c r="D8" s="1072"/>
      <c r="E8" s="1072"/>
      <c r="F8" s="1072"/>
      <c r="G8" s="1073"/>
    </row>
    <row r="9" spans="1:7" ht="12">
      <c r="A9" s="1071">
        <v>1</v>
      </c>
      <c r="B9" s="1072" t="s">
        <v>485</v>
      </c>
      <c r="C9" s="1074"/>
      <c r="D9" s="1074"/>
      <c r="E9" s="1075"/>
      <c r="F9" s="1076"/>
      <c r="G9" s="1073"/>
    </row>
    <row r="10" spans="1:7" ht="12">
      <c r="A10" s="1071"/>
      <c r="B10" s="1072" t="s">
        <v>486</v>
      </c>
      <c r="C10" s="1074"/>
      <c r="D10" s="1074"/>
      <c r="E10" s="1077">
        <f>SUM(E12:E14)</f>
        <v>2772300</v>
      </c>
      <c r="F10" s="1078">
        <f>SUM(F12:F14)</f>
        <v>1490300</v>
      </c>
      <c r="G10" s="239">
        <f>SUM(F10/E10)</f>
        <v>0.5376</v>
      </c>
    </row>
    <row r="11" spans="1:7" ht="12">
      <c r="A11" s="1079"/>
      <c r="B11" s="1072" t="s">
        <v>487</v>
      </c>
      <c r="C11" s="1080"/>
      <c r="D11" s="1080"/>
      <c r="E11" s="1080"/>
      <c r="F11" s="1081"/>
      <c r="G11" s="1082"/>
    </row>
    <row r="12" spans="1:7" ht="12">
      <c r="A12" s="1071"/>
      <c r="B12" s="1072" t="s">
        <v>488</v>
      </c>
      <c r="C12" s="1074">
        <v>700</v>
      </c>
      <c r="D12" s="1074">
        <v>70001</v>
      </c>
      <c r="E12" s="1075">
        <v>2200000</v>
      </c>
      <c r="F12" s="1076">
        <v>1190000</v>
      </c>
      <c r="G12" s="240">
        <f>SUM(F12/E12)</f>
        <v>0.5409</v>
      </c>
    </row>
    <row r="13" spans="1:10" ht="12">
      <c r="A13" s="1071"/>
      <c r="B13" s="1072" t="s">
        <v>489</v>
      </c>
      <c r="C13" s="1074">
        <v>700</v>
      </c>
      <c r="D13" s="1074">
        <v>70001</v>
      </c>
      <c r="E13" s="1075">
        <v>400000</v>
      </c>
      <c r="F13" s="1076">
        <v>215000</v>
      </c>
      <c r="G13" s="240">
        <f>SUM(F13/E13)</f>
        <v>0.5375</v>
      </c>
      <c r="H13" s="1083"/>
      <c r="I13" s="1083"/>
      <c r="J13" s="1083"/>
    </row>
    <row r="14" spans="1:10" ht="12">
      <c r="A14" s="1084"/>
      <c r="B14" s="1085" t="s">
        <v>490</v>
      </c>
      <c r="C14" s="1086">
        <v>900</v>
      </c>
      <c r="D14" s="1086">
        <v>90095</v>
      </c>
      <c r="E14" s="1087">
        <v>172300</v>
      </c>
      <c r="F14" s="1088">
        <v>85300</v>
      </c>
      <c r="G14" s="241">
        <f>SUM(F14/E14)</f>
        <v>0.4951</v>
      </c>
      <c r="H14" s="1496" t="s">
        <v>393</v>
      </c>
      <c r="I14" s="1497"/>
      <c r="J14" s="1497"/>
    </row>
    <row r="15" spans="1:10" ht="12">
      <c r="A15" s="1071"/>
      <c r="B15" s="1072"/>
      <c r="C15" s="1074"/>
      <c r="D15" s="1074"/>
      <c r="E15" s="1075"/>
      <c r="F15" s="1076"/>
      <c r="G15" s="240"/>
      <c r="I15" s="1052" t="s">
        <v>394</v>
      </c>
      <c r="J15" s="1052" t="s">
        <v>395</v>
      </c>
    </row>
    <row r="16" spans="1:10" ht="12">
      <c r="A16" s="1071">
        <v>2</v>
      </c>
      <c r="B16" s="1072" t="s">
        <v>491</v>
      </c>
      <c r="C16" s="1074"/>
      <c r="D16" s="1074"/>
      <c r="E16" s="1089">
        <f>SUM(E17:E19)</f>
        <v>1707935</v>
      </c>
      <c r="F16" s="1090">
        <f>SUM(F17:F19)</f>
        <v>1014135</v>
      </c>
      <c r="G16" s="239">
        <f>SUM(F16/E16)</f>
        <v>0.5938</v>
      </c>
      <c r="H16" s="1052">
        <v>80101</v>
      </c>
      <c r="I16" s="1091">
        <f>SUM(E17,E22,E28,E34,E41,E47,E54)</f>
        <v>14625577</v>
      </c>
      <c r="J16" s="1092">
        <f>SUM(F17,F22,F28,F34,F41,F47,F54)</f>
        <v>8721624.64</v>
      </c>
    </row>
    <row r="17" spans="1:10" ht="12">
      <c r="A17" s="1071"/>
      <c r="B17" s="1072" t="s">
        <v>492</v>
      </c>
      <c r="C17" s="1074">
        <v>801</v>
      </c>
      <c r="D17" s="1093">
        <v>80101</v>
      </c>
      <c r="E17" s="1094">
        <v>1666555</v>
      </c>
      <c r="F17" s="1095">
        <v>972755</v>
      </c>
      <c r="G17" s="240">
        <f>SUM(F17/E17)</f>
        <v>0.5837</v>
      </c>
      <c r="H17" s="1052">
        <v>80103</v>
      </c>
      <c r="I17" s="1091">
        <f>SUM(E23,E36,E49,E56)</f>
        <v>230000</v>
      </c>
      <c r="J17" s="1092">
        <f>SUM(F23,F36,F49,F56)</f>
        <v>144700</v>
      </c>
    </row>
    <row r="18" spans="1:10" ht="12">
      <c r="A18" s="1071"/>
      <c r="B18" s="1072" t="s">
        <v>493</v>
      </c>
      <c r="C18" s="1074">
        <v>801</v>
      </c>
      <c r="D18" s="1093">
        <v>80146</v>
      </c>
      <c r="E18" s="1094">
        <v>4700</v>
      </c>
      <c r="F18" s="1096">
        <v>4700</v>
      </c>
      <c r="G18" s="240">
        <f>SUM(F18/E18)</f>
        <v>1</v>
      </c>
      <c r="H18" s="1052">
        <v>80146</v>
      </c>
      <c r="I18" s="1091">
        <f>SUM(E18,E24,E30,E37,E43,E50,E57)</f>
        <v>81700</v>
      </c>
      <c r="J18" s="1092">
        <f>SUM(F18+F24+F30+F37+F43+F50+F57)</f>
        <v>65450</v>
      </c>
    </row>
    <row r="19" spans="1:10" ht="12">
      <c r="A19" s="1097"/>
      <c r="B19" s="1085" t="s">
        <v>396</v>
      </c>
      <c r="C19" s="1086">
        <v>854</v>
      </c>
      <c r="D19" s="1098">
        <v>85415</v>
      </c>
      <c r="E19" s="1099">
        <v>36680</v>
      </c>
      <c r="F19" s="1100">
        <v>36680</v>
      </c>
      <c r="G19" s="241">
        <f>SUM(F19/E19)</f>
        <v>1</v>
      </c>
      <c r="H19" s="1052">
        <v>85415</v>
      </c>
      <c r="I19" s="1091">
        <f>SUM(E19,E25,E31,E38,E44,E51,E58)</f>
        <v>194672</v>
      </c>
      <c r="J19" s="1092">
        <f>SUM(F19,F25,F31,F38,F44,F51,F58)</f>
        <v>194672</v>
      </c>
    </row>
    <row r="20" spans="1:11" ht="12">
      <c r="A20" s="1071"/>
      <c r="B20" s="1072"/>
      <c r="C20" s="1093"/>
      <c r="D20" s="1093"/>
      <c r="E20" s="1094"/>
      <c r="F20" s="1095"/>
      <c r="G20" s="240"/>
      <c r="H20" s="1052">
        <v>80101</v>
      </c>
      <c r="I20" s="1091">
        <f>SUM(E29)</f>
        <v>8988</v>
      </c>
      <c r="J20" s="1091">
        <f>SUM(F29)</f>
        <v>0</v>
      </c>
      <c r="K20" s="1052">
        <v>2515</v>
      </c>
    </row>
    <row r="21" spans="1:11" ht="12">
      <c r="A21" s="1071">
        <v>3</v>
      </c>
      <c r="B21" s="1072" t="s">
        <v>494</v>
      </c>
      <c r="C21" s="1093"/>
      <c r="D21" s="1093"/>
      <c r="E21" s="1089">
        <f>SUM(E22:E25)</f>
        <v>1127360</v>
      </c>
      <c r="F21" s="1090">
        <f>SUM(F22:F25)</f>
        <v>722959.77</v>
      </c>
      <c r="G21" s="239">
        <f>SUM(F21/E21)</f>
        <v>0.6413</v>
      </c>
      <c r="H21" s="1052">
        <v>80101</v>
      </c>
      <c r="I21" s="1091">
        <f>SUM(E35+E42+E48+E55)</f>
        <v>246000</v>
      </c>
      <c r="J21" s="1091">
        <f>SUM(F35+F42+F48+F55)</f>
        <v>0</v>
      </c>
      <c r="K21" s="1052">
        <v>6210</v>
      </c>
    </row>
    <row r="22" spans="1:7" ht="12">
      <c r="A22" s="1071"/>
      <c r="B22" s="1072" t="s">
        <v>492</v>
      </c>
      <c r="C22" s="1093">
        <v>801</v>
      </c>
      <c r="D22" s="1101">
        <v>80101</v>
      </c>
      <c r="E22" s="1075">
        <v>1024760</v>
      </c>
      <c r="F22" s="1076">
        <v>644759.77</v>
      </c>
      <c r="G22" s="240">
        <f>SUM(F22/E22)</f>
        <v>0.6292</v>
      </c>
    </row>
    <row r="23" spans="1:7" ht="12">
      <c r="A23" s="1071"/>
      <c r="B23" s="1072" t="s">
        <v>495</v>
      </c>
      <c r="C23" s="1093">
        <v>801</v>
      </c>
      <c r="D23" s="1101">
        <v>80103</v>
      </c>
      <c r="E23" s="1075">
        <v>72000</v>
      </c>
      <c r="F23" s="1076">
        <v>49000</v>
      </c>
      <c r="G23" s="240">
        <f>SUM(F23/E23)</f>
        <v>0.6806</v>
      </c>
    </row>
    <row r="24" spans="1:10" ht="12">
      <c r="A24" s="1071"/>
      <c r="B24" s="1072" t="s">
        <v>493</v>
      </c>
      <c r="C24" s="1093">
        <v>801</v>
      </c>
      <c r="D24" s="1074">
        <v>80146</v>
      </c>
      <c r="E24" s="1075">
        <v>16400</v>
      </c>
      <c r="F24" s="1076">
        <v>15000</v>
      </c>
      <c r="G24" s="240">
        <f>SUM(F24/E24)</f>
        <v>0.9146</v>
      </c>
      <c r="H24" s="1496" t="s">
        <v>470</v>
      </c>
      <c r="I24" s="1497"/>
      <c r="J24" s="1497"/>
    </row>
    <row r="25" spans="1:7" ht="12">
      <c r="A25" s="1097"/>
      <c r="B25" s="1085" t="s">
        <v>396</v>
      </c>
      <c r="C25" s="1086">
        <v>854</v>
      </c>
      <c r="D25" s="1098">
        <v>85415</v>
      </c>
      <c r="E25" s="1087">
        <v>14200</v>
      </c>
      <c r="F25" s="1088">
        <v>14200</v>
      </c>
      <c r="G25" s="241">
        <f>SUM(F25/E25)</f>
        <v>1</v>
      </c>
    </row>
    <row r="26" spans="1:10" ht="12">
      <c r="A26" s="1071"/>
      <c r="B26" s="1072"/>
      <c r="C26" s="1074"/>
      <c r="D26" s="1074"/>
      <c r="E26" s="1075"/>
      <c r="F26" s="1076"/>
      <c r="G26" s="240"/>
      <c r="I26" s="1052" t="s">
        <v>394</v>
      </c>
      <c r="J26" s="1052" t="s">
        <v>395</v>
      </c>
    </row>
    <row r="27" spans="1:10" ht="12">
      <c r="A27" s="1071">
        <v>4</v>
      </c>
      <c r="B27" s="1072" t="s">
        <v>496</v>
      </c>
      <c r="C27" s="1074"/>
      <c r="D27" s="1074"/>
      <c r="E27" s="1077">
        <f>SUM(E28:E31)</f>
        <v>2390708</v>
      </c>
      <c r="F27" s="1078">
        <f>SUM(F28:F31)</f>
        <v>1450319.13</v>
      </c>
      <c r="G27" s="239">
        <f>SUM(F27/E27)</f>
        <v>0.6066</v>
      </c>
      <c r="H27" s="1052">
        <v>80104</v>
      </c>
      <c r="I27" s="1102">
        <f>SUM(E61,E66,E70,E74,E78,E82,E86,E90,E94)</f>
        <v>5680096</v>
      </c>
      <c r="J27" s="1103">
        <f>SUM(F61,F66,F70,F74,F78,F82,F86,F90,F94)</f>
        <v>3372593.13</v>
      </c>
    </row>
    <row r="28" spans="1:10" ht="12">
      <c r="A28" s="1071"/>
      <c r="B28" s="1072" t="s">
        <v>492</v>
      </c>
      <c r="C28" s="1074">
        <v>801</v>
      </c>
      <c r="D28" s="1074">
        <v>80101</v>
      </c>
      <c r="E28" s="1075">
        <v>2332020</v>
      </c>
      <c r="F28" s="1076">
        <v>1405019.13</v>
      </c>
      <c r="G28" s="240">
        <f>SUM(F28/E28)</f>
        <v>0.6025</v>
      </c>
      <c r="H28" s="1052">
        <v>80146</v>
      </c>
      <c r="I28" s="1102">
        <f>SUM(E62,E67,E71,E75,E79,E83,E87,E91,E96)</f>
        <v>19400</v>
      </c>
      <c r="J28" s="1103">
        <f>SUM(F62,F67,F71,F75,F79,F83,F87,F91,F96)</f>
        <v>18300</v>
      </c>
    </row>
    <row r="29" spans="1:11" ht="12">
      <c r="A29" s="1071"/>
      <c r="B29" s="1072" t="s">
        <v>492</v>
      </c>
      <c r="C29" s="1074">
        <v>801</v>
      </c>
      <c r="D29" s="1074">
        <v>80101</v>
      </c>
      <c r="E29" s="1075">
        <v>8988</v>
      </c>
      <c r="F29" s="1076">
        <v>0</v>
      </c>
      <c r="G29" s="240">
        <f>SUM(F29/E29)</f>
        <v>0</v>
      </c>
      <c r="H29" s="1052">
        <v>80101</v>
      </c>
      <c r="I29" s="1102">
        <f>SUM(E95)</f>
        <v>35500</v>
      </c>
      <c r="J29" s="1103">
        <f>SUM(F95)</f>
        <v>0</v>
      </c>
      <c r="K29" s="1052">
        <v>6210</v>
      </c>
    </row>
    <row r="30" spans="1:10" ht="12">
      <c r="A30" s="1071"/>
      <c r="B30" s="1072" t="s">
        <v>493</v>
      </c>
      <c r="C30" s="1074">
        <v>801</v>
      </c>
      <c r="D30" s="1074">
        <v>80146</v>
      </c>
      <c r="E30" s="1075">
        <v>19900</v>
      </c>
      <c r="F30" s="1076">
        <v>15500</v>
      </c>
      <c r="G30" s="240">
        <f>SUM(F30/E30)</f>
        <v>0.7789</v>
      </c>
      <c r="I30" s="1091"/>
      <c r="J30" s="1091"/>
    </row>
    <row r="31" spans="1:10" ht="12">
      <c r="A31" s="1097"/>
      <c r="B31" s="1085" t="s">
        <v>396</v>
      </c>
      <c r="C31" s="1086">
        <v>854</v>
      </c>
      <c r="D31" s="1098">
        <v>85415</v>
      </c>
      <c r="E31" s="1087">
        <v>29800</v>
      </c>
      <c r="F31" s="1088">
        <v>29800</v>
      </c>
      <c r="G31" s="241">
        <f>SUM(F31/E31)</f>
        <v>1</v>
      </c>
      <c r="I31" s="1091"/>
      <c r="J31" s="1091"/>
    </row>
    <row r="32" spans="1:10" ht="12">
      <c r="A32" s="1071"/>
      <c r="B32" s="1072"/>
      <c r="C32" s="1074"/>
      <c r="D32" s="1074"/>
      <c r="E32" s="1075"/>
      <c r="F32" s="1076"/>
      <c r="G32" s="240"/>
      <c r="I32" s="1091"/>
      <c r="J32" s="1091"/>
    </row>
    <row r="33" spans="1:7" ht="12">
      <c r="A33" s="1071">
        <v>5</v>
      </c>
      <c r="B33" s="1072" t="s">
        <v>497</v>
      </c>
      <c r="C33" s="1074"/>
      <c r="D33" s="1074"/>
      <c r="E33" s="1077">
        <f>SUM(E34:E38)</f>
        <v>1211344</v>
      </c>
      <c r="F33" s="1078">
        <f>SUM(F34:F38)</f>
        <v>673093.63</v>
      </c>
      <c r="G33" s="239">
        <f aca="true" t="shared" si="0" ref="G33:G38">SUM(F33/E33)</f>
        <v>0.5557</v>
      </c>
    </row>
    <row r="34" spans="1:10" ht="12">
      <c r="A34" s="1071"/>
      <c r="B34" s="1072" t="s">
        <v>492</v>
      </c>
      <c r="C34" s="1074">
        <v>801</v>
      </c>
      <c r="D34" s="1074">
        <v>80101</v>
      </c>
      <c r="E34" s="1075">
        <v>1084244</v>
      </c>
      <c r="F34" s="1076">
        <v>621243.63</v>
      </c>
      <c r="G34" s="240">
        <f t="shared" si="0"/>
        <v>0.573</v>
      </c>
      <c r="J34" s="1083"/>
    </row>
    <row r="35" spans="1:10" ht="12">
      <c r="A35" s="1071"/>
      <c r="B35" s="1072" t="s">
        <v>515</v>
      </c>
      <c r="C35" s="1074">
        <v>801</v>
      </c>
      <c r="D35" s="1074">
        <v>80101</v>
      </c>
      <c r="E35" s="1075">
        <v>55000</v>
      </c>
      <c r="F35" s="1076">
        <v>0</v>
      </c>
      <c r="G35" s="240">
        <f t="shared" si="0"/>
        <v>0</v>
      </c>
      <c r="I35" s="1091"/>
      <c r="J35" s="1091"/>
    </row>
    <row r="36" spans="1:7" ht="12">
      <c r="A36" s="1071"/>
      <c r="B36" s="1072" t="s">
        <v>495</v>
      </c>
      <c r="C36" s="1074">
        <v>801</v>
      </c>
      <c r="D36" s="1074">
        <v>80103</v>
      </c>
      <c r="E36" s="1075">
        <v>48000</v>
      </c>
      <c r="F36" s="1076">
        <v>29700</v>
      </c>
      <c r="G36" s="240">
        <f t="shared" si="0"/>
        <v>0.6188</v>
      </c>
    </row>
    <row r="37" spans="1:7" ht="12">
      <c r="A37" s="1071"/>
      <c r="B37" s="1072" t="s">
        <v>493</v>
      </c>
      <c r="C37" s="1074">
        <v>801</v>
      </c>
      <c r="D37" s="1074">
        <v>80146</v>
      </c>
      <c r="E37" s="1075">
        <v>3900</v>
      </c>
      <c r="F37" s="1076">
        <v>1950</v>
      </c>
      <c r="G37" s="240">
        <f t="shared" si="0"/>
        <v>0.5</v>
      </c>
    </row>
    <row r="38" spans="1:7" ht="12">
      <c r="A38" s="1097"/>
      <c r="B38" s="1085" t="s">
        <v>396</v>
      </c>
      <c r="C38" s="1086">
        <v>854</v>
      </c>
      <c r="D38" s="1098">
        <v>85415</v>
      </c>
      <c r="E38" s="1087">
        <v>20200</v>
      </c>
      <c r="F38" s="1088">
        <v>20200</v>
      </c>
      <c r="G38" s="241">
        <f t="shared" si="0"/>
        <v>1</v>
      </c>
    </row>
    <row r="39" spans="1:7" ht="12">
      <c r="A39" s="1071"/>
      <c r="B39" s="1072"/>
      <c r="C39" s="1074"/>
      <c r="D39" s="1074"/>
      <c r="E39" s="1075"/>
      <c r="F39" s="1076"/>
      <c r="G39" s="240"/>
    </row>
    <row r="40" spans="1:7" ht="12">
      <c r="A40" s="1071">
        <v>6</v>
      </c>
      <c r="B40" s="1072" t="s">
        <v>498</v>
      </c>
      <c r="C40" s="1074"/>
      <c r="D40" s="1074"/>
      <c r="E40" s="1077">
        <f>SUM(E41:E44)</f>
        <v>5724859</v>
      </c>
      <c r="F40" s="1078">
        <f>SUM(F41:F44)</f>
        <v>3456358.35</v>
      </c>
      <c r="G40" s="239">
        <f>SUM(F40/E40)</f>
        <v>0.6037</v>
      </c>
    </row>
    <row r="41" spans="1:9" ht="12">
      <c r="A41" s="1071"/>
      <c r="B41" s="1072" t="s">
        <v>492</v>
      </c>
      <c r="C41" s="1074">
        <v>801</v>
      </c>
      <c r="D41" s="1074">
        <v>80101</v>
      </c>
      <c r="E41" s="1075">
        <v>5571567</v>
      </c>
      <c r="F41" s="1076">
        <v>3388566.35</v>
      </c>
      <c r="G41" s="240">
        <f>SUM(F41/E41)</f>
        <v>0.6082</v>
      </c>
      <c r="I41" s="1091"/>
    </row>
    <row r="42" spans="1:9" ht="12">
      <c r="A42" s="1071"/>
      <c r="B42" s="1072" t="s">
        <v>515</v>
      </c>
      <c r="C42" s="1074">
        <v>801</v>
      </c>
      <c r="D42" s="1074">
        <v>80101</v>
      </c>
      <c r="E42" s="1075">
        <v>77000</v>
      </c>
      <c r="F42" s="1076">
        <v>0</v>
      </c>
      <c r="G42" s="240">
        <f>SUM(F42/E42)</f>
        <v>0</v>
      </c>
      <c r="I42" s="1091"/>
    </row>
    <row r="43" spans="1:7" ht="12">
      <c r="A43" s="1071"/>
      <c r="B43" s="1072" t="s">
        <v>493</v>
      </c>
      <c r="C43" s="1074">
        <v>801</v>
      </c>
      <c r="D43" s="1074">
        <v>80146</v>
      </c>
      <c r="E43" s="1075">
        <v>27000</v>
      </c>
      <c r="F43" s="1076">
        <v>18500</v>
      </c>
      <c r="G43" s="240">
        <f>SUM(F43/E43)</f>
        <v>0.6852</v>
      </c>
    </row>
    <row r="44" spans="1:7" ht="12">
      <c r="A44" s="1097"/>
      <c r="B44" s="1085" t="s">
        <v>396</v>
      </c>
      <c r="C44" s="1086">
        <v>854</v>
      </c>
      <c r="D44" s="1098">
        <v>85415</v>
      </c>
      <c r="E44" s="1087">
        <v>49292</v>
      </c>
      <c r="F44" s="1088">
        <v>49292</v>
      </c>
      <c r="G44" s="241">
        <f>SUM(F44/E44)</f>
        <v>1</v>
      </c>
    </row>
    <row r="45" spans="1:7" ht="12">
      <c r="A45" s="1071"/>
      <c r="B45" s="1072"/>
      <c r="C45" s="1074"/>
      <c r="D45" s="1074"/>
      <c r="E45" s="1075"/>
      <c r="F45" s="1076"/>
      <c r="G45" s="240"/>
    </row>
    <row r="46" spans="1:7" ht="12">
      <c r="A46" s="1071">
        <v>7</v>
      </c>
      <c r="B46" s="1072" t="s">
        <v>499</v>
      </c>
      <c r="C46" s="1074"/>
      <c r="D46" s="1074"/>
      <c r="E46" s="1077">
        <f>SUM(E47:E51)</f>
        <v>1498300</v>
      </c>
      <c r="F46" s="1078">
        <f>SUM(F47:F51)</f>
        <v>828300</v>
      </c>
      <c r="G46" s="239">
        <f aca="true" t="shared" si="1" ref="G46:G51">SUM(F46/E46)</f>
        <v>0.5528</v>
      </c>
    </row>
    <row r="47" spans="1:7" ht="12">
      <c r="A47" s="1071"/>
      <c r="B47" s="1072" t="s">
        <v>492</v>
      </c>
      <c r="C47" s="1074">
        <v>801</v>
      </c>
      <c r="D47" s="1074">
        <v>80101</v>
      </c>
      <c r="E47" s="1075">
        <v>1365700</v>
      </c>
      <c r="F47" s="1076">
        <v>761700</v>
      </c>
      <c r="G47" s="240">
        <f t="shared" si="1"/>
        <v>0.5577</v>
      </c>
    </row>
    <row r="48" spans="1:7" ht="12">
      <c r="A48" s="1071"/>
      <c r="B48" s="1072" t="s">
        <v>515</v>
      </c>
      <c r="C48" s="1074">
        <v>801</v>
      </c>
      <c r="D48" s="1074">
        <v>80101</v>
      </c>
      <c r="E48" s="1075">
        <v>44000</v>
      </c>
      <c r="F48" s="1076">
        <v>0</v>
      </c>
      <c r="G48" s="240">
        <f t="shared" si="1"/>
        <v>0</v>
      </c>
    </row>
    <row r="49" spans="1:7" ht="12">
      <c r="A49" s="1071"/>
      <c r="B49" s="1072" t="s">
        <v>495</v>
      </c>
      <c r="C49" s="1074">
        <v>801</v>
      </c>
      <c r="D49" s="1074">
        <v>80103</v>
      </c>
      <c r="E49" s="1075">
        <v>62000</v>
      </c>
      <c r="F49" s="1076">
        <v>40000</v>
      </c>
      <c r="G49" s="240">
        <f t="shared" si="1"/>
        <v>0.6452</v>
      </c>
    </row>
    <row r="50" spans="1:7" ht="12">
      <c r="A50" s="1071"/>
      <c r="B50" s="1072" t="s">
        <v>493</v>
      </c>
      <c r="C50" s="1074">
        <v>801</v>
      </c>
      <c r="D50" s="1074">
        <v>80146</v>
      </c>
      <c r="E50" s="1075">
        <v>4400</v>
      </c>
      <c r="F50" s="1076">
        <v>4400</v>
      </c>
      <c r="G50" s="240">
        <f t="shared" si="1"/>
        <v>1</v>
      </c>
    </row>
    <row r="51" spans="1:7" ht="12">
      <c r="A51" s="1097"/>
      <c r="B51" s="1085" t="s">
        <v>396</v>
      </c>
      <c r="C51" s="1086">
        <v>854</v>
      </c>
      <c r="D51" s="1098">
        <v>85415</v>
      </c>
      <c r="E51" s="1087">
        <v>22200</v>
      </c>
      <c r="F51" s="1088">
        <v>22200</v>
      </c>
      <c r="G51" s="241">
        <f t="shared" si="1"/>
        <v>1</v>
      </c>
    </row>
    <row r="52" spans="1:7" ht="12">
      <c r="A52" s="1071"/>
      <c r="B52" s="1072"/>
      <c r="C52" s="1074"/>
      <c r="D52" s="1074"/>
      <c r="E52" s="1075"/>
      <c r="F52" s="1076"/>
      <c r="G52" s="240"/>
    </row>
    <row r="53" spans="1:7" ht="12">
      <c r="A53" s="1071">
        <v>8</v>
      </c>
      <c r="B53" s="1072" t="s">
        <v>500</v>
      </c>
      <c r="C53" s="1074"/>
      <c r="D53" s="1074"/>
      <c r="E53" s="1077">
        <f>SUM(E54:E58)</f>
        <v>1726431</v>
      </c>
      <c r="F53" s="1078">
        <f>SUM(F54:F58)</f>
        <v>981280.76</v>
      </c>
      <c r="G53" s="239">
        <f aca="true" t="shared" si="2" ref="G53:G58">SUM(F53/E53)</f>
        <v>0.5684</v>
      </c>
    </row>
    <row r="54" spans="1:7" ht="12">
      <c r="A54" s="1071"/>
      <c r="B54" s="1072" t="s">
        <v>492</v>
      </c>
      <c r="C54" s="1074">
        <v>801</v>
      </c>
      <c r="D54" s="1074">
        <v>80101</v>
      </c>
      <c r="E54" s="1075">
        <v>1580731</v>
      </c>
      <c r="F54" s="1076">
        <v>927580.76</v>
      </c>
      <c r="G54" s="240">
        <f t="shared" si="2"/>
        <v>0.5868</v>
      </c>
    </row>
    <row r="55" spans="1:7" ht="12">
      <c r="A55" s="1071"/>
      <c r="B55" s="1072" t="s">
        <v>515</v>
      </c>
      <c r="C55" s="1074">
        <v>801</v>
      </c>
      <c r="D55" s="1074">
        <v>80101</v>
      </c>
      <c r="E55" s="1075">
        <v>70000</v>
      </c>
      <c r="F55" s="1076">
        <v>0</v>
      </c>
      <c r="G55" s="240">
        <f t="shared" si="2"/>
        <v>0</v>
      </c>
    </row>
    <row r="56" spans="1:7" ht="12">
      <c r="A56" s="1071"/>
      <c r="B56" s="1072" t="s">
        <v>495</v>
      </c>
      <c r="C56" s="1074">
        <v>801</v>
      </c>
      <c r="D56" s="1074">
        <v>80103</v>
      </c>
      <c r="E56" s="1075">
        <v>48000</v>
      </c>
      <c r="F56" s="1076">
        <v>26000</v>
      </c>
      <c r="G56" s="240">
        <f t="shared" si="2"/>
        <v>0.5417</v>
      </c>
    </row>
    <row r="57" spans="1:7" ht="12">
      <c r="A57" s="1071"/>
      <c r="B57" s="1072" t="s">
        <v>493</v>
      </c>
      <c r="C57" s="1074">
        <v>801</v>
      </c>
      <c r="D57" s="1074">
        <v>80146</v>
      </c>
      <c r="E57" s="1075">
        <v>5400</v>
      </c>
      <c r="F57" s="1076">
        <v>5400</v>
      </c>
      <c r="G57" s="240">
        <f t="shared" si="2"/>
        <v>1</v>
      </c>
    </row>
    <row r="58" spans="1:7" ht="12">
      <c r="A58" s="1097"/>
      <c r="B58" s="1085" t="s">
        <v>396</v>
      </c>
      <c r="C58" s="1086">
        <v>854</v>
      </c>
      <c r="D58" s="1098">
        <v>85415</v>
      </c>
      <c r="E58" s="1087">
        <v>22300</v>
      </c>
      <c r="F58" s="1088">
        <v>22300</v>
      </c>
      <c r="G58" s="241">
        <f t="shared" si="2"/>
        <v>1</v>
      </c>
    </row>
    <row r="59" spans="1:7" ht="11.25" customHeight="1">
      <c r="A59" s="1071"/>
      <c r="B59" s="1072"/>
      <c r="C59" s="1074"/>
      <c r="D59" s="1074"/>
      <c r="E59" s="1075"/>
      <c r="F59" s="1076"/>
      <c r="G59" s="240"/>
    </row>
    <row r="60" spans="1:7" ht="12">
      <c r="A60" s="1071">
        <v>9</v>
      </c>
      <c r="B60" s="1072" t="s">
        <v>501</v>
      </c>
      <c r="C60" s="1074"/>
      <c r="D60" s="1074"/>
      <c r="E60" s="1077">
        <f>SUM(E61:E62)</f>
        <v>525295</v>
      </c>
      <c r="F60" s="1078">
        <f>SUM(F61:F62)</f>
        <v>294294.25</v>
      </c>
      <c r="G60" s="239">
        <f>SUM(F60/E60)</f>
        <v>0.5602</v>
      </c>
    </row>
    <row r="61" spans="1:10" ht="12">
      <c r="A61" s="1071"/>
      <c r="B61" s="1072" t="s">
        <v>492</v>
      </c>
      <c r="C61" s="1074">
        <v>801</v>
      </c>
      <c r="D61" s="1074">
        <v>80104</v>
      </c>
      <c r="E61" s="1075">
        <v>523895</v>
      </c>
      <c r="F61" s="1076">
        <v>292894.25</v>
      </c>
      <c r="G61" s="240">
        <f>SUM(F61/E61)</f>
        <v>0.5591</v>
      </c>
      <c r="I61" s="1091"/>
      <c r="J61" s="1091"/>
    </row>
    <row r="62" spans="1:10" ht="12.75" thickBot="1">
      <c r="A62" s="1062"/>
      <c r="B62" s="1104" t="s">
        <v>493</v>
      </c>
      <c r="C62" s="1063">
        <v>801</v>
      </c>
      <c r="D62" s="1063">
        <v>80146</v>
      </c>
      <c r="E62" s="1105">
        <v>1400</v>
      </c>
      <c r="F62" s="1106">
        <v>1400</v>
      </c>
      <c r="G62" s="243">
        <f>SUM(F62/E62)</f>
        <v>1</v>
      </c>
      <c r="I62" s="1091"/>
      <c r="J62" s="1091"/>
    </row>
    <row r="63" spans="1:7" ht="12">
      <c r="A63" s="1107">
        <v>1</v>
      </c>
      <c r="B63" s="1069">
        <v>2</v>
      </c>
      <c r="C63" s="1069">
        <v>3</v>
      </c>
      <c r="D63" s="1069">
        <v>4</v>
      </c>
      <c r="E63" s="1108">
        <v>5</v>
      </c>
      <c r="F63" s="1108">
        <v>6</v>
      </c>
      <c r="G63" s="209">
        <v>7</v>
      </c>
    </row>
    <row r="64" spans="1:7" ht="12">
      <c r="A64" s="1071"/>
      <c r="B64" s="1074"/>
      <c r="C64" s="1074"/>
      <c r="D64" s="1074"/>
      <c r="E64" s="1109"/>
      <c r="F64" s="1109"/>
      <c r="G64" s="31"/>
    </row>
    <row r="65" spans="1:7" ht="12">
      <c r="A65" s="1071">
        <v>10</v>
      </c>
      <c r="B65" s="1072" t="s">
        <v>502</v>
      </c>
      <c r="C65" s="1074"/>
      <c r="D65" s="1074"/>
      <c r="E65" s="1077">
        <f>SUM(E66:E67)</f>
        <v>802400</v>
      </c>
      <c r="F65" s="1078">
        <f>SUM(F66:F67)</f>
        <v>492400</v>
      </c>
      <c r="G65" s="239">
        <f>SUM(F65/E65)</f>
        <v>0.6137</v>
      </c>
    </row>
    <row r="66" spans="1:7" ht="12">
      <c r="A66" s="1071"/>
      <c r="B66" s="1072" t="s">
        <v>492</v>
      </c>
      <c r="C66" s="1074">
        <v>801</v>
      </c>
      <c r="D66" s="1074">
        <v>80104</v>
      </c>
      <c r="E66" s="1075">
        <v>800000</v>
      </c>
      <c r="F66" s="1076">
        <v>490000</v>
      </c>
      <c r="G66" s="240">
        <f>SUM(F66/E66)</f>
        <v>0.6125</v>
      </c>
    </row>
    <row r="67" spans="1:7" ht="12">
      <c r="A67" s="1110"/>
      <c r="B67" s="1085" t="s">
        <v>493</v>
      </c>
      <c r="C67" s="1086">
        <v>801</v>
      </c>
      <c r="D67" s="1086">
        <v>80146</v>
      </c>
      <c r="E67" s="1087">
        <v>2400</v>
      </c>
      <c r="F67" s="1088">
        <v>2400</v>
      </c>
      <c r="G67" s="241">
        <f>SUM(F67/E67)</f>
        <v>1</v>
      </c>
    </row>
    <row r="68" spans="1:7" ht="12">
      <c r="A68" s="1071"/>
      <c r="B68" s="1072"/>
      <c r="C68" s="1074"/>
      <c r="D68" s="1074"/>
      <c r="E68" s="1075"/>
      <c r="F68" s="1076"/>
      <c r="G68" s="240"/>
    </row>
    <row r="69" spans="1:7" ht="12">
      <c r="A69" s="1071">
        <v>11</v>
      </c>
      <c r="B69" s="1072" t="s">
        <v>503</v>
      </c>
      <c r="C69" s="1074"/>
      <c r="D69" s="1074"/>
      <c r="E69" s="1077">
        <f>SUM(E70:E71)</f>
        <v>686540</v>
      </c>
      <c r="F69" s="1078">
        <f>SUM(F70:F71)</f>
        <v>401440</v>
      </c>
      <c r="G69" s="239">
        <f>SUM(F69/E69)</f>
        <v>0.5847</v>
      </c>
    </row>
    <row r="70" spans="1:7" ht="12">
      <c r="A70" s="1071"/>
      <c r="B70" s="1072" t="s">
        <v>492</v>
      </c>
      <c r="C70" s="1074">
        <v>801</v>
      </c>
      <c r="D70" s="1074">
        <v>80104</v>
      </c>
      <c r="E70" s="1075">
        <v>684340</v>
      </c>
      <c r="F70" s="1076">
        <v>400340</v>
      </c>
      <c r="G70" s="240">
        <f>SUM(F70/E70)</f>
        <v>0.585</v>
      </c>
    </row>
    <row r="71" spans="1:7" ht="12">
      <c r="A71" s="1097"/>
      <c r="B71" s="1085" t="s">
        <v>493</v>
      </c>
      <c r="C71" s="1086">
        <v>801</v>
      </c>
      <c r="D71" s="1086">
        <v>80146</v>
      </c>
      <c r="E71" s="1087">
        <v>2200</v>
      </c>
      <c r="F71" s="1088">
        <v>1100</v>
      </c>
      <c r="G71" s="241">
        <f>SUM(F71/E71)</f>
        <v>0.5</v>
      </c>
    </row>
    <row r="72" spans="1:7" ht="12">
      <c r="A72" s="1071"/>
      <c r="B72" s="1072"/>
      <c r="C72" s="1074"/>
      <c r="D72" s="1074"/>
      <c r="E72" s="1075"/>
      <c r="F72" s="1076"/>
      <c r="G72" s="240"/>
    </row>
    <row r="73" spans="1:7" ht="12">
      <c r="A73" s="1071">
        <v>12</v>
      </c>
      <c r="B73" s="1072" t="s">
        <v>504</v>
      </c>
      <c r="C73" s="1074"/>
      <c r="D73" s="1074"/>
      <c r="E73" s="1077">
        <f>SUM(E74:E75)</f>
        <v>776963</v>
      </c>
      <c r="F73" s="1078">
        <f>SUM(F74:F75)</f>
        <v>466962.5</v>
      </c>
      <c r="G73" s="239">
        <f>SUM(F73/E73)</f>
        <v>0.601</v>
      </c>
    </row>
    <row r="74" spans="1:7" ht="12">
      <c r="A74" s="1071"/>
      <c r="B74" s="1072" t="s">
        <v>492</v>
      </c>
      <c r="C74" s="1074">
        <v>801</v>
      </c>
      <c r="D74" s="1074">
        <v>80104</v>
      </c>
      <c r="E74" s="1075">
        <v>774363</v>
      </c>
      <c r="F74" s="1076">
        <v>464362.5</v>
      </c>
      <c r="G74" s="240">
        <f>SUM(F74/E74)</f>
        <v>0.5997</v>
      </c>
    </row>
    <row r="75" spans="1:7" ht="12">
      <c r="A75" s="1097"/>
      <c r="B75" s="1085" t="s">
        <v>493</v>
      </c>
      <c r="C75" s="1086">
        <v>801</v>
      </c>
      <c r="D75" s="1086">
        <v>80146</v>
      </c>
      <c r="E75" s="1087">
        <v>2600</v>
      </c>
      <c r="F75" s="1088">
        <v>2600</v>
      </c>
      <c r="G75" s="241">
        <f>SUM(F75/E75)</f>
        <v>1</v>
      </c>
    </row>
    <row r="76" spans="1:7" ht="12">
      <c r="A76" s="1071"/>
      <c r="B76" s="1072"/>
      <c r="C76" s="1074"/>
      <c r="D76" s="1074"/>
      <c r="E76" s="1075"/>
      <c r="F76" s="1076"/>
      <c r="G76" s="240"/>
    </row>
    <row r="77" spans="1:7" ht="12">
      <c r="A77" s="1071">
        <v>13</v>
      </c>
      <c r="B77" s="1072" t="s">
        <v>505</v>
      </c>
      <c r="C77" s="1074"/>
      <c r="D77" s="1074"/>
      <c r="E77" s="1077">
        <f>SUM(E78:E79)</f>
        <v>678994</v>
      </c>
      <c r="F77" s="1078">
        <f>SUM(F78:F79)</f>
        <v>402993.38</v>
      </c>
      <c r="G77" s="239">
        <f>SUM(F77/E77)</f>
        <v>0.5935</v>
      </c>
    </row>
    <row r="78" spans="1:7" ht="12">
      <c r="A78" s="1071"/>
      <c r="B78" s="1072" t="s">
        <v>492</v>
      </c>
      <c r="C78" s="1074">
        <v>801</v>
      </c>
      <c r="D78" s="1074">
        <v>80104</v>
      </c>
      <c r="E78" s="1075">
        <v>676794</v>
      </c>
      <c r="F78" s="1076">
        <v>400793.38</v>
      </c>
      <c r="G78" s="240">
        <f>SUM(F78/E78)</f>
        <v>0.5922</v>
      </c>
    </row>
    <row r="79" spans="1:7" ht="12">
      <c r="A79" s="1097"/>
      <c r="B79" s="1085" t="s">
        <v>493</v>
      </c>
      <c r="C79" s="1086">
        <v>801</v>
      </c>
      <c r="D79" s="1086">
        <v>80146</v>
      </c>
      <c r="E79" s="1087">
        <v>2200</v>
      </c>
      <c r="F79" s="1088">
        <v>2200</v>
      </c>
      <c r="G79" s="241">
        <f>SUM(F79/E79)</f>
        <v>1</v>
      </c>
    </row>
    <row r="80" spans="1:7" ht="12">
      <c r="A80" s="1071"/>
      <c r="B80" s="1072"/>
      <c r="C80" s="1074"/>
      <c r="D80" s="1074"/>
      <c r="E80" s="1075"/>
      <c r="F80" s="1076"/>
      <c r="G80" s="240"/>
    </row>
    <row r="81" spans="1:7" ht="12">
      <c r="A81" s="1071">
        <v>14</v>
      </c>
      <c r="B81" s="1072" t="s">
        <v>506</v>
      </c>
      <c r="C81" s="1074"/>
      <c r="D81" s="1074"/>
      <c r="E81" s="1077">
        <f>SUM(E82:E83)</f>
        <v>752375</v>
      </c>
      <c r="F81" s="1078">
        <f>SUM(F82:F83)</f>
        <v>422375</v>
      </c>
      <c r="G81" s="239">
        <f>SUM(F81/E81)</f>
        <v>0.5614</v>
      </c>
    </row>
    <row r="82" spans="1:7" ht="12">
      <c r="A82" s="1071"/>
      <c r="B82" s="1072" t="s">
        <v>492</v>
      </c>
      <c r="C82" s="1074">
        <v>801</v>
      </c>
      <c r="D82" s="1074">
        <v>80104</v>
      </c>
      <c r="E82" s="1075">
        <v>750175</v>
      </c>
      <c r="F82" s="1076">
        <v>420175</v>
      </c>
      <c r="G82" s="240">
        <f>SUM(F82/E82)</f>
        <v>0.5601</v>
      </c>
    </row>
    <row r="83" spans="1:7" ht="12">
      <c r="A83" s="1110"/>
      <c r="B83" s="1085" t="s">
        <v>493</v>
      </c>
      <c r="C83" s="1086">
        <v>801</v>
      </c>
      <c r="D83" s="1086">
        <v>80146</v>
      </c>
      <c r="E83" s="1087">
        <v>2200</v>
      </c>
      <c r="F83" s="1088">
        <v>2200</v>
      </c>
      <c r="G83" s="241">
        <f>SUM(F83/E83)</f>
        <v>1</v>
      </c>
    </row>
    <row r="84" spans="1:7" ht="12">
      <c r="A84" s="1071"/>
      <c r="B84" s="1072"/>
      <c r="C84" s="1074"/>
      <c r="D84" s="1074"/>
      <c r="E84" s="1075"/>
      <c r="F84" s="1076"/>
      <c r="G84" s="240"/>
    </row>
    <row r="85" spans="1:7" ht="12">
      <c r="A85" s="1071">
        <v>15</v>
      </c>
      <c r="B85" s="1072" t="s">
        <v>507</v>
      </c>
      <c r="C85" s="1074"/>
      <c r="D85" s="1074"/>
      <c r="E85" s="1077">
        <f>SUM(E86:E87)</f>
        <v>738476</v>
      </c>
      <c r="F85" s="1078">
        <f>SUM(F86:F87)</f>
        <v>465475.5</v>
      </c>
      <c r="G85" s="239">
        <f>SUM(F85/E85)</f>
        <v>0.6303</v>
      </c>
    </row>
    <row r="86" spans="1:7" ht="12">
      <c r="A86" s="1071"/>
      <c r="B86" s="1072" t="s">
        <v>492</v>
      </c>
      <c r="C86" s="1074">
        <v>801</v>
      </c>
      <c r="D86" s="1074">
        <v>80104</v>
      </c>
      <c r="E86" s="1075">
        <v>733776</v>
      </c>
      <c r="F86" s="1076">
        <v>460775.5</v>
      </c>
      <c r="G86" s="240">
        <f>SUM(F86/E86)</f>
        <v>0.628</v>
      </c>
    </row>
    <row r="87" spans="1:7" ht="12">
      <c r="A87" s="1097"/>
      <c r="B87" s="1085" t="s">
        <v>493</v>
      </c>
      <c r="C87" s="1086">
        <v>801</v>
      </c>
      <c r="D87" s="1086">
        <v>80146</v>
      </c>
      <c r="E87" s="1087">
        <v>4700</v>
      </c>
      <c r="F87" s="1088">
        <v>4700</v>
      </c>
      <c r="G87" s="241">
        <f>SUM(F87/E87)</f>
        <v>1</v>
      </c>
    </row>
    <row r="88" spans="1:7" ht="12">
      <c r="A88" s="1071"/>
      <c r="B88" s="1072"/>
      <c r="C88" s="1074"/>
      <c r="D88" s="1074"/>
      <c r="E88" s="1075"/>
      <c r="F88" s="1076"/>
      <c r="G88" s="240"/>
    </row>
    <row r="89" spans="1:7" ht="12">
      <c r="A89" s="1071">
        <v>16</v>
      </c>
      <c r="B89" s="1072" t="s">
        <v>508</v>
      </c>
      <c r="C89" s="1074"/>
      <c r="D89" s="1074"/>
      <c r="E89" s="1077">
        <f>SUM(E90:E91)</f>
        <v>367053</v>
      </c>
      <c r="F89" s="1078">
        <f>SUM(F90:F91)</f>
        <v>214052.5</v>
      </c>
      <c r="G89" s="239">
        <f>SUM(F89/E89)</f>
        <v>0.5832</v>
      </c>
    </row>
    <row r="90" spans="1:7" ht="12">
      <c r="A90" s="1071"/>
      <c r="B90" s="1072" t="s">
        <v>492</v>
      </c>
      <c r="C90" s="1074">
        <v>801</v>
      </c>
      <c r="D90" s="1074">
        <v>80104</v>
      </c>
      <c r="E90" s="1075">
        <v>366153</v>
      </c>
      <c r="F90" s="1076">
        <v>213152.5</v>
      </c>
      <c r="G90" s="240">
        <f>SUM(F90/E90)</f>
        <v>0.5821</v>
      </c>
    </row>
    <row r="91" spans="1:7" ht="12">
      <c r="A91" s="1110"/>
      <c r="B91" s="1085" t="s">
        <v>493</v>
      </c>
      <c r="C91" s="1086">
        <v>801</v>
      </c>
      <c r="D91" s="1086">
        <v>80146</v>
      </c>
      <c r="E91" s="1087">
        <v>900</v>
      </c>
      <c r="F91" s="1088">
        <v>900</v>
      </c>
      <c r="G91" s="241">
        <f>SUM(F91/E91)</f>
        <v>1</v>
      </c>
    </row>
    <row r="92" spans="1:7" ht="12">
      <c r="A92" s="1071"/>
      <c r="B92" s="1072"/>
      <c r="C92" s="1074"/>
      <c r="D92" s="1074"/>
      <c r="E92" s="1075"/>
      <c r="F92" s="1076"/>
      <c r="G92" s="240"/>
    </row>
    <row r="93" spans="1:7" ht="12">
      <c r="A93" s="1071">
        <v>17</v>
      </c>
      <c r="B93" s="1072" t="s">
        <v>509</v>
      </c>
      <c r="C93" s="1074"/>
      <c r="D93" s="1074"/>
      <c r="E93" s="1077">
        <f>SUM(E94:E96)</f>
        <v>406900</v>
      </c>
      <c r="F93" s="1078">
        <f>SUM(F94:F96)</f>
        <v>230900</v>
      </c>
      <c r="G93" s="239">
        <f>SUM(F93/E93)</f>
        <v>0.5675</v>
      </c>
    </row>
    <row r="94" spans="1:7" ht="12">
      <c r="A94" s="1071"/>
      <c r="B94" s="1072" t="s">
        <v>492</v>
      </c>
      <c r="C94" s="1074">
        <v>801</v>
      </c>
      <c r="D94" s="1074">
        <v>80104</v>
      </c>
      <c r="E94" s="1075">
        <v>370600</v>
      </c>
      <c r="F94" s="1076">
        <v>230100</v>
      </c>
      <c r="G94" s="240">
        <f>SUM(F94/E94)</f>
        <v>0.6209</v>
      </c>
    </row>
    <row r="95" spans="1:7" ht="12">
      <c r="A95" s="1071"/>
      <c r="B95" s="1072" t="s">
        <v>515</v>
      </c>
      <c r="C95" s="1074">
        <v>801</v>
      </c>
      <c r="D95" s="1074">
        <v>80104</v>
      </c>
      <c r="E95" s="1075">
        <v>35500</v>
      </c>
      <c r="F95" s="1076">
        <v>0</v>
      </c>
      <c r="G95" s="240">
        <f>SUM(F95/E95)</f>
        <v>0</v>
      </c>
    </row>
    <row r="96" spans="1:7" ht="12">
      <c r="A96" s="1110"/>
      <c r="B96" s="1085" t="s">
        <v>493</v>
      </c>
      <c r="C96" s="1086">
        <v>801</v>
      </c>
      <c r="D96" s="1086">
        <v>80146</v>
      </c>
      <c r="E96" s="1087">
        <v>800</v>
      </c>
      <c r="F96" s="1088">
        <v>800</v>
      </c>
      <c r="G96" s="241">
        <f>SUM(F96/E96)</f>
        <v>1</v>
      </c>
    </row>
    <row r="97" spans="1:7" ht="12">
      <c r="A97" s="1071"/>
      <c r="B97" s="1072"/>
      <c r="C97" s="1074"/>
      <c r="D97" s="1074"/>
      <c r="E97" s="1075"/>
      <c r="F97" s="1076"/>
      <c r="G97" s="240"/>
    </row>
    <row r="98" spans="1:10" ht="12">
      <c r="A98" s="1071">
        <v>18</v>
      </c>
      <c r="B98" s="1072" t="s">
        <v>510</v>
      </c>
      <c r="C98" s="1074"/>
      <c r="D98" s="1074"/>
      <c r="E98" s="1077">
        <f>SUM(E99:E102)</f>
        <v>2662880</v>
      </c>
      <c r="F98" s="1078">
        <f>SUM(F99:F102)</f>
        <v>1630880</v>
      </c>
      <c r="G98" s="239">
        <f>SUM(F98/E98)</f>
        <v>0.6124</v>
      </c>
      <c r="H98" s="1496" t="s">
        <v>319</v>
      </c>
      <c r="I98" s="1497"/>
      <c r="J98" s="1497"/>
    </row>
    <row r="99" spans="1:7" ht="12">
      <c r="A99" s="1071"/>
      <c r="B99" s="1072" t="s">
        <v>492</v>
      </c>
      <c r="C99" s="1074">
        <v>801</v>
      </c>
      <c r="D99" s="1074">
        <v>80110</v>
      </c>
      <c r="E99" s="1075">
        <v>2628580</v>
      </c>
      <c r="F99" s="1076">
        <v>1602580</v>
      </c>
      <c r="G99" s="240">
        <f>SUM(F99/E99)</f>
        <v>0.6097</v>
      </c>
    </row>
    <row r="100" spans="1:7" ht="12">
      <c r="A100" s="1071"/>
      <c r="B100" s="1072" t="s">
        <v>492</v>
      </c>
      <c r="C100" s="1074">
        <v>801</v>
      </c>
      <c r="D100" s="1074">
        <v>80110</v>
      </c>
      <c r="E100" s="1075">
        <v>6000</v>
      </c>
      <c r="F100" s="1076">
        <v>0</v>
      </c>
      <c r="G100" s="240"/>
    </row>
    <row r="101" spans="1:10" ht="12">
      <c r="A101" s="1071"/>
      <c r="B101" s="1072" t="s">
        <v>493</v>
      </c>
      <c r="C101" s="1074">
        <v>801</v>
      </c>
      <c r="D101" s="1074">
        <v>80146</v>
      </c>
      <c r="E101" s="1075">
        <v>22000</v>
      </c>
      <c r="F101" s="1076">
        <v>22000</v>
      </c>
      <c r="G101" s="240">
        <f>SUM(F101/E101)</f>
        <v>1</v>
      </c>
      <c r="I101" s="1052" t="s">
        <v>394</v>
      </c>
      <c r="J101" s="1052" t="s">
        <v>395</v>
      </c>
    </row>
    <row r="102" spans="1:10" ht="12">
      <c r="A102" s="1071"/>
      <c r="B102" s="1085" t="s">
        <v>396</v>
      </c>
      <c r="C102" s="1086">
        <v>854</v>
      </c>
      <c r="D102" s="1098">
        <v>85415</v>
      </c>
      <c r="E102" s="1075">
        <v>6300</v>
      </c>
      <c r="F102" s="1076">
        <v>6300</v>
      </c>
      <c r="G102" s="241">
        <f>SUM(F102/E102)</f>
        <v>1</v>
      </c>
      <c r="H102" s="1052">
        <v>80110</v>
      </c>
      <c r="I102" s="1102">
        <f>SUM(E99,E105,E111,E117,E122)</f>
        <v>7310158</v>
      </c>
      <c r="J102" s="1103">
        <f>SUM(F99,F105,F111,F117,F122)</f>
        <v>4432557.3</v>
      </c>
    </row>
    <row r="103" spans="1:10" ht="12">
      <c r="A103" s="1111"/>
      <c r="B103" s="1112"/>
      <c r="C103" s="1113"/>
      <c r="D103" s="1113"/>
      <c r="E103" s="1114"/>
      <c r="F103" s="1115"/>
      <c r="G103" s="242"/>
      <c r="H103" s="1052">
        <v>80110</v>
      </c>
      <c r="I103" s="1102">
        <f>SUM(E106,E112)</f>
        <v>30000</v>
      </c>
      <c r="J103" s="1103">
        <f>SUM(F106,F112)</f>
        <v>21835.62</v>
      </c>
    </row>
    <row r="104" spans="1:10" ht="12">
      <c r="A104" s="1071">
        <v>19</v>
      </c>
      <c r="B104" s="1072" t="s">
        <v>511</v>
      </c>
      <c r="C104" s="1074"/>
      <c r="D104" s="1074"/>
      <c r="E104" s="1077">
        <f>SUM(E105:E108)</f>
        <v>1983121</v>
      </c>
      <c r="F104" s="1078">
        <f>SUM(F105:F108)</f>
        <v>1162956.46</v>
      </c>
      <c r="G104" s="239">
        <f>SUM(F104/E104)</f>
        <v>0.5864</v>
      </c>
      <c r="H104" s="1052">
        <v>80146</v>
      </c>
      <c r="I104" s="1091">
        <f>SUM(E101,E107,E113,E118,E124)</f>
        <v>37600</v>
      </c>
      <c r="J104" s="1092">
        <f>SUM(F101,F107,F113,F118,F124)</f>
        <v>36750</v>
      </c>
    </row>
    <row r="105" spans="1:10" ht="12">
      <c r="A105" s="1071"/>
      <c r="B105" s="1072" t="s">
        <v>492</v>
      </c>
      <c r="C105" s="1074">
        <v>801</v>
      </c>
      <c r="D105" s="1074">
        <v>80110</v>
      </c>
      <c r="E105" s="1075">
        <v>1943221</v>
      </c>
      <c r="F105" s="1076">
        <v>1123220.84</v>
      </c>
      <c r="G105" s="240">
        <f>SUM(F105/E105)</f>
        <v>0.578</v>
      </c>
      <c r="H105" s="1052">
        <v>85415</v>
      </c>
      <c r="I105" s="1091">
        <f>SUM(E102,E108,E114,E119,E125)</f>
        <v>36100</v>
      </c>
      <c r="J105" s="1092">
        <f>SUM(F102,F108,F114,F119,F125)</f>
        <v>36100</v>
      </c>
    </row>
    <row r="106" spans="1:11" ht="12">
      <c r="A106" s="1071"/>
      <c r="B106" s="1072" t="s">
        <v>515</v>
      </c>
      <c r="C106" s="1074">
        <v>801</v>
      </c>
      <c r="D106" s="1074">
        <v>80110</v>
      </c>
      <c r="E106" s="1075">
        <v>22000</v>
      </c>
      <c r="F106" s="1076">
        <v>21835.62</v>
      </c>
      <c r="G106" s="240">
        <f>SUM(F106/E106)</f>
        <v>0.9925</v>
      </c>
      <c r="H106" s="1052">
        <v>80110</v>
      </c>
      <c r="I106" s="1091">
        <f>SUM(E106,E112,E123)</f>
        <v>79000</v>
      </c>
      <c r="J106" s="1092">
        <f>SUM(F106,F112,F123)</f>
        <v>21835.62</v>
      </c>
      <c r="K106" s="1052">
        <v>6210</v>
      </c>
    </row>
    <row r="107" spans="1:10" ht="12">
      <c r="A107" s="1071"/>
      <c r="B107" s="1072" t="s">
        <v>493</v>
      </c>
      <c r="C107" s="1074">
        <v>801</v>
      </c>
      <c r="D107" s="1074">
        <v>80146</v>
      </c>
      <c r="E107" s="1075">
        <v>6300</v>
      </c>
      <c r="F107" s="1076">
        <v>6300</v>
      </c>
      <c r="G107" s="240">
        <f>SUM(F107/E107)</f>
        <v>1</v>
      </c>
      <c r="H107" s="1052">
        <v>80110</v>
      </c>
      <c r="I107" s="1091">
        <f>SUM(E100)</f>
        <v>6000</v>
      </c>
      <c r="J107" s="1091">
        <f>SUM(F100)</f>
        <v>0</v>
      </c>
    </row>
    <row r="108" spans="1:7" ht="12">
      <c r="A108" s="1097"/>
      <c r="B108" s="1085" t="s">
        <v>396</v>
      </c>
      <c r="C108" s="1086">
        <v>854</v>
      </c>
      <c r="D108" s="1098">
        <v>85415</v>
      </c>
      <c r="E108" s="1087">
        <v>11600</v>
      </c>
      <c r="F108" s="1088">
        <v>11600</v>
      </c>
      <c r="G108" s="241">
        <f>SUM(F108/E108)</f>
        <v>1</v>
      </c>
    </row>
    <row r="109" spans="1:7" ht="12">
      <c r="A109" s="1071"/>
      <c r="B109" s="1072"/>
      <c r="C109" s="1074"/>
      <c r="D109" s="1074"/>
      <c r="E109" s="1075"/>
      <c r="F109" s="1076"/>
      <c r="G109" s="240"/>
    </row>
    <row r="110" spans="1:7" ht="12">
      <c r="A110" s="1071">
        <v>20</v>
      </c>
      <c r="B110" s="1072" t="s">
        <v>512</v>
      </c>
      <c r="C110" s="1074"/>
      <c r="D110" s="1074"/>
      <c r="E110" s="1077">
        <f>SUM(E111:E114)</f>
        <v>1704757</v>
      </c>
      <c r="F110" s="1078">
        <f>SUM(F111:F114)</f>
        <v>1091456.46</v>
      </c>
      <c r="G110" s="239">
        <f>SUM(F110/E110)</f>
        <v>0.6402</v>
      </c>
    </row>
    <row r="111" spans="1:7" ht="12">
      <c r="A111" s="1071"/>
      <c r="B111" s="1072" t="s">
        <v>492</v>
      </c>
      <c r="C111" s="1074">
        <v>801</v>
      </c>
      <c r="D111" s="1074">
        <v>80110</v>
      </c>
      <c r="E111" s="1075">
        <v>1681357</v>
      </c>
      <c r="F111" s="1076">
        <v>1076356.46</v>
      </c>
      <c r="G111" s="240">
        <f>SUM(F111/E111)</f>
        <v>0.6402</v>
      </c>
    </row>
    <row r="112" spans="1:7" ht="12">
      <c r="A112" s="1071"/>
      <c r="B112" s="1072" t="s">
        <v>515</v>
      </c>
      <c r="C112" s="1074">
        <v>801</v>
      </c>
      <c r="D112" s="1074">
        <v>80110</v>
      </c>
      <c r="E112" s="1075">
        <v>8000</v>
      </c>
      <c r="F112" s="1076">
        <v>0</v>
      </c>
      <c r="G112" s="240">
        <f>SUM(F112/E112)</f>
        <v>0</v>
      </c>
    </row>
    <row r="113" spans="1:10" ht="12">
      <c r="A113" s="1071"/>
      <c r="B113" s="1072" t="s">
        <v>493</v>
      </c>
      <c r="C113" s="1074">
        <v>801</v>
      </c>
      <c r="D113" s="1074">
        <v>80146</v>
      </c>
      <c r="E113" s="1075">
        <v>6000</v>
      </c>
      <c r="F113" s="1076">
        <v>5700</v>
      </c>
      <c r="G113" s="240">
        <f>SUM(F113/E113)</f>
        <v>0.95</v>
      </c>
      <c r="H113" s="1052">
        <v>80146</v>
      </c>
      <c r="I113" s="1091">
        <f>SUM(I18+I28+I104)</f>
        <v>138700</v>
      </c>
      <c r="J113" s="1092">
        <f>SUM(J18+J28+J104)</f>
        <v>120500</v>
      </c>
    </row>
    <row r="114" spans="1:14" ht="12">
      <c r="A114" s="1097"/>
      <c r="B114" s="1085" t="s">
        <v>396</v>
      </c>
      <c r="C114" s="1086">
        <v>854</v>
      </c>
      <c r="D114" s="1098">
        <v>85415</v>
      </c>
      <c r="E114" s="1087">
        <v>9400</v>
      </c>
      <c r="F114" s="1088">
        <v>9400</v>
      </c>
      <c r="G114" s="241">
        <f>SUM(F114/E114)</f>
        <v>1</v>
      </c>
      <c r="H114" s="1052">
        <v>85415</v>
      </c>
      <c r="I114" s="1091">
        <f>SUM(I19+I105)</f>
        <v>230772</v>
      </c>
      <c r="J114" s="1092">
        <f>SUM(J19+J105)</f>
        <v>230772</v>
      </c>
      <c r="K114" s="1116" t="s">
        <v>397</v>
      </c>
      <c r="L114" s="1116" t="s">
        <v>558</v>
      </c>
      <c r="M114" s="1116"/>
      <c r="N114" s="1116"/>
    </row>
    <row r="115" spans="1:7" ht="12">
      <c r="A115" s="1071"/>
      <c r="B115" s="1072"/>
      <c r="C115" s="1074"/>
      <c r="D115" s="1074"/>
      <c r="E115" s="1075"/>
      <c r="F115" s="1076"/>
      <c r="G115" s="240"/>
    </row>
    <row r="116" spans="1:7" ht="12">
      <c r="A116" s="1071">
        <v>21</v>
      </c>
      <c r="B116" s="1072" t="s">
        <v>513</v>
      </c>
      <c r="C116" s="1074"/>
      <c r="D116" s="1074"/>
      <c r="E116" s="1077">
        <f>SUM(E117:E119)</f>
        <v>258400</v>
      </c>
      <c r="F116" s="1078">
        <f>SUM(F117:F119)</f>
        <v>158850</v>
      </c>
      <c r="G116" s="239">
        <f>SUM(F116/E116)</f>
        <v>0.6147</v>
      </c>
    </row>
    <row r="117" spans="1:7" ht="12">
      <c r="A117" s="1071"/>
      <c r="B117" s="1072" t="s">
        <v>492</v>
      </c>
      <c r="C117" s="1074">
        <v>801</v>
      </c>
      <c r="D117" s="1074">
        <v>80110</v>
      </c>
      <c r="E117" s="1075">
        <v>253000</v>
      </c>
      <c r="F117" s="1076">
        <v>154000</v>
      </c>
      <c r="G117" s="240">
        <f>SUM(F117/E117)</f>
        <v>0.6087</v>
      </c>
    </row>
    <row r="118" spans="1:7" ht="12">
      <c r="A118" s="1071"/>
      <c r="B118" s="1072" t="s">
        <v>493</v>
      </c>
      <c r="C118" s="1074">
        <v>801</v>
      </c>
      <c r="D118" s="1074">
        <v>80146</v>
      </c>
      <c r="E118" s="1075">
        <v>1100</v>
      </c>
      <c r="F118" s="1076">
        <v>550</v>
      </c>
      <c r="G118" s="240">
        <f>SUM(F118/E118)</f>
        <v>0.5</v>
      </c>
    </row>
    <row r="119" spans="1:7" ht="12">
      <c r="A119" s="1097"/>
      <c r="B119" s="1085" t="s">
        <v>396</v>
      </c>
      <c r="C119" s="1086">
        <v>854</v>
      </c>
      <c r="D119" s="1098">
        <v>85415</v>
      </c>
      <c r="E119" s="1087">
        <v>4300</v>
      </c>
      <c r="F119" s="1088">
        <v>4300</v>
      </c>
      <c r="G119" s="241">
        <f>SUM(F119/E119)</f>
        <v>1</v>
      </c>
    </row>
    <row r="120" spans="1:7" ht="12">
      <c r="A120" s="1071"/>
      <c r="B120" s="1072"/>
      <c r="C120" s="1074"/>
      <c r="D120" s="1074"/>
      <c r="E120" s="1075"/>
      <c r="F120" s="1076"/>
      <c r="G120" s="240"/>
    </row>
    <row r="121" spans="1:7" ht="12">
      <c r="A121" s="1071">
        <v>22</v>
      </c>
      <c r="B121" s="1072" t="s">
        <v>514</v>
      </c>
      <c r="C121" s="1074"/>
      <c r="D121" s="1074"/>
      <c r="E121" s="1077">
        <f>SUM(E122:E125)</f>
        <v>859700</v>
      </c>
      <c r="F121" s="1078">
        <f>SUM(F122:F125)</f>
        <v>483100</v>
      </c>
      <c r="G121" s="239">
        <f>SUM(F121/E121)</f>
        <v>0.5619</v>
      </c>
    </row>
    <row r="122" spans="1:7" ht="12">
      <c r="A122" s="1071"/>
      <c r="B122" s="1072" t="s">
        <v>492</v>
      </c>
      <c r="C122" s="1074">
        <v>801</v>
      </c>
      <c r="D122" s="1074">
        <v>80110</v>
      </c>
      <c r="E122" s="1075">
        <v>804000</v>
      </c>
      <c r="F122" s="1076">
        <v>476400</v>
      </c>
      <c r="G122" s="240">
        <f>SUM(F122/E122)</f>
        <v>0.5925</v>
      </c>
    </row>
    <row r="123" spans="1:7" ht="12">
      <c r="A123" s="1071"/>
      <c r="B123" s="1072" t="s">
        <v>515</v>
      </c>
      <c r="C123" s="1074">
        <v>801</v>
      </c>
      <c r="D123" s="1074">
        <v>80110</v>
      </c>
      <c r="E123" s="1075">
        <v>49000</v>
      </c>
      <c r="F123" s="1076">
        <v>0</v>
      </c>
      <c r="G123" s="240">
        <f>SUM(F123/E123)</f>
        <v>0</v>
      </c>
    </row>
    <row r="124" spans="1:7" ht="12">
      <c r="A124" s="1071"/>
      <c r="B124" s="1072" t="s">
        <v>493</v>
      </c>
      <c r="C124" s="1074">
        <v>801</v>
      </c>
      <c r="D124" s="1074">
        <v>80146</v>
      </c>
      <c r="E124" s="1075">
        <v>2200</v>
      </c>
      <c r="F124" s="1076">
        <v>2200</v>
      </c>
      <c r="G124" s="240">
        <f>SUM(F124/E124)</f>
        <v>1</v>
      </c>
    </row>
    <row r="125" spans="1:7" ht="12">
      <c r="A125" s="1097"/>
      <c r="B125" s="1085" t="s">
        <v>396</v>
      </c>
      <c r="C125" s="1086">
        <v>854</v>
      </c>
      <c r="D125" s="1098">
        <v>85415</v>
      </c>
      <c r="E125" s="1087">
        <v>4500</v>
      </c>
      <c r="F125" s="1088">
        <v>4500</v>
      </c>
      <c r="G125" s="241">
        <f>SUM(F125/E125)</f>
        <v>1</v>
      </c>
    </row>
    <row r="126" spans="1:7" ht="12">
      <c r="A126" s="1071"/>
      <c r="B126" s="1072"/>
      <c r="C126" s="1074"/>
      <c r="D126" s="1074"/>
      <c r="E126" s="1075"/>
      <c r="F126" s="1076"/>
      <c r="G126" s="240"/>
    </row>
    <row r="127" spans="1:10" ht="12">
      <c r="A127" s="1071">
        <v>23</v>
      </c>
      <c r="B127" s="1072" t="s">
        <v>398</v>
      </c>
      <c r="C127" s="1074"/>
      <c r="D127" s="1074"/>
      <c r="E127" s="1077">
        <f>SUM(E128:E128)</f>
        <v>625000</v>
      </c>
      <c r="F127" s="1078">
        <f>SUM(F128:F128)</f>
        <v>325600</v>
      </c>
      <c r="G127" s="239">
        <f>SUM(F127/E127)</f>
        <v>0.521</v>
      </c>
      <c r="J127" s="1083"/>
    </row>
    <row r="128" spans="1:10" ht="12.75" thickBot="1">
      <c r="A128" s="1071"/>
      <c r="B128" s="1072" t="s">
        <v>516</v>
      </c>
      <c r="C128" s="1074">
        <v>853</v>
      </c>
      <c r="D128" s="1074">
        <v>85305</v>
      </c>
      <c r="E128" s="1075">
        <v>625000</v>
      </c>
      <c r="F128" s="1076">
        <v>325600</v>
      </c>
      <c r="G128" s="240">
        <f>SUM(F128/E128)</f>
        <v>0.521</v>
      </c>
      <c r="I128" s="1054"/>
      <c r="J128" s="1054"/>
    </row>
    <row r="129" spans="1:8" ht="15">
      <c r="A129" s="1117"/>
      <c r="B129" s="1118" t="s">
        <v>185</v>
      </c>
      <c r="C129" s="1119" t="s">
        <v>597</v>
      </c>
      <c r="D129" s="1120" t="s">
        <v>597</v>
      </c>
      <c r="E129" s="1121">
        <f>SUM(E10,E16,E21,E27,E33,E40,E46,E53,E60,E65,E69,E73,E77,E81,E85,E89,E93,E98,E104,E110,E116,E121,E127)</f>
        <v>31988091</v>
      </c>
      <c r="F129" s="1122">
        <f>SUM(F10,F16,F21,F27,F33,F40,F46,F53,F60,F65,F69,F73,F77,F81,F85,F89,F93,F98,F104,F110,F116,F121,F127)</f>
        <v>18860482.69</v>
      </c>
      <c r="G129" s="1123">
        <f>SUM(F129/E129)</f>
        <v>0.5896</v>
      </c>
      <c r="H129" s="1052" t="s">
        <v>125</v>
      </c>
    </row>
    <row r="130" spans="1:7" ht="12.75" thickBot="1">
      <c r="A130" s="1062"/>
      <c r="B130" s="1104"/>
      <c r="C130" s="1063"/>
      <c r="D130" s="1124"/>
      <c r="E130" s="1125"/>
      <c r="F130" s="1105"/>
      <c r="G130" s="1126"/>
    </row>
  </sheetData>
  <mergeCells count="5">
    <mergeCell ref="H98:J98"/>
    <mergeCell ref="A1:G1"/>
    <mergeCell ref="A3:G3"/>
    <mergeCell ref="H14:J14"/>
    <mergeCell ref="H24:J24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8" r:id="rId1"/>
  <rowBreaks count="1" manualBreakCount="1">
    <brk id="6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42"/>
  <sheetViews>
    <sheetView showGridLines="0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5.25390625" style="1158" customWidth="1"/>
    <col min="2" max="2" width="45.75390625" style="1158" customWidth="1"/>
    <col min="3" max="3" width="6.75390625" style="1158" customWidth="1"/>
    <col min="4" max="4" width="10.75390625" style="1158" customWidth="1"/>
    <col min="5" max="6" width="13.75390625" style="1158" customWidth="1"/>
    <col min="7" max="7" width="9.25390625" style="1158" bestFit="1" customWidth="1"/>
    <col min="8" max="9" width="9.875" style="229" bestFit="1" customWidth="1"/>
    <col min="10" max="16384" width="9.125" style="197" customWidth="1"/>
  </cols>
  <sheetData>
    <row r="1" spans="1:7" ht="18" customHeight="1">
      <c r="A1" s="1499" t="s">
        <v>517</v>
      </c>
      <c r="B1" s="1499"/>
      <c r="C1" s="1499"/>
      <c r="D1" s="1499"/>
      <c r="E1" s="1499"/>
      <c r="F1" s="1499"/>
      <c r="G1" s="1499"/>
    </row>
    <row r="2" spans="1:7" ht="18" customHeight="1">
      <c r="A2" s="1499" t="s">
        <v>407</v>
      </c>
      <c r="B2" s="1499"/>
      <c r="C2" s="1499"/>
      <c r="D2" s="1499"/>
      <c r="E2" s="1499"/>
      <c r="F2" s="1499"/>
      <c r="G2" s="1499"/>
    </row>
    <row r="3" spans="1:7" ht="16.5" thickBot="1">
      <c r="A3" s="1156"/>
      <c r="B3" s="1157"/>
      <c r="C3" s="1157"/>
      <c r="D3" s="1157"/>
      <c r="G3" s="1159" t="s">
        <v>596</v>
      </c>
    </row>
    <row r="4" spans="1:7" ht="36.75" customHeight="1" thickBot="1">
      <c r="A4" s="1160" t="s">
        <v>595</v>
      </c>
      <c r="B4" s="1161" t="s">
        <v>187</v>
      </c>
      <c r="C4" s="1161" t="s">
        <v>159</v>
      </c>
      <c r="D4" s="1161" t="s">
        <v>186</v>
      </c>
      <c r="E4" s="1161" t="s">
        <v>127</v>
      </c>
      <c r="F4" s="1162" t="s">
        <v>609</v>
      </c>
      <c r="G4" s="1163" t="s">
        <v>518</v>
      </c>
    </row>
    <row r="5" spans="1:7" ht="12">
      <c r="A5" s="1164">
        <v>1</v>
      </c>
      <c r="B5" s="1165">
        <v>2</v>
      </c>
      <c r="C5" s="1166">
        <v>3</v>
      </c>
      <c r="D5" s="1166">
        <v>4</v>
      </c>
      <c r="E5" s="1166">
        <v>5</v>
      </c>
      <c r="F5" s="1167">
        <v>6</v>
      </c>
      <c r="G5" s="1168">
        <v>7</v>
      </c>
    </row>
    <row r="6" spans="1:7" ht="12">
      <c r="A6" s="1169"/>
      <c r="B6" s="1170"/>
      <c r="C6" s="1170"/>
      <c r="D6" s="1171"/>
      <c r="E6" s="1171"/>
      <c r="F6" s="1172"/>
      <c r="G6" s="1173"/>
    </row>
    <row r="7" spans="1:9" ht="12">
      <c r="A7" s="1174"/>
      <c r="B7" s="1175" t="s">
        <v>307</v>
      </c>
      <c r="C7" s="1176"/>
      <c r="D7" s="1176"/>
      <c r="E7" s="1177">
        <f>SUM(E10:E15)</f>
        <v>6000</v>
      </c>
      <c r="F7" s="1178">
        <f>SUM(F10:F15)</f>
        <v>6000</v>
      </c>
      <c r="G7" s="1179">
        <f>SUM(F7/E7)</f>
        <v>1</v>
      </c>
      <c r="H7" s="230">
        <f>SUM(E10:E15)</f>
        <v>6000</v>
      </c>
      <c r="I7" s="1180">
        <f>SUM(F10:F15)</f>
        <v>6000</v>
      </c>
    </row>
    <row r="8" spans="1:7" ht="12">
      <c r="A8" s="1181"/>
      <c r="B8" s="1182"/>
      <c r="C8" s="1182"/>
      <c r="D8" s="1182"/>
      <c r="E8" s="1182"/>
      <c r="F8" s="1183"/>
      <c r="G8" s="1184"/>
    </row>
    <row r="9" spans="1:7" ht="12">
      <c r="A9" s="1185">
        <v>1</v>
      </c>
      <c r="B9" s="235" t="s">
        <v>953</v>
      </c>
      <c r="C9" s="1186"/>
      <c r="D9" s="1186"/>
      <c r="E9" s="1187"/>
      <c r="F9" s="1183"/>
      <c r="G9" s="1184"/>
    </row>
    <row r="10" spans="1:9" ht="12">
      <c r="A10" s="1188"/>
      <c r="B10" s="235" t="s">
        <v>548</v>
      </c>
      <c r="C10" s="236">
        <v>630</v>
      </c>
      <c r="D10" s="236">
        <v>63003</v>
      </c>
      <c r="E10" s="237">
        <v>3000</v>
      </c>
      <c r="F10" s="1189">
        <v>3000</v>
      </c>
      <c r="G10" s="1190">
        <f>SUM(F10/E10)</f>
        <v>1</v>
      </c>
      <c r="H10" s="230"/>
      <c r="I10" s="230"/>
    </row>
    <row r="11" spans="1:9" ht="12">
      <c r="A11" s="1188"/>
      <c r="B11" s="235"/>
      <c r="C11" s="236"/>
      <c r="D11" s="236"/>
      <c r="E11" s="237"/>
      <c r="F11" s="1189"/>
      <c r="G11" s="1190"/>
      <c r="H11" s="231"/>
      <c r="I11" s="231"/>
    </row>
    <row r="12" spans="1:7" ht="12">
      <c r="A12" s="1185">
        <v>2</v>
      </c>
      <c r="B12" s="235" t="s">
        <v>408</v>
      </c>
      <c r="C12" s="236">
        <v>630</v>
      </c>
      <c r="D12" s="236">
        <v>63003</v>
      </c>
      <c r="E12" s="237">
        <v>1000</v>
      </c>
      <c r="F12" s="1189">
        <v>1000</v>
      </c>
      <c r="G12" s="1190">
        <f>SUM(F12/E12)</f>
        <v>1</v>
      </c>
    </row>
    <row r="13" spans="1:9" ht="12">
      <c r="A13" s="1188"/>
      <c r="B13" s="235"/>
      <c r="C13" s="236"/>
      <c r="D13" s="236"/>
      <c r="E13" s="237"/>
      <c r="F13" s="1189"/>
      <c r="G13" s="1190"/>
      <c r="H13" s="230"/>
      <c r="I13" s="230"/>
    </row>
    <row r="14" spans="1:9" ht="12">
      <c r="A14" s="1185">
        <v>3</v>
      </c>
      <c r="B14" s="235" t="s">
        <v>547</v>
      </c>
      <c r="C14" s="236"/>
      <c r="D14" s="236"/>
      <c r="E14" s="237"/>
      <c r="F14" s="1189"/>
      <c r="G14" s="1190"/>
      <c r="H14" s="230"/>
      <c r="I14" s="230"/>
    </row>
    <row r="15" spans="1:9" ht="12">
      <c r="A15" s="1188"/>
      <c r="B15" s="235" t="s">
        <v>546</v>
      </c>
      <c r="C15" s="236">
        <v>630</v>
      </c>
      <c r="D15" s="236">
        <v>63003</v>
      </c>
      <c r="E15" s="237">
        <v>2000</v>
      </c>
      <c r="F15" s="1189">
        <v>2000</v>
      </c>
      <c r="G15" s="1190">
        <f>SUM(F15/E15)</f>
        <v>1</v>
      </c>
      <c r="H15" s="230"/>
      <c r="I15" s="230"/>
    </row>
    <row r="16" spans="1:9" ht="12">
      <c r="A16" s="1188"/>
      <c r="B16" s="235"/>
      <c r="C16" s="236"/>
      <c r="D16" s="236"/>
      <c r="E16" s="237"/>
      <c r="F16" s="1189"/>
      <c r="G16" s="1190"/>
      <c r="H16" s="230"/>
      <c r="I16" s="230"/>
    </row>
    <row r="17" spans="1:9" ht="24">
      <c r="A17" s="1188"/>
      <c r="B17" s="1191" t="s">
        <v>876</v>
      </c>
      <c r="C17" s="1176"/>
      <c r="D17" s="1176"/>
      <c r="E17" s="1177">
        <f>SUM(E19)</f>
        <v>21000</v>
      </c>
      <c r="F17" s="1192">
        <f>SUM(F19)</f>
        <v>14000</v>
      </c>
      <c r="G17" s="1179">
        <f>SUM(F17/E17)</f>
        <v>0.6667</v>
      </c>
      <c r="H17" s="230">
        <f>SUM(E19)</f>
        <v>21000</v>
      </c>
      <c r="I17" s="1180">
        <f>SUM(F19)</f>
        <v>14000</v>
      </c>
    </row>
    <row r="18" spans="1:8" ht="12">
      <c r="A18" s="1181"/>
      <c r="B18" s="1182"/>
      <c r="C18" s="1182"/>
      <c r="D18" s="1182"/>
      <c r="E18" s="237"/>
      <c r="F18" s="1189"/>
      <c r="G18" s="1190"/>
      <c r="H18" s="231"/>
    </row>
    <row r="19" spans="1:9" ht="12">
      <c r="A19" s="1181">
        <v>4</v>
      </c>
      <c r="B19" s="235" t="s">
        <v>409</v>
      </c>
      <c r="C19" s="236">
        <v>754</v>
      </c>
      <c r="D19" s="236">
        <v>75415</v>
      </c>
      <c r="E19" s="237">
        <v>21000</v>
      </c>
      <c r="F19" s="1189">
        <v>14000</v>
      </c>
      <c r="G19" s="1190">
        <f>SUM(F19/E19)</f>
        <v>0.6667</v>
      </c>
      <c r="H19" s="231"/>
      <c r="I19" s="230"/>
    </row>
    <row r="20" spans="1:8" ht="12">
      <c r="A20" s="1181"/>
      <c r="B20" s="235" t="s">
        <v>410</v>
      </c>
      <c r="C20" s="236"/>
      <c r="D20" s="236"/>
      <c r="E20" s="237"/>
      <c r="F20" s="1189"/>
      <c r="G20" s="1190"/>
      <c r="H20" s="231"/>
    </row>
    <row r="21" spans="1:7" ht="12">
      <c r="A21" s="1181"/>
      <c r="B21" s="235"/>
      <c r="C21" s="236"/>
      <c r="D21" s="236"/>
      <c r="E21" s="237"/>
      <c r="F21" s="234"/>
      <c r="G21" s="1193"/>
    </row>
    <row r="22" spans="1:7" ht="12">
      <c r="A22" s="1181"/>
      <c r="B22" s="1194" t="s">
        <v>868</v>
      </c>
      <c r="C22" s="236"/>
      <c r="D22" s="236"/>
      <c r="E22" s="237"/>
      <c r="F22" s="234"/>
      <c r="G22" s="1193"/>
    </row>
    <row r="23" spans="1:9" ht="12">
      <c r="A23" s="1181"/>
      <c r="B23" s="1195" t="s">
        <v>466</v>
      </c>
      <c r="C23" s="1176"/>
      <c r="D23" s="1176"/>
      <c r="E23" s="1177">
        <f>SUM(E24,E33)</f>
        <v>111820</v>
      </c>
      <c r="F23" s="1177">
        <f>SUM(F24,F33)</f>
        <v>80220</v>
      </c>
      <c r="G23" s="1179">
        <f>SUM(F23/E23)</f>
        <v>0.7174</v>
      </c>
      <c r="H23" s="230"/>
      <c r="I23" s="230"/>
    </row>
    <row r="24" spans="1:10" ht="33" customHeight="1">
      <c r="A24" s="1181"/>
      <c r="B24" s="1196" t="s">
        <v>869</v>
      </c>
      <c r="C24" s="1197"/>
      <c r="D24" s="236"/>
      <c r="E24" s="1198">
        <f>SUM(E27:E32)</f>
        <v>46820</v>
      </c>
      <c r="F24" s="1199">
        <f>SUM(F27:F32)</f>
        <v>27720</v>
      </c>
      <c r="G24" s="1200">
        <f>SUM(F24/E24)</f>
        <v>0.5921</v>
      </c>
      <c r="H24" s="230">
        <f>SUM(E27:E32)</f>
        <v>46820</v>
      </c>
      <c r="I24" s="1180">
        <f>SUM(F27:F32)</f>
        <v>27720</v>
      </c>
      <c r="J24" s="229"/>
    </row>
    <row r="25" spans="1:7" ht="12">
      <c r="A25" s="1181"/>
      <c r="B25" s="1201"/>
      <c r="C25" s="236"/>
      <c r="D25" s="236"/>
      <c r="E25" s="1198"/>
      <c r="F25" s="1202"/>
      <c r="G25" s="1203"/>
    </row>
    <row r="26" spans="1:7" ht="12">
      <c r="A26" s="1185">
        <v>5</v>
      </c>
      <c r="B26" s="235" t="s">
        <v>519</v>
      </c>
      <c r="C26" s="236"/>
      <c r="D26" s="236"/>
      <c r="E26" s="237"/>
      <c r="F26" s="1189"/>
      <c r="G26" s="1193"/>
    </row>
    <row r="27" spans="1:9" ht="12">
      <c r="A27" s="1185"/>
      <c r="B27" s="235" t="s">
        <v>520</v>
      </c>
      <c r="C27" s="236">
        <v>851</v>
      </c>
      <c r="D27" s="236">
        <v>85154</v>
      </c>
      <c r="E27" s="237">
        <v>24720</v>
      </c>
      <c r="F27" s="1189">
        <v>17720</v>
      </c>
      <c r="G27" s="1190">
        <f>SUM(F27/E27)</f>
        <v>0.7168</v>
      </c>
      <c r="I27" s="230"/>
    </row>
    <row r="28" spans="1:7" ht="12">
      <c r="A28" s="1185"/>
      <c r="B28" s="235"/>
      <c r="C28" s="236"/>
      <c r="D28" s="236"/>
      <c r="E28" s="237"/>
      <c r="F28" s="1189"/>
      <c r="G28" s="1190"/>
    </row>
    <row r="29" spans="1:7" ht="12">
      <c r="A29" s="1185">
        <v>6</v>
      </c>
      <c r="B29" s="235" t="s">
        <v>411</v>
      </c>
      <c r="C29" s="236">
        <v>851</v>
      </c>
      <c r="D29" s="236">
        <v>85154</v>
      </c>
      <c r="E29" s="237">
        <v>20000</v>
      </c>
      <c r="F29" s="1189">
        <v>10000</v>
      </c>
      <c r="G29" s="1190">
        <f>SUM(F29/E29)</f>
        <v>0.5</v>
      </c>
    </row>
    <row r="30" spans="1:7" ht="12">
      <c r="A30" s="1185"/>
      <c r="B30" s="235" t="s">
        <v>956</v>
      </c>
      <c r="C30" s="236"/>
      <c r="D30" s="236"/>
      <c r="E30" s="237"/>
      <c r="F30" s="1189"/>
      <c r="G30" s="1190"/>
    </row>
    <row r="31" spans="1:7" ht="12">
      <c r="A31" s="1185"/>
      <c r="B31" s="235"/>
      <c r="C31" s="236"/>
      <c r="D31" s="236"/>
      <c r="E31" s="237"/>
      <c r="F31" s="1189"/>
      <c r="G31" s="1190"/>
    </row>
    <row r="32" spans="1:7" ht="12">
      <c r="A32" s="1185">
        <v>7</v>
      </c>
      <c r="B32" s="235" t="s">
        <v>412</v>
      </c>
      <c r="C32" s="236">
        <v>851</v>
      </c>
      <c r="D32" s="236">
        <v>85154</v>
      </c>
      <c r="E32" s="237">
        <v>2100</v>
      </c>
      <c r="F32" s="1189">
        <v>0</v>
      </c>
      <c r="G32" s="1190">
        <f>SUM(F32/E32)</f>
        <v>0</v>
      </c>
    </row>
    <row r="33" spans="1:9" ht="39" customHeight="1">
      <c r="A33" s="1181"/>
      <c r="B33" s="1196" t="s">
        <v>549</v>
      </c>
      <c r="C33" s="1197"/>
      <c r="D33" s="236"/>
      <c r="E33" s="1198">
        <f>SUM(E36:E68,E70:E77)</f>
        <v>65000</v>
      </c>
      <c r="F33" s="1199">
        <f>SUM(F36:F68,F70:F77)</f>
        <v>52500</v>
      </c>
      <c r="G33" s="1200">
        <f>SUM(F33/E33)</f>
        <v>0.8077</v>
      </c>
      <c r="H33" s="230">
        <f>SUM(E36:E70,E72:E76)</f>
        <v>65005</v>
      </c>
      <c r="I33" s="1180">
        <f>SUM(F36:F70,F72:F76)</f>
        <v>52506</v>
      </c>
    </row>
    <row r="34" spans="1:9" ht="12">
      <c r="A34" s="1181"/>
      <c r="B34" s="1204"/>
      <c r="C34" s="1205"/>
      <c r="D34" s="236"/>
      <c r="E34" s="237"/>
      <c r="F34" s="1189"/>
      <c r="G34" s="1193"/>
      <c r="H34" s="232"/>
      <c r="I34" s="232"/>
    </row>
    <row r="35" spans="1:8" ht="12">
      <c r="A35" s="1185">
        <v>8</v>
      </c>
      <c r="B35" s="235" t="s">
        <v>521</v>
      </c>
      <c r="C35" s="236"/>
      <c r="D35" s="236"/>
      <c r="E35" s="237"/>
      <c r="F35" s="1189"/>
      <c r="G35" s="1190"/>
      <c r="H35" s="231"/>
    </row>
    <row r="36" spans="1:8" ht="12">
      <c r="A36" s="1185"/>
      <c r="B36" s="235" t="s">
        <v>522</v>
      </c>
      <c r="C36" s="236">
        <v>851</v>
      </c>
      <c r="D36" s="236">
        <v>85195</v>
      </c>
      <c r="E36" s="237">
        <v>5000</v>
      </c>
      <c r="F36" s="1189">
        <v>5000</v>
      </c>
      <c r="G36" s="1190">
        <f>SUM(F36/E36)</f>
        <v>1</v>
      </c>
      <c r="H36" s="231"/>
    </row>
    <row r="37" spans="1:8" ht="12">
      <c r="A37" s="1185"/>
      <c r="B37" s="235"/>
      <c r="C37" s="236"/>
      <c r="D37" s="236"/>
      <c r="E37" s="237"/>
      <c r="F37" s="1189"/>
      <c r="G37" s="1190"/>
      <c r="H37" s="231"/>
    </row>
    <row r="38" spans="1:9" s="1206" customFormat="1" ht="12">
      <c r="A38" s="1185">
        <v>9</v>
      </c>
      <c r="B38" s="235" t="s">
        <v>523</v>
      </c>
      <c r="C38" s="236"/>
      <c r="D38" s="236"/>
      <c r="E38" s="237"/>
      <c r="F38" s="1189"/>
      <c r="G38" s="1190"/>
      <c r="H38" s="231"/>
      <c r="I38" s="231"/>
    </row>
    <row r="39" spans="1:9" s="1206" customFormat="1" ht="12">
      <c r="A39" s="1185"/>
      <c r="B39" s="235" t="s">
        <v>524</v>
      </c>
      <c r="C39" s="236"/>
      <c r="D39" s="236"/>
      <c r="E39" s="237"/>
      <c r="F39" s="1189"/>
      <c r="G39" s="1190"/>
      <c r="H39" s="231"/>
      <c r="I39" s="231"/>
    </row>
    <row r="40" spans="1:9" s="1206" customFormat="1" ht="12">
      <c r="A40" s="1185"/>
      <c r="B40" s="235" t="s">
        <v>413</v>
      </c>
      <c r="C40" s="236"/>
      <c r="D40" s="236"/>
      <c r="E40" s="237"/>
      <c r="F40" s="1189"/>
      <c r="G40" s="1190"/>
      <c r="H40" s="231"/>
      <c r="I40" s="231"/>
    </row>
    <row r="41" spans="1:9" s="1206" customFormat="1" ht="12">
      <c r="A41" s="1185"/>
      <c r="B41" s="235" t="s">
        <v>525</v>
      </c>
      <c r="C41" s="236">
        <v>851</v>
      </c>
      <c r="D41" s="236">
        <v>85195</v>
      </c>
      <c r="E41" s="237">
        <v>4500</v>
      </c>
      <c r="F41" s="1189">
        <v>4500</v>
      </c>
      <c r="G41" s="1190">
        <f>SUM(F41/E41)</f>
        <v>1</v>
      </c>
      <c r="H41" s="231"/>
      <c r="I41" s="231"/>
    </row>
    <row r="42" spans="1:7" ht="12">
      <c r="A42" s="1185"/>
      <c r="B42" s="235"/>
      <c r="C42" s="236"/>
      <c r="D42" s="236"/>
      <c r="E42" s="237"/>
      <c r="F42" s="1189"/>
      <c r="G42" s="1190"/>
    </row>
    <row r="43" spans="1:7" ht="12">
      <c r="A43" s="1185">
        <v>10</v>
      </c>
      <c r="B43" s="235" t="s">
        <v>526</v>
      </c>
      <c r="C43" s="236"/>
      <c r="D43" s="236"/>
      <c r="E43" s="237"/>
      <c r="F43" s="1189"/>
      <c r="G43" s="1190"/>
    </row>
    <row r="44" spans="1:7" ht="12">
      <c r="A44" s="1185"/>
      <c r="B44" s="235" t="s">
        <v>527</v>
      </c>
      <c r="C44" s="236">
        <v>851</v>
      </c>
      <c r="D44" s="236">
        <v>85195</v>
      </c>
      <c r="E44" s="237">
        <v>2500</v>
      </c>
      <c r="F44" s="1189">
        <v>2500</v>
      </c>
      <c r="G44" s="1190">
        <f>SUM(F44/E44)</f>
        <v>1</v>
      </c>
    </row>
    <row r="45" spans="1:7" ht="12">
      <c r="A45" s="1185"/>
      <c r="B45" s="235"/>
      <c r="C45" s="236"/>
      <c r="D45" s="236"/>
      <c r="E45" s="237"/>
      <c r="F45" s="1189"/>
      <c r="G45" s="1190"/>
    </row>
    <row r="46" spans="1:7" ht="12">
      <c r="A46" s="1185">
        <v>11</v>
      </c>
      <c r="B46" s="235" t="s">
        <v>528</v>
      </c>
      <c r="C46" s="236"/>
      <c r="D46" s="236"/>
      <c r="E46" s="237"/>
      <c r="F46" s="1189"/>
      <c r="G46" s="1190"/>
    </row>
    <row r="47" spans="1:7" ht="12">
      <c r="A47" s="1185"/>
      <c r="B47" s="235" t="s">
        <v>529</v>
      </c>
      <c r="C47" s="236"/>
      <c r="D47" s="236"/>
      <c r="E47" s="237"/>
      <c r="F47" s="1189"/>
      <c r="G47" s="1190"/>
    </row>
    <row r="48" spans="1:7" ht="12">
      <c r="A48" s="1185"/>
      <c r="B48" s="235" t="s">
        <v>530</v>
      </c>
      <c r="C48" s="236">
        <v>851</v>
      </c>
      <c r="D48" s="236">
        <v>85195</v>
      </c>
      <c r="E48" s="237">
        <v>5000</v>
      </c>
      <c r="F48" s="1189">
        <v>5000</v>
      </c>
      <c r="G48" s="1190">
        <f>SUM(F48/E48)</f>
        <v>1</v>
      </c>
    </row>
    <row r="49" spans="1:7" ht="12">
      <c r="A49" s="1185"/>
      <c r="B49" s="235"/>
      <c r="C49" s="236"/>
      <c r="D49" s="236"/>
      <c r="E49" s="237"/>
      <c r="F49" s="1189"/>
      <c r="G49" s="1190"/>
    </row>
    <row r="50" spans="1:7" ht="12">
      <c r="A50" s="1185">
        <v>12</v>
      </c>
      <c r="B50" s="235" t="s">
        <v>414</v>
      </c>
      <c r="C50" s="236"/>
      <c r="D50" s="236"/>
      <c r="E50" s="237"/>
      <c r="F50" s="1189"/>
      <c r="G50" s="1190"/>
    </row>
    <row r="51" spans="1:7" ht="12">
      <c r="A51" s="1185"/>
      <c r="B51" s="235" t="s">
        <v>533</v>
      </c>
      <c r="C51" s="236"/>
      <c r="D51" s="236"/>
      <c r="E51" s="237"/>
      <c r="F51" s="1189"/>
      <c r="G51" s="1190"/>
    </row>
    <row r="52" spans="1:7" ht="12">
      <c r="A52" s="1185"/>
      <c r="B52" s="235" t="s">
        <v>534</v>
      </c>
      <c r="C52" s="236">
        <v>851</v>
      </c>
      <c r="D52" s="236">
        <v>85195</v>
      </c>
      <c r="E52" s="237">
        <v>11000</v>
      </c>
      <c r="F52" s="1189">
        <v>5500</v>
      </c>
      <c r="G52" s="1190">
        <f>SUM(F52/E52)</f>
        <v>0.5</v>
      </c>
    </row>
    <row r="53" spans="1:7" ht="12">
      <c r="A53" s="1185"/>
      <c r="B53" s="235"/>
      <c r="C53" s="236"/>
      <c r="D53" s="236"/>
      <c r="E53" s="237"/>
      <c r="F53" s="1189"/>
      <c r="G53" s="1190"/>
    </row>
    <row r="54" spans="1:7" ht="12">
      <c r="A54" s="1185">
        <v>13</v>
      </c>
      <c r="B54" s="235" t="s">
        <v>415</v>
      </c>
      <c r="C54" s="236"/>
      <c r="D54" s="236"/>
      <c r="E54" s="237"/>
      <c r="F54" s="1189"/>
      <c r="G54" s="1190"/>
    </row>
    <row r="55" spans="1:7" ht="12">
      <c r="A55" s="1185"/>
      <c r="B55" s="235" t="s">
        <v>535</v>
      </c>
      <c r="C55" s="236">
        <v>851</v>
      </c>
      <c r="D55" s="236">
        <v>85195</v>
      </c>
      <c r="E55" s="237">
        <v>8000</v>
      </c>
      <c r="F55" s="1189">
        <v>4000</v>
      </c>
      <c r="G55" s="1190">
        <f>SUM(F55/E55)</f>
        <v>0.5</v>
      </c>
    </row>
    <row r="56" spans="1:7" ht="12">
      <c r="A56" s="1185"/>
      <c r="B56" s="235"/>
      <c r="C56" s="236"/>
      <c r="D56" s="236"/>
      <c r="E56" s="237"/>
      <c r="F56" s="1189"/>
      <c r="G56" s="1190"/>
    </row>
    <row r="57" spans="1:7" ht="12">
      <c r="A57" s="1185">
        <v>14</v>
      </c>
      <c r="B57" s="235" t="s">
        <v>536</v>
      </c>
      <c r="C57" s="236"/>
      <c r="D57" s="236"/>
      <c r="E57" s="237"/>
      <c r="F57" s="1189"/>
      <c r="G57" s="1190"/>
    </row>
    <row r="58" spans="1:7" ht="12">
      <c r="A58" s="1185"/>
      <c r="B58" s="235" t="s">
        <v>537</v>
      </c>
      <c r="C58" s="236">
        <v>851</v>
      </c>
      <c r="D58" s="236">
        <v>85195</v>
      </c>
      <c r="E58" s="237">
        <v>2000</v>
      </c>
      <c r="F58" s="1189">
        <v>2000</v>
      </c>
      <c r="G58" s="1190">
        <f>SUM(F58/E58)</f>
        <v>1</v>
      </c>
    </row>
    <row r="59" spans="1:7" ht="12">
      <c r="A59" s="1185"/>
      <c r="B59" s="235"/>
      <c r="C59" s="236"/>
      <c r="D59" s="236"/>
      <c r="E59" s="237"/>
      <c r="F59" s="1189"/>
      <c r="G59" s="1190"/>
    </row>
    <row r="60" spans="1:7" ht="12">
      <c r="A60" s="1185">
        <v>15</v>
      </c>
      <c r="B60" s="235" t="s">
        <v>538</v>
      </c>
      <c r="C60" s="236"/>
      <c r="D60" s="236"/>
      <c r="E60" s="237"/>
      <c r="F60" s="1189"/>
      <c r="G60" s="1190"/>
    </row>
    <row r="61" spans="1:7" ht="12">
      <c r="A61" s="1185"/>
      <c r="B61" s="235" t="s">
        <v>539</v>
      </c>
      <c r="C61" s="236">
        <v>851</v>
      </c>
      <c r="D61" s="236">
        <v>85195</v>
      </c>
      <c r="E61" s="237">
        <v>6000</v>
      </c>
      <c r="F61" s="1189">
        <v>6000</v>
      </c>
      <c r="G61" s="1190">
        <f>SUM(F61/E61)</f>
        <v>1</v>
      </c>
    </row>
    <row r="62" spans="1:7" ht="12">
      <c r="A62" s="1185"/>
      <c r="B62" s="235"/>
      <c r="C62" s="236"/>
      <c r="D62" s="236"/>
      <c r="E62" s="237"/>
      <c r="F62" s="1189"/>
      <c r="G62" s="1190"/>
    </row>
    <row r="63" spans="1:7" ht="12">
      <c r="A63" s="1185">
        <v>16</v>
      </c>
      <c r="B63" s="235" t="s">
        <v>416</v>
      </c>
      <c r="C63" s="236"/>
      <c r="D63" s="236"/>
      <c r="E63" s="237"/>
      <c r="F63" s="1189"/>
      <c r="G63" s="1190"/>
    </row>
    <row r="64" spans="1:7" ht="12">
      <c r="A64" s="1185"/>
      <c r="B64" s="235" t="s">
        <v>540</v>
      </c>
      <c r="C64" s="236">
        <v>851</v>
      </c>
      <c r="D64" s="236">
        <v>85195</v>
      </c>
      <c r="E64" s="237">
        <v>4000</v>
      </c>
      <c r="F64" s="1189">
        <v>4000</v>
      </c>
      <c r="G64" s="1190">
        <f>SUM(F64/E64)</f>
        <v>1</v>
      </c>
    </row>
    <row r="65" spans="1:7" ht="12">
      <c r="A65" s="1185"/>
      <c r="B65" s="235"/>
      <c r="C65" s="236"/>
      <c r="D65" s="236"/>
      <c r="E65" s="237"/>
      <c r="F65" s="1189"/>
      <c r="G65" s="1190"/>
    </row>
    <row r="66" spans="1:7" ht="12">
      <c r="A66" s="1185">
        <v>17</v>
      </c>
      <c r="B66" s="235" t="s">
        <v>541</v>
      </c>
      <c r="C66" s="236"/>
      <c r="D66" s="236"/>
      <c r="E66" s="237"/>
      <c r="F66" s="1189"/>
      <c r="G66" s="1190"/>
    </row>
    <row r="67" spans="1:7" ht="12">
      <c r="A67" s="1185"/>
      <c r="B67" s="235" t="s">
        <v>417</v>
      </c>
      <c r="C67" s="236">
        <v>851</v>
      </c>
      <c r="D67" s="236">
        <v>85195</v>
      </c>
      <c r="E67" s="237">
        <v>2000</v>
      </c>
      <c r="F67" s="1189">
        <v>2000</v>
      </c>
      <c r="G67" s="1190">
        <f>SUM(F67/E67)</f>
        <v>1</v>
      </c>
    </row>
    <row r="68" spans="1:7" ht="12.75" thickBot="1">
      <c r="A68" s="1207"/>
      <c r="B68" s="1208"/>
      <c r="C68" s="1209"/>
      <c r="D68" s="1209"/>
      <c r="E68" s="1210"/>
      <c r="F68" s="1211"/>
      <c r="G68" s="1212"/>
    </row>
    <row r="69" spans="1:7" ht="12">
      <c r="A69" s="1164">
        <v>1</v>
      </c>
      <c r="B69" s="1165">
        <v>2</v>
      </c>
      <c r="C69" s="1166">
        <v>3</v>
      </c>
      <c r="D69" s="1166">
        <v>4</v>
      </c>
      <c r="E69" s="1166">
        <v>5</v>
      </c>
      <c r="F69" s="1167">
        <v>6</v>
      </c>
      <c r="G69" s="1168">
        <v>7</v>
      </c>
    </row>
    <row r="70" spans="1:8" ht="12">
      <c r="A70" s="1185">
        <v>18</v>
      </c>
      <c r="B70" s="235" t="s">
        <v>418</v>
      </c>
      <c r="C70" s="236">
        <v>851</v>
      </c>
      <c r="D70" s="236">
        <v>85195</v>
      </c>
      <c r="E70" s="237">
        <v>7000</v>
      </c>
      <c r="F70" s="1189">
        <v>6000</v>
      </c>
      <c r="G70" s="1190">
        <f>SUM(F70/E70)</f>
        <v>0.8571</v>
      </c>
      <c r="H70" s="232">
        <v>1000</v>
      </c>
    </row>
    <row r="71" spans="1:7" ht="12">
      <c r="A71" s="1185"/>
      <c r="B71" s="235"/>
      <c r="C71" s="236"/>
      <c r="D71" s="236"/>
      <c r="E71" s="237"/>
      <c r="F71" s="1213"/>
      <c r="G71" s="1193"/>
    </row>
    <row r="72" spans="1:7" ht="12">
      <c r="A72" s="1185">
        <v>19</v>
      </c>
      <c r="B72" s="235" t="s">
        <v>954</v>
      </c>
      <c r="C72" s="236">
        <v>851</v>
      </c>
      <c r="D72" s="236">
        <v>85195</v>
      </c>
      <c r="E72" s="237">
        <v>2000</v>
      </c>
      <c r="F72" s="1189">
        <v>2000</v>
      </c>
      <c r="G72" s="1190">
        <f>SUM(F72/E72)</f>
        <v>1</v>
      </c>
    </row>
    <row r="73" spans="1:10" ht="12">
      <c r="A73" s="1185"/>
      <c r="B73" s="235"/>
      <c r="C73" s="236"/>
      <c r="D73" s="236"/>
      <c r="E73" s="237"/>
      <c r="F73" s="1189"/>
      <c r="G73" s="1190"/>
      <c r="J73" s="1214"/>
    </row>
    <row r="74" spans="1:7" ht="12">
      <c r="A74" s="1185">
        <v>20</v>
      </c>
      <c r="B74" s="235" t="s">
        <v>419</v>
      </c>
      <c r="C74" s="236">
        <v>851</v>
      </c>
      <c r="D74" s="236">
        <v>85195</v>
      </c>
      <c r="E74" s="237">
        <v>4000</v>
      </c>
      <c r="F74" s="1189">
        <v>4000</v>
      </c>
      <c r="G74" s="1190">
        <f>SUM(F74/E74)</f>
        <v>1</v>
      </c>
    </row>
    <row r="75" spans="1:7" ht="12">
      <c r="A75" s="1185"/>
      <c r="B75" s="235"/>
      <c r="C75" s="236"/>
      <c r="D75" s="236"/>
      <c r="E75" s="237"/>
      <c r="F75" s="1189"/>
      <c r="G75" s="1190"/>
    </row>
    <row r="76" spans="1:7" ht="12">
      <c r="A76" s="1185">
        <v>21</v>
      </c>
      <c r="B76" s="235" t="s">
        <v>412</v>
      </c>
      <c r="C76" s="236">
        <v>851</v>
      </c>
      <c r="D76" s="236">
        <v>85195</v>
      </c>
      <c r="E76" s="237">
        <v>2000</v>
      </c>
      <c r="F76" s="1189">
        <v>0</v>
      </c>
      <c r="G76" s="1190">
        <f>SUM(F76/E76)</f>
        <v>0</v>
      </c>
    </row>
    <row r="77" spans="1:7" ht="12">
      <c r="A77" s="1185"/>
      <c r="B77" s="235"/>
      <c r="C77" s="236"/>
      <c r="D77" s="236"/>
      <c r="E77" s="237"/>
      <c r="F77" s="1189"/>
      <c r="G77" s="1190"/>
    </row>
    <row r="78" spans="1:9" ht="12">
      <c r="A78" s="1185"/>
      <c r="B78" s="1195" t="s">
        <v>872</v>
      </c>
      <c r="C78" s="1176"/>
      <c r="D78" s="1176"/>
      <c r="E78" s="1177">
        <f>SUM(E80:E82)</f>
        <v>75000</v>
      </c>
      <c r="F78" s="1177">
        <f>SUM(F80:F82)</f>
        <v>17500</v>
      </c>
      <c r="G78" s="1179">
        <f>SUM(F78/E78)</f>
        <v>0.2333</v>
      </c>
      <c r="H78" s="230">
        <f>SUM(E80:E82)</f>
        <v>75000</v>
      </c>
      <c r="I78" s="230">
        <f>SUM(F80:F82)</f>
        <v>17500</v>
      </c>
    </row>
    <row r="79" spans="1:7" ht="12">
      <c r="A79" s="1185"/>
      <c r="B79" s="1194"/>
      <c r="C79" s="236"/>
      <c r="D79" s="236"/>
      <c r="E79" s="237"/>
      <c r="F79" s="1189"/>
      <c r="G79" s="1190"/>
    </row>
    <row r="80" spans="1:9" ht="12">
      <c r="A80" s="1185">
        <v>22</v>
      </c>
      <c r="B80" s="235" t="s">
        <v>420</v>
      </c>
      <c r="C80" s="236">
        <v>852</v>
      </c>
      <c r="D80" s="236">
        <v>85295</v>
      </c>
      <c r="E80" s="237">
        <v>25000</v>
      </c>
      <c r="F80" s="1189">
        <v>17500</v>
      </c>
      <c r="G80" s="1190">
        <f>SUM(F80/E80)</f>
        <v>0.7</v>
      </c>
      <c r="H80" s="230"/>
      <c r="I80" s="230"/>
    </row>
    <row r="81" spans="1:9" ht="12">
      <c r="A81" s="1185"/>
      <c r="B81" s="235"/>
      <c r="C81" s="236"/>
      <c r="D81" s="236"/>
      <c r="E81" s="237"/>
      <c r="F81" s="1189"/>
      <c r="G81" s="1190"/>
      <c r="H81" s="230"/>
      <c r="I81" s="230"/>
    </row>
    <row r="82" spans="1:9" ht="12">
      <c r="A82" s="1185">
        <v>23</v>
      </c>
      <c r="B82" s="235" t="s">
        <v>421</v>
      </c>
      <c r="C82" s="236">
        <v>852</v>
      </c>
      <c r="D82" s="236">
        <v>85295</v>
      </c>
      <c r="E82" s="237">
        <v>50000</v>
      </c>
      <c r="F82" s="1189">
        <v>0</v>
      </c>
      <c r="G82" s="1190">
        <f>SUM(F82/E82)</f>
        <v>0</v>
      </c>
      <c r="H82" s="230"/>
      <c r="I82" s="230"/>
    </row>
    <row r="83" spans="1:7" ht="12">
      <c r="A83" s="1185"/>
      <c r="B83" s="235"/>
      <c r="C83" s="236"/>
      <c r="D83" s="236"/>
      <c r="E83" s="237"/>
      <c r="F83" s="1189"/>
      <c r="G83" s="1190"/>
    </row>
    <row r="84" spans="1:9" ht="12">
      <c r="A84" s="1185"/>
      <c r="B84" s="1195" t="s">
        <v>871</v>
      </c>
      <c r="C84" s="1176"/>
      <c r="D84" s="1176"/>
      <c r="E84" s="1177">
        <f>SUM(E87:E89)</f>
        <v>7000</v>
      </c>
      <c r="F84" s="1177">
        <f>SUM(F87:F89)</f>
        <v>7000</v>
      </c>
      <c r="G84" s="1179">
        <f>SUM(F84/E84)</f>
        <v>1</v>
      </c>
      <c r="H84" s="230">
        <f>SUM(E86:E89)</f>
        <v>7000</v>
      </c>
      <c r="I84" s="230">
        <f>SUM(F86:F89)</f>
        <v>7000</v>
      </c>
    </row>
    <row r="85" spans="1:10" ht="12">
      <c r="A85" s="1185"/>
      <c r="B85" s="235"/>
      <c r="C85" s="236"/>
      <c r="D85" s="236"/>
      <c r="E85" s="237"/>
      <c r="F85" s="1189"/>
      <c r="G85" s="1190"/>
      <c r="H85" s="230"/>
      <c r="I85" s="230"/>
      <c r="J85" s="233"/>
    </row>
    <row r="86" spans="1:10" ht="12">
      <c r="A86" s="1185">
        <v>24</v>
      </c>
      <c r="B86" s="235" t="s">
        <v>955</v>
      </c>
      <c r="C86" s="236"/>
      <c r="D86" s="236"/>
      <c r="E86" s="237"/>
      <c r="F86" s="1189"/>
      <c r="G86" s="1190"/>
      <c r="H86" s="230"/>
      <c r="I86" s="230"/>
      <c r="J86" s="233"/>
    </row>
    <row r="87" spans="1:10" ht="12">
      <c r="A87" s="1185"/>
      <c r="B87" s="235" t="s">
        <v>422</v>
      </c>
      <c r="C87" s="236">
        <v>853</v>
      </c>
      <c r="D87" s="236">
        <v>85395</v>
      </c>
      <c r="E87" s="237">
        <v>2000</v>
      </c>
      <c r="F87" s="1189">
        <v>2000</v>
      </c>
      <c r="G87" s="1190">
        <f>SUM(F87/E87)</f>
        <v>1</v>
      </c>
      <c r="H87" s="230"/>
      <c r="I87" s="230"/>
      <c r="J87" s="233"/>
    </row>
    <row r="88" spans="1:10" ht="12">
      <c r="A88" s="1185"/>
      <c r="B88" s="235"/>
      <c r="C88" s="236"/>
      <c r="D88" s="236"/>
      <c r="E88" s="237"/>
      <c r="F88" s="1189"/>
      <c r="G88" s="1190"/>
      <c r="H88" s="230"/>
      <c r="I88" s="230"/>
      <c r="J88" s="233"/>
    </row>
    <row r="89" spans="1:10" ht="12">
      <c r="A89" s="1185">
        <v>25</v>
      </c>
      <c r="B89" s="235" t="s">
        <v>478</v>
      </c>
      <c r="C89" s="236">
        <v>853</v>
      </c>
      <c r="D89" s="236">
        <v>85395</v>
      </c>
      <c r="E89" s="237">
        <v>5000</v>
      </c>
      <c r="F89" s="1189">
        <v>5000</v>
      </c>
      <c r="G89" s="1190">
        <f>SUM(F89/E89)</f>
        <v>1</v>
      </c>
      <c r="H89" s="230"/>
      <c r="I89" s="230"/>
      <c r="J89" s="233"/>
    </row>
    <row r="90" spans="1:7" ht="12" customHeight="1">
      <c r="A90" s="1185"/>
      <c r="B90" s="235"/>
      <c r="C90" s="236"/>
      <c r="D90" s="236"/>
      <c r="E90" s="237"/>
      <c r="F90" s="1189"/>
      <c r="G90" s="1190"/>
    </row>
    <row r="91" spans="1:9" ht="27" customHeight="1">
      <c r="A91" s="1185"/>
      <c r="B91" s="1191" t="s">
        <v>879</v>
      </c>
      <c r="C91" s="1176"/>
      <c r="D91" s="1176"/>
      <c r="E91" s="1177">
        <f>SUM(E95:E100)</f>
        <v>29000</v>
      </c>
      <c r="F91" s="1178">
        <f>SUM(F95:F100)</f>
        <v>29000</v>
      </c>
      <c r="G91" s="1179">
        <f>SUM(F91/E91)</f>
        <v>1</v>
      </c>
      <c r="H91" s="230">
        <f>SUM(E95:E100)</f>
        <v>29000</v>
      </c>
      <c r="I91" s="230">
        <f>SUM(F95:F100)</f>
        <v>29000</v>
      </c>
    </row>
    <row r="92" spans="1:9" ht="11.25" customHeight="1">
      <c r="A92" s="1185"/>
      <c r="B92" s="1196"/>
      <c r="C92" s="1197"/>
      <c r="D92" s="236"/>
      <c r="E92" s="237"/>
      <c r="F92" s="1189"/>
      <c r="G92" s="1190"/>
      <c r="H92" s="230"/>
      <c r="I92" s="230"/>
    </row>
    <row r="93" spans="1:7" ht="11.25" customHeight="1">
      <c r="A93" s="1185"/>
      <c r="B93" s="1196" t="s">
        <v>873</v>
      </c>
      <c r="C93" s="1197"/>
      <c r="D93" s="236"/>
      <c r="E93" s="237"/>
      <c r="F93" s="1189"/>
      <c r="G93" s="1190"/>
    </row>
    <row r="94" spans="1:7" ht="11.25" customHeight="1">
      <c r="A94" s="1185"/>
      <c r="B94" s="1194"/>
      <c r="C94" s="236"/>
      <c r="D94" s="236"/>
      <c r="E94" s="237"/>
      <c r="F94" s="1189"/>
      <c r="G94" s="1190"/>
    </row>
    <row r="95" spans="1:7" ht="11.25" customHeight="1">
      <c r="A95" s="1185">
        <v>26</v>
      </c>
      <c r="B95" s="235" t="s">
        <v>560</v>
      </c>
      <c r="C95" s="236">
        <v>854</v>
      </c>
      <c r="D95" s="236">
        <v>85412</v>
      </c>
      <c r="E95" s="237">
        <v>18000</v>
      </c>
      <c r="F95" s="1189">
        <v>18000</v>
      </c>
      <c r="G95" s="1190">
        <f>SUM(F95/E95)</f>
        <v>1</v>
      </c>
    </row>
    <row r="96" spans="1:7" ht="11.25" customHeight="1">
      <c r="A96" s="1185"/>
      <c r="B96" s="235" t="s">
        <v>423</v>
      </c>
      <c r="C96" s="236"/>
      <c r="D96" s="236"/>
      <c r="E96" s="237"/>
      <c r="F96" s="1189"/>
      <c r="G96" s="1215"/>
    </row>
    <row r="97" spans="1:7" ht="11.25" customHeight="1">
      <c r="A97" s="1185"/>
      <c r="B97" s="235"/>
      <c r="C97" s="236"/>
      <c r="D97" s="236"/>
      <c r="E97" s="237"/>
      <c r="F97" s="1189"/>
      <c r="G97" s="1215"/>
    </row>
    <row r="98" spans="1:7" ht="12">
      <c r="A98" s="1185">
        <v>27</v>
      </c>
      <c r="B98" s="235" t="s">
        <v>561</v>
      </c>
      <c r="C98" s="236">
        <v>854</v>
      </c>
      <c r="D98" s="236">
        <v>85412</v>
      </c>
      <c r="E98" s="237">
        <v>1000</v>
      </c>
      <c r="F98" s="1189">
        <v>1000</v>
      </c>
      <c r="G98" s="1215">
        <f>SUM(F98/E98)</f>
        <v>1</v>
      </c>
    </row>
    <row r="99" spans="1:7" ht="11.25" customHeight="1">
      <c r="A99" s="1185"/>
      <c r="B99" s="236"/>
      <c r="C99" s="236"/>
      <c r="D99" s="236"/>
      <c r="E99" s="1216"/>
      <c r="F99" s="1189"/>
      <c r="G99" s="1217"/>
    </row>
    <row r="100" spans="1:7" ht="12">
      <c r="A100" s="1185">
        <v>28</v>
      </c>
      <c r="B100" s="235" t="s">
        <v>424</v>
      </c>
      <c r="C100" s="236">
        <v>854</v>
      </c>
      <c r="D100" s="236">
        <v>85412</v>
      </c>
      <c r="E100" s="237">
        <v>10000</v>
      </c>
      <c r="F100" s="1189">
        <v>10000</v>
      </c>
      <c r="G100" s="1215">
        <f>SUM(F100/E100)</f>
        <v>1</v>
      </c>
    </row>
    <row r="101" spans="1:7" ht="12">
      <c r="A101" s="1185"/>
      <c r="B101" s="235"/>
      <c r="C101" s="236"/>
      <c r="D101" s="236"/>
      <c r="E101" s="237"/>
      <c r="F101" s="1189"/>
      <c r="G101" s="1215"/>
    </row>
    <row r="102" spans="1:7" ht="24">
      <c r="A102" s="1185"/>
      <c r="B102" s="1196" t="s">
        <v>562</v>
      </c>
      <c r="C102" s="1197"/>
      <c r="D102" s="236"/>
      <c r="E102" s="237"/>
      <c r="F102" s="1189"/>
      <c r="G102" s="1215"/>
    </row>
    <row r="103" spans="1:9" ht="15.75" customHeight="1">
      <c r="A103" s="1185"/>
      <c r="B103" s="1191" t="s">
        <v>874</v>
      </c>
      <c r="C103" s="1176"/>
      <c r="D103" s="1176"/>
      <c r="E103" s="1177">
        <f>SUM(E106)</f>
        <v>35000</v>
      </c>
      <c r="F103" s="1178">
        <f>SUM(F106)</f>
        <v>35000</v>
      </c>
      <c r="G103" s="1179">
        <f>SUM(F103/E103)</f>
        <v>1</v>
      </c>
      <c r="H103" s="230">
        <f>SUM(E106)</f>
        <v>35000</v>
      </c>
      <c r="I103" s="230">
        <f>SUM(F106)</f>
        <v>35000</v>
      </c>
    </row>
    <row r="104" spans="1:7" ht="12">
      <c r="A104" s="1185"/>
      <c r="B104" s="1196"/>
      <c r="C104" s="1197"/>
      <c r="D104" s="236"/>
      <c r="E104" s="237"/>
      <c r="F104" s="1189"/>
      <c r="G104" s="1215"/>
    </row>
    <row r="105" spans="1:7" ht="12">
      <c r="A105" s="1185">
        <v>29</v>
      </c>
      <c r="B105" s="235" t="s">
        <v>425</v>
      </c>
      <c r="C105" s="236"/>
      <c r="D105" s="236"/>
      <c r="E105" s="237"/>
      <c r="F105" s="1189"/>
      <c r="G105" s="1215"/>
    </row>
    <row r="106" spans="1:9" ht="12">
      <c r="A106" s="1218"/>
      <c r="B106" s="1183" t="s">
        <v>426</v>
      </c>
      <c r="C106" s="1205">
        <v>921</v>
      </c>
      <c r="D106" s="1205">
        <v>92120</v>
      </c>
      <c r="E106" s="1219">
        <v>35000</v>
      </c>
      <c r="F106" s="1189">
        <v>35000</v>
      </c>
      <c r="G106" s="1190">
        <f>SUM(F106/E106)</f>
        <v>1</v>
      </c>
      <c r="H106" s="230"/>
      <c r="I106" s="230"/>
    </row>
    <row r="107" spans="1:9" ht="12">
      <c r="A107" s="1185"/>
      <c r="B107" s="1183"/>
      <c r="C107" s="236"/>
      <c r="D107" s="236"/>
      <c r="E107" s="237"/>
      <c r="F107" s="1189"/>
      <c r="G107" s="1215"/>
      <c r="H107" s="230"/>
      <c r="I107" s="230"/>
    </row>
    <row r="108" spans="1:10" ht="12">
      <c r="A108" s="1185"/>
      <c r="B108" s="1191" t="s">
        <v>875</v>
      </c>
      <c r="C108" s="1176"/>
      <c r="D108" s="1176"/>
      <c r="E108" s="1177">
        <f>SUM(E112:E119)</f>
        <v>10000</v>
      </c>
      <c r="F108" s="1178">
        <f>SUM(F112:F119)</f>
        <v>5000</v>
      </c>
      <c r="G108" s="1179">
        <f>SUM(F108/E108)</f>
        <v>0.5</v>
      </c>
      <c r="H108" s="230">
        <f>SUM(E110:E120)</f>
        <v>10000</v>
      </c>
      <c r="I108" s="230">
        <f>SUM(F110:F120)</f>
        <v>5000</v>
      </c>
      <c r="J108" s="230"/>
    </row>
    <row r="109" spans="1:9" ht="12">
      <c r="A109" s="1185"/>
      <c r="B109" s="1204"/>
      <c r="C109" s="236"/>
      <c r="D109" s="236"/>
      <c r="E109" s="237"/>
      <c r="F109" s="1189"/>
      <c r="G109" s="1215"/>
      <c r="H109" s="230"/>
      <c r="I109" s="230"/>
    </row>
    <row r="110" spans="1:9" ht="12">
      <c r="A110" s="1185">
        <v>30</v>
      </c>
      <c r="B110" s="235" t="s">
        <v>542</v>
      </c>
      <c r="C110" s="236"/>
      <c r="D110" s="236"/>
      <c r="E110" s="237"/>
      <c r="F110" s="1189"/>
      <c r="G110" s="1215"/>
      <c r="H110" s="230"/>
      <c r="I110" s="230"/>
    </row>
    <row r="111" spans="1:9" ht="12">
      <c r="A111" s="1185"/>
      <c r="B111" s="235" t="s">
        <v>543</v>
      </c>
      <c r="C111" s="236"/>
      <c r="D111" s="236"/>
      <c r="E111" s="237"/>
      <c r="F111" s="1189"/>
      <c r="G111" s="1215"/>
      <c r="H111" s="230"/>
      <c r="I111" s="230"/>
    </row>
    <row r="112" spans="1:9" ht="12">
      <c r="A112" s="1185"/>
      <c r="B112" s="235" t="s">
        <v>544</v>
      </c>
      <c r="C112" s="236">
        <v>921</v>
      </c>
      <c r="D112" s="236">
        <v>92195</v>
      </c>
      <c r="E112" s="237">
        <v>2000</v>
      </c>
      <c r="F112" s="1189">
        <v>2000</v>
      </c>
      <c r="G112" s="1215">
        <f>SUM(F112/E112)</f>
        <v>1</v>
      </c>
      <c r="H112" s="230"/>
      <c r="I112" s="230"/>
    </row>
    <row r="113" spans="1:9" ht="12">
      <c r="A113" s="1185"/>
      <c r="B113" s="235"/>
      <c r="C113" s="236"/>
      <c r="D113" s="236"/>
      <c r="E113" s="237"/>
      <c r="F113" s="1189"/>
      <c r="G113" s="1215"/>
      <c r="H113" s="230"/>
      <c r="I113" s="230"/>
    </row>
    <row r="114" spans="1:9" ht="12">
      <c r="A114" s="1185">
        <v>31</v>
      </c>
      <c r="B114" s="235" t="s">
        <v>427</v>
      </c>
      <c r="C114" s="236">
        <v>921</v>
      </c>
      <c r="D114" s="236">
        <v>92195</v>
      </c>
      <c r="E114" s="237">
        <v>2000</v>
      </c>
      <c r="F114" s="1189">
        <v>2000</v>
      </c>
      <c r="G114" s="1215">
        <f>SUM(F114/E114)</f>
        <v>1</v>
      </c>
      <c r="H114" s="230"/>
      <c r="I114" s="230"/>
    </row>
    <row r="115" spans="1:9" ht="12">
      <c r="A115" s="1185"/>
      <c r="B115" s="235"/>
      <c r="C115" s="236"/>
      <c r="D115" s="236"/>
      <c r="E115" s="237"/>
      <c r="F115" s="1189"/>
      <c r="G115" s="1215"/>
      <c r="H115" s="230"/>
      <c r="I115" s="230"/>
    </row>
    <row r="116" spans="1:9" ht="12">
      <c r="A116" s="1185">
        <v>32</v>
      </c>
      <c r="B116" s="235" t="s">
        <v>428</v>
      </c>
      <c r="C116" s="236"/>
      <c r="D116" s="236"/>
      <c r="E116" s="237"/>
      <c r="F116" s="1189"/>
      <c r="G116" s="1215"/>
      <c r="H116" s="230"/>
      <c r="I116" s="230"/>
    </row>
    <row r="117" spans="1:9" ht="12">
      <c r="A117" s="1185"/>
      <c r="B117" s="235" t="s">
        <v>429</v>
      </c>
      <c r="C117" s="236">
        <v>921</v>
      </c>
      <c r="D117" s="236">
        <v>92195</v>
      </c>
      <c r="E117" s="237">
        <v>1000</v>
      </c>
      <c r="F117" s="1189">
        <v>1000</v>
      </c>
      <c r="G117" s="1215">
        <f>SUM(F117/E117)</f>
        <v>1</v>
      </c>
      <c r="H117" s="230"/>
      <c r="I117" s="230"/>
    </row>
    <row r="118" spans="1:9" ht="12">
      <c r="A118" s="1185"/>
      <c r="B118" s="235"/>
      <c r="C118" s="236"/>
      <c r="D118" s="236"/>
      <c r="E118" s="237"/>
      <c r="F118" s="1189"/>
      <c r="G118" s="1215"/>
      <c r="H118" s="230"/>
      <c r="I118" s="230"/>
    </row>
    <row r="119" spans="1:9" ht="12">
      <c r="A119" s="1185">
        <v>33</v>
      </c>
      <c r="B119" s="235" t="s">
        <v>412</v>
      </c>
      <c r="C119" s="236">
        <v>921</v>
      </c>
      <c r="D119" s="236">
        <v>92195</v>
      </c>
      <c r="E119" s="237">
        <v>5000</v>
      </c>
      <c r="F119" s="1189">
        <v>0</v>
      </c>
      <c r="G119" s="1215">
        <f>SUM(F119/E119)</f>
        <v>0</v>
      </c>
      <c r="H119" s="230"/>
      <c r="I119" s="230"/>
    </row>
    <row r="120" spans="1:7" ht="12">
      <c r="A120" s="1185"/>
      <c r="B120" s="235"/>
      <c r="C120" s="236"/>
      <c r="D120" s="236"/>
      <c r="E120" s="237"/>
      <c r="F120" s="1189"/>
      <c r="G120" s="1215"/>
    </row>
    <row r="121" spans="1:9" ht="12">
      <c r="A121" s="1185"/>
      <c r="B121" s="1220" t="s">
        <v>256</v>
      </c>
      <c r="C121" s="1221"/>
      <c r="D121" s="1221"/>
      <c r="E121" s="1222">
        <f>SUM(E123:E140)</f>
        <v>550000</v>
      </c>
      <c r="F121" s="1223">
        <f>SUM(F123:F140)</f>
        <v>303250</v>
      </c>
      <c r="G121" s="1179">
        <f>SUM(F121/E121)</f>
        <v>0.5514</v>
      </c>
      <c r="H121" s="230">
        <f>SUM(E123:E140)</f>
        <v>550000</v>
      </c>
      <c r="I121" s="1180">
        <f>SUM(F123:F140)</f>
        <v>303250</v>
      </c>
    </row>
    <row r="122" spans="1:7" ht="12">
      <c r="A122" s="1185"/>
      <c r="B122" s="1194"/>
      <c r="C122" s="1224"/>
      <c r="D122" s="1224"/>
      <c r="E122" s="1225"/>
      <c r="F122" s="1226"/>
      <c r="G122" s="1227"/>
    </row>
    <row r="123" spans="1:9" ht="12">
      <c r="A123" s="1185">
        <v>34</v>
      </c>
      <c r="B123" s="235" t="s">
        <v>430</v>
      </c>
      <c r="C123" s="236">
        <v>926</v>
      </c>
      <c r="D123" s="236">
        <v>92605</v>
      </c>
      <c r="E123" s="237">
        <v>215000</v>
      </c>
      <c r="F123" s="1189">
        <v>126750</v>
      </c>
      <c r="G123" s="1215">
        <f>SUM(F123/E123)</f>
        <v>0.5895</v>
      </c>
      <c r="H123" s="230"/>
      <c r="I123" s="230"/>
    </row>
    <row r="124" spans="1:7" ht="12">
      <c r="A124" s="1185">
        <v>35</v>
      </c>
      <c r="B124" s="235" t="s">
        <v>545</v>
      </c>
      <c r="C124" s="236">
        <v>926</v>
      </c>
      <c r="D124" s="236">
        <v>92605</v>
      </c>
      <c r="E124" s="237">
        <v>70000</v>
      </c>
      <c r="F124" s="1189">
        <v>35000</v>
      </c>
      <c r="G124" s="1215">
        <f>SUM(F124/E124)</f>
        <v>0.5</v>
      </c>
    </row>
    <row r="125" spans="1:7" ht="12">
      <c r="A125" s="1185">
        <v>36</v>
      </c>
      <c r="B125" s="235" t="s">
        <v>567</v>
      </c>
      <c r="C125" s="236">
        <v>926</v>
      </c>
      <c r="D125" s="236">
        <v>92605</v>
      </c>
      <c r="E125" s="237">
        <v>49000</v>
      </c>
      <c r="F125" s="1189">
        <v>30000</v>
      </c>
      <c r="G125" s="1215">
        <f>SUM(F125/E125)</f>
        <v>0.6122</v>
      </c>
    </row>
    <row r="126" spans="1:7" ht="12">
      <c r="A126" s="1185">
        <v>37</v>
      </c>
      <c r="B126" s="235" t="s">
        <v>568</v>
      </c>
      <c r="C126" s="236">
        <v>926</v>
      </c>
      <c r="D126" s="236">
        <v>92605</v>
      </c>
      <c r="E126" s="237">
        <v>20800</v>
      </c>
      <c r="F126" s="1189">
        <v>12800</v>
      </c>
      <c r="G126" s="1215">
        <f>SUM(F126/E126)</f>
        <v>0.6154</v>
      </c>
    </row>
    <row r="127" spans="1:7" ht="12">
      <c r="A127" s="1185">
        <v>38</v>
      </c>
      <c r="B127" s="235" t="s">
        <v>569</v>
      </c>
      <c r="C127" s="236"/>
      <c r="D127" s="236"/>
      <c r="E127" s="237"/>
      <c r="F127" s="1189"/>
      <c r="G127" s="1215"/>
    </row>
    <row r="128" spans="1:7" ht="12">
      <c r="A128" s="1185">
        <v>39</v>
      </c>
      <c r="B128" s="235" t="s">
        <v>570</v>
      </c>
      <c r="C128" s="236">
        <v>926</v>
      </c>
      <c r="D128" s="236">
        <v>92605</v>
      </c>
      <c r="E128" s="237">
        <v>21000</v>
      </c>
      <c r="F128" s="1189">
        <v>21000</v>
      </c>
      <c r="G128" s="1215">
        <f aca="true" t="shared" si="0" ref="G128:G142">SUM(F128/E128)</f>
        <v>1</v>
      </c>
    </row>
    <row r="129" spans="1:7" ht="12">
      <c r="A129" s="1185">
        <v>40</v>
      </c>
      <c r="B129" s="235" t="s">
        <v>571</v>
      </c>
      <c r="C129" s="236">
        <v>926</v>
      </c>
      <c r="D129" s="236">
        <v>92605</v>
      </c>
      <c r="E129" s="237">
        <v>6000</v>
      </c>
      <c r="F129" s="1189">
        <v>6000</v>
      </c>
      <c r="G129" s="1215">
        <f t="shared" si="0"/>
        <v>1</v>
      </c>
    </row>
    <row r="130" spans="1:7" ht="12">
      <c r="A130" s="1185">
        <v>41</v>
      </c>
      <c r="B130" s="235" t="s">
        <v>431</v>
      </c>
      <c r="C130" s="236">
        <v>926</v>
      </c>
      <c r="D130" s="236">
        <v>92605</v>
      </c>
      <c r="E130" s="237">
        <v>30000</v>
      </c>
      <c r="F130" s="1189">
        <v>15000</v>
      </c>
      <c r="G130" s="1215">
        <f t="shared" si="0"/>
        <v>0.5</v>
      </c>
    </row>
    <row r="131" spans="1:7" ht="12">
      <c r="A131" s="1185">
        <v>42</v>
      </c>
      <c r="B131" s="235" t="s">
        <v>572</v>
      </c>
      <c r="C131" s="236">
        <v>926</v>
      </c>
      <c r="D131" s="236">
        <v>92605</v>
      </c>
      <c r="E131" s="237">
        <v>9700</v>
      </c>
      <c r="F131" s="1189">
        <v>3200</v>
      </c>
      <c r="G131" s="1215">
        <f t="shared" si="0"/>
        <v>0.3299</v>
      </c>
    </row>
    <row r="132" spans="1:7" ht="12">
      <c r="A132" s="1185">
        <v>43</v>
      </c>
      <c r="B132" s="235" t="s">
        <v>432</v>
      </c>
      <c r="C132" s="236">
        <v>926</v>
      </c>
      <c r="D132" s="236">
        <v>92605</v>
      </c>
      <c r="E132" s="237">
        <v>5500</v>
      </c>
      <c r="F132" s="1189">
        <v>5500</v>
      </c>
      <c r="G132" s="1215">
        <f t="shared" si="0"/>
        <v>1</v>
      </c>
    </row>
    <row r="133" spans="1:7" ht="12">
      <c r="A133" s="1185">
        <v>44</v>
      </c>
      <c r="B133" s="235" t="s">
        <v>573</v>
      </c>
      <c r="C133" s="236">
        <v>926</v>
      </c>
      <c r="D133" s="236">
        <v>92605</v>
      </c>
      <c r="E133" s="237">
        <v>7000</v>
      </c>
      <c r="F133" s="1189">
        <v>4500</v>
      </c>
      <c r="G133" s="1215">
        <f t="shared" si="0"/>
        <v>0.6429</v>
      </c>
    </row>
    <row r="134" spans="1:7" ht="12">
      <c r="A134" s="1185">
        <v>45</v>
      </c>
      <c r="B134" s="235" t="s">
        <v>574</v>
      </c>
      <c r="C134" s="236">
        <v>926</v>
      </c>
      <c r="D134" s="236">
        <v>92605</v>
      </c>
      <c r="E134" s="237">
        <v>30000</v>
      </c>
      <c r="F134" s="1189">
        <v>20000</v>
      </c>
      <c r="G134" s="1215">
        <f t="shared" si="0"/>
        <v>0.6667</v>
      </c>
    </row>
    <row r="135" spans="1:7" ht="12">
      <c r="A135" s="1185">
        <v>46</v>
      </c>
      <c r="B135" s="235" t="s">
        <v>575</v>
      </c>
      <c r="C135" s="236">
        <v>926</v>
      </c>
      <c r="D135" s="236">
        <v>92605</v>
      </c>
      <c r="E135" s="237">
        <v>13500</v>
      </c>
      <c r="F135" s="1213">
        <v>10000</v>
      </c>
      <c r="G135" s="1190">
        <f t="shared" si="0"/>
        <v>0.7407</v>
      </c>
    </row>
    <row r="136" spans="1:7" ht="12">
      <c r="A136" s="1185">
        <v>47</v>
      </c>
      <c r="B136" s="235" t="s">
        <v>433</v>
      </c>
      <c r="C136" s="236">
        <v>926</v>
      </c>
      <c r="D136" s="236">
        <v>92605</v>
      </c>
      <c r="E136" s="237">
        <v>6000</v>
      </c>
      <c r="F136" s="1189">
        <v>4000</v>
      </c>
      <c r="G136" s="1215">
        <f t="shared" si="0"/>
        <v>0.6667</v>
      </c>
    </row>
    <row r="137" spans="1:7" ht="12">
      <c r="A137" s="1185">
        <v>48</v>
      </c>
      <c r="B137" s="235" t="s">
        <v>576</v>
      </c>
      <c r="C137" s="236">
        <v>926</v>
      </c>
      <c r="D137" s="236">
        <v>92605</v>
      </c>
      <c r="E137" s="237">
        <v>10000</v>
      </c>
      <c r="F137" s="1189">
        <v>5000</v>
      </c>
      <c r="G137" s="1215">
        <f t="shared" si="0"/>
        <v>0.5</v>
      </c>
    </row>
    <row r="138" spans="1:8" ht="12" customHeight="1">
      <c r="A138" s="1185">
        <v>49</v>
      </c>
      <c r="B138" s="235" t="s">
        <v>434</v>
      </c>
      <c r="C138" s="236">
        <v>926</v>
      </c>
      <c r="D138" s="236">
        <v>92605</v>
      </c>
      <c r="E138" s="237">
        <v>4000</v>
      </c>
      <c r="F138" s="1189">
        <v>2000</v>
      </c>
      <c r="G138" s="1215">
        <f t="shared" si="0"/>
        <v>0.5</v>
      </c>
      <c r="H138" s="232"/>
    </row>
    <row r="139" spans="1:8" ht="12" customHeight="1">
      <c r="A139" s="1185">
        <v>50</v>
      </c>
      <c r="B139" s="235" t="s">
        <v>435</v>
      </c>
      <c r="C139" s="236">
        <v>926</v>
      </c>
      <c r="D139" s="236">
        <v>92605</v>
      </c>
      <c r="E139" s="237">
        <v>2500</v>
      </c>
      <c r="F139" s="1213">
        <v>2500</v>
      </c>
      <c r="G139" s="1190">
        <f t="shared" si="0"/>
        <v>1</v>
      </c>
      <c r="H139" s="232"/>
    </row>
    <row r="140" spans="1:8" ht="12" customHeight="1">
      <c r="A140" s="1185">
        <v>51</v>
      </c>
      <c r="B140" s="235" t="s">
        <v>421</v>
      </c>
      <c r="C140" s="236">
        <v>926</v>
      </c>
      <c r="D140" s="236">
        <v>92605</v>
      </c>
      <c r="E140" s="237">
        <v>50000</v>
      </c>
      <c r="F140" s="1213">
        <v>0</v>
      </c>
      <c r="G140" s="1190">
        <f t="shared" si="0"/>
        <v>0</v>
      </c>
      <c r="H140" s="232" t="s">
        <v>436</v>
      </c>
    </row>
    <row r="141" spans="1:8" ht="12" customHeight="1" thickBot="1">
      <c r="A141" s="1185"/>
      <c r="B141" s="235"/>
      <c r="C141" s="236"/>
      <c r="D141" s="236"/>
      <c r="E141" s="237"/>
      <c r="F141" s="1213"/>
      <c r="G141" s="1190"/>
      <c r="H141" s="232"/>
    </row>
    <row r="142" spans="1:7" ht="27.75" customHeight="1" thickBot="1">
      <c r="A142" s="1228"/>
      <c r="B142" s="1229" t="s">
        <v>185</v>
      </c>
      <c r="C142" s="1230" t="s">
        <v>597</v>
      </c>
      <c r="D142" s="1230" t="s">
        <v>597</v>
      </c>
      <c r="E142" s="1231">
        <f>SUM(E6:E74,E78:E139)</f>
        <v>1749465</v>
      </c>
      <c r="F142" s="1232">
        <f>SUM(F6:F74,F78:F139)</f>
        <v>1074166</v>
      </c>
      <c r="G142" s="1233">
        <f t="shared" si="0"/>
        <v>0.614</v>
      </c>
    </row>
  </sheetData>
  <mergeCells count="2">
    <mergeCell ref="A1:G1"/>
    <mergeCell ref="A2:G2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85" r:id="rId1"/>
  <rowBreaks count="1" manualBreakCount="1">
    <brk id="6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workbookViewId="0" topLeftCell="A4">
      <selection activeCell="G7" sqref="G7"/>
    </sheetView>
  </sheetViews>
  <sheetFormatPr defaultColWidth="9.00390625" defaultRowHeight="12"/>
  <cols>
    <col min="1" max="1" width="5.875" style="196" customWidth="1"/>
    <col min="2" max="2" width="42.875" style="196" bestFit="1" customWidth="1"/>
    <col min="3" max="3" width="7.875" style="196" customWidth="1"/>
    <col min="4" max="4" width="10.375" style="196" customWidth="1"/>
    <col min="5" max="5" width="14.25390625" style="196" customWidth="1"/>
    <col min="6" max="6" width="13.00390625" style="196" customWidth="1"/>
    <col min="7" max="7" width="9.875" style="196" customWidth="1"/>
    <col min="8" max="16384" width="9.125" style="196" customWidth="1"/>
  </cols>
  <sheetData>
    <row r="1" spans="1:7" ht="18">
      <c r="A1" s="1500" t="s">
        <v>399</v>
      </c>
      <c r="B1" s="1500"/>
      <c r="C1" s="1500"/>
      <c r="D1" s="1500"/>
      <c r="E1" s="1500"/>
      <c r="F1" s="1500"/>
      <c r="G1" s="1500"/>
    </row>
    <row r="2" spans="1:7" ht="18">
      <c r="A2" s="195"/>
      <c r="B2" s="195"/>
      <c r="C2" s="195"/>
      <c r="D2" s="195"/>
      <c r="E2" s="195"/>
      <c r="F2" s="195"/>
      <c r="G2" s="195"/>
    </row>
    <row r="3" spans="1:7" ht="15" thickBot="1">
      <c r="A3" s="198"/>
      <c r="B3" s="198"/>
      <c r="C3" s="198"/>
      <c r="D3" s="198"/>
      <c r="E3" s="198"/>
      <c r="G3" s="210" t="s">
        <v>596</v>
      </c>
    </row>
    <row r="4" spans="1:7" ht="15" customHeight="1">
      <c r="A4" s="1501" t="s">
        <v>595</v>
      </c>
      <c r="B4" s="1504" t="s">
        <v>187</v>
      </c>
      <c r="C4" s="1507" t="s">
        <v>159</v>
      </c>
      <c r="D4" s="1507" t="s">
        <v>186</v>
      </c>
      <c r="E4" s="1510" t="s">
        <v>127</v>
      </c>
      <c r="F4" s="1513" t="s">
        <v>609</v>
      </c>
      <c r="G4" s="1516" t="s">
        <v>518</v>
      </c>
    </row>
    <row r="5" spans="1:7" ht="15" customHeight="1">
      <c r="A5" s="1502"/>
      <c r="B5" s="1505"/>
      <c r="C5" s="1508"/>
      <c r="D5" s="1508"/>
      <c r="E5" s="1511"/>
      <c r="F5" s="1514"/>
      <c r="G5" s="1517"/>
    </row>
    <row r="6" spans="1:7" ht="12.75" thickBot="1">
      <c r="A6" s="1503"/>
      <c r="B6" s="1506"/>
      <c r="C6" s="1509"/>
      <c r="D6" s="1509"/>
      <c r="E6" s="1512"/>
      <c r="F6" s="1515"/>
      <c r="G6" s="1518"/>
    </row>
    <row r="7" spans="1:7" ht="12">
      <c r="A7" s="211">
        <v>1</v>
      </c>
      <c r="B7" s="212">
        <v>2</v>
      </c>
      <c r="C7" s="212">
        <v>3</v>
      </c>
      <c r="D7" s="212">
        <v>4</v>
      </c>
      <c r="E7" s="212">
        <v>5</v>
      </c>
      <c r="F7" s="213">
        <v>6</v>
      </c>
      <c r="G7" s="214">
        <v>7</v>
      </c>
    </row>
    <row r="8" spans="1:7" ht="12">
      <c r="A8" s="204"/>
      <c r="B8" s="202" t="s">
        <v>125</v>
      </c>
      <c r="C8" s="203"/>
      <c r="D8" s="203"/>
      <c r="E8" s="203"/>
      <c r="F8" s="215"/>
      <c r="G8" s="216"/>
    </row>
    <row r="9" spans="1:7" ht="12">
      <c r="A9" s="201">
        <v>1</v>
      </c>
      <c r="B9" s="217" t="s">
        <v>794</v>
      </c>
      <c r="C9" s="203"/>
      <c r="D9" s="203"/>
      <c r="E9" s="1407">
        <f>SUM(E11:E12)</f>
        <v>20000</v>
      </c>
      <c r="F9" s="1128">
        <f>SUM(F11)</f>
        <v>2166.78</v>
      </c>
      <c r="G9" s="239">
        <f>SUM(F9/E9)</f>
        <v>0.1083</v>
      </c>
    </row>
    <row r="10" spans="1:7" ht="12">
      <c r="A10" s="204"/>
      <c r="B10" s="202"/>
      <c r="C10" s="203"/>
      <c r="D10" s="203"/>
      <c r="E10" s="1408"/>
      <c r="F10" s="1129"/>
      <c r="G10" s="1130"/>
    </row>
    <row r="11" spans="1:8" ht="12">
      <c r="A11" s="201"/>
      <c r="B11" s="202" t="s">
        <v>400</v>
      </c>
      <c r="C11" s="203">
        <v>801</v>
      </c>
      <c r="D11" s="203">
        <v>80104</v>
      </c>
      <c r="E11" s="1408">
        <v>20000</v>
      </c>
      <c r="F11" s="1129">
        <v>2166.78</v>
      </c>
      <c r="G11" s="1130">
        <f>SUM(F11/E11)</f>
        <v>0.1083</v>
      </c>
      <c r="H11" s="223" t="s">
        <v>401</v>
      </c>
    </row>
    <row r="12" spans="1:7" ht="12">
      <c r="A12" s="201"/>
      <c r="B12" s="202"/>
      <c r="C12" s="203"/>
      <c r="D12" s="203"/>
      <c r="E12" s="1408"/>
      <c r="F12" s="1129"/>
      <c r="G12" s="1130"/>
    </row>
    <row r="13" spans="1:7" ht="12">
      <c r="A13" s="201">
        <v>2</v>
      </c>
      <c r="B13" s="217" t="s">
        <v>791</v>
      </c>
      <c r="C13" s="203"/>
      <c r="D13" s="203"/>
      <c r="E13" s="1407">
        <f>SUM(E15,E20)</f>
        <v>2913010</v>
      </c>
      <c r="F13" s="1127">
        <f>SUM(F15,F20)</f>
        <v>1640000</v>
      </c>
      <c r="G13" s="239">
        <f>SUM(F13/E13)</f>
        <v>0.563</v>
      </c>
    </row>
    <row r="14" spans="1:7" ht="12">
      <c r="A14" s="201"/>
      <c r="B14" s="202"/>
      <c r="C14" s="203"/>
      <c r="D14" s="203"/>
      <c r="E14" s="1408"/>
      <c r="F14" s="1129"/>
      <c r="G14" s="1130"/>
    </row>
    <row r="15" spans="1:7" ht="12">
      <c r="A15" s="201"/>
      <c r="B15" s="202" t="s">
        <v>577</v>
      </c>
      <c r="C15" s="203">
        <v>921</v>
      </c>
      <c r="D15" s="203">
        <v>92109</v>
      </c>
      <c r="E15" s="1409">
        <f>SUM(E17)</f>
        <v>1988010</v>
      </c>
      <c r="F15" s="1131">
        <f>SUM(F17)</f>
        <v>1165000</v>
      </c>
      <c r="G15" s="241">
        <f>SUM(F15/E15)</f>
        <v>0.586</v>
      </c>
    </row>
    <row r="16" spans="1:7" ht="12">
      <c r="A16" s="201"/>
      <c r="B16" s="202"/>
      <c r="C16" s="203"/>
      <c r="D16" s="203"/>
      <c r="E16" s="1408"/>
      <c r="F16" s="1132"/>
      <c r="G16" s="1130"/>
    </row>
    <row r="17" spans="1:7" ht="12">
      <c r="A17" s="201"/>
      <c r="B17" s="202" t="s">
        <v>578</v>
      </c>
      <c r="C17" s="202"/>
      <c r="D17" s="202"/>
      <c r="E17" s="1410">
        <v>1988010</v>
      </c>
      <c r="F17" s="1133">
        <v>1165000</v>
      </c>
      <c r="G17" s="1134">
        <f>SUM(F17/E17)</f>
        <v>0.586</v>
      </c>
    </row>
    <row r="18" spans="1:7" ht="12">
      <c r="A18" s="201"/>
      <c r="B18" s="202"/>
      <c r="C18" s="202"/>
      <c r="D18" s="202"/>
      <c r="E18" s="1408"/>
      <c r="F18" s="1129"/>
      <c r="G18" s="1130"/>
    </row>
    <row r="19" spans="1:7" ht="12">
      <c r="A19" s="201"/>
      <c r="B19" s="218" t="s">
        <v>795</v>
      </c>
      <c r="C19" s="202"/>
      <c r="D19" s="202"/>
      <c r="E19" s="1408"/>
      <c r="F19" s="1129"/>
      <c r="G19" s="1130"/>
    </row>
    <row r="20" spans="1:7" s="221" customFormat="1" ht="12">
      <c r="A20" s="219"/>
      <c r="B20" s="218" t="s">
        <v>579</v>
      </c>
      <c r="C20" s="220">
        <v>921</v>
      </c>
      <c r="D20" s="220">
        <v>92116</v>
      </c>
      <c r="E20" s="1411">
        <f>SUM(E22:E22)</f>
        <v>925000</v>
      </c>
      <c r="F20" s="1135">
        <f>SUM(F22:F22)</f>
        <v>475000</v>
      </c>
      <c r="G20" s="1136">
        <f>SUM(F20/E20)</f>
        <v>0.5135</v>
      </c>
    </row>
    <row r="21" spans="1:7" s="221" customFormat="1" ht="12">
      <c r="A21" s="219"/>
      <c r="B21" s="218"/>
      <c r="C21" s="220"/>
      <c r="D21" s="220"/>
      <c r="E21" s="1414"/>
      <c r="F21" s="1137"/>
      <c r="G21" s="1130"/>
    </row>
    <row r="22" spans="1:7" s="221" customFormat="1" ht="12">
      <c r="A22" s="219"/>
      <c r="B22" s="202" t="s">
        <v>578</v>
      </c>
      <c r="C22" s="220"/>
      <c r="D22" s="220"/>
      <c r="E22" s="1414">
        <v>925000</v>
      </c>
      <c r="F22" s="1138">
        <v>475000</v>
      </c>
      <c r="G22" s="1134">
        <f>SUM(F22/E22)</f>
        <v>0.5135</v>
      </c>
    </row>
    <row r="23" spans="1:7" s="221" customFormat="1" ht="12">
      <c r="A23" s="219"/>
      <c r="B23" s="218"/>
      <c r="C23" s="220"/>
      <c r="D23" s="220"/>
      <c r="E23" s="1414"/>
      <c r="F23" s="1138"/>
      <c r="G23" s="1139"/>
    </row>
    <row r="24" spans="1:7" s="221" customFormat="1" ht="12">
      <c r="A24" s="219">
        <v>3</v>
      </c>
      <c r="B24" s="1140" t="s">
        <v>789</v>
      </c>
      <c r="C24" s="220"/>
      <c r="D24" s="220"/>
      <c r="E24" s="1415">
        <f>SUM(E25:E37)</f>
        <v>182000</v>
      </c>
      <c r="F24" s="1141">
        <f>SUM(F25:F37)</f>
        <v>93136.2</v>
      </c>
      <c r="G24" s="1142">
        <f>SUM(F24/E24)</f>
        <v>0.5117</v>
      </c>
    </row>
    <row r="25" spans="1:7" s="221" customFormat="1" ht="12">
      <c r="A25" s="219"/>
      <c r="B25" s="218"/>
      <c r="C25" s="220"/>
      <c r="D25" s="220"/>
      <c r="E25" s="1414"/>
      <c r="F25" s="1138"/>
      <c r="G25" s="1143"/>
    </row>
    <row r="26" spans="1:7" ht="12">
      <c r="A26" s="201"/>
      <c r="B26" s="202" t="s">
        <v>402</v>
      </c>
      <c r="C26" s="203"/>
      <c r="D26" s="203"/>
      <c r="E26" s="1408"/>
      <c r="F26" s="1129"/>
      <c r="G26" s="24"/>
    </row>
    <row r="27" spans="1:7" ht="12">
      <c r="A27" s="201"/>
      <c r="B27" s="202" t="s">
        <v>403</v>
      </c>
      <c r="C27" s="203"/>
      <c r="D27" s="203"/>
      <c r="E27" s="1408"/>
      <c r="F27" s="1129"/>
      <c r="G27" s="24"/>
    </row>
    <row r="28" spans="1:7" ht="12">
      <c r="A28" s="201"/>
      <c r="B28" s="202" t="s">
        <v>796</v>
      </c>
      <c r="C28" s="203"/>
      <c r="D28" s="203"/>
      <c r="E28" s="1408"/>
      <c r="F28" s="1129"/>
      <c r="G28" s="1130"/>
    </row>
    <row r="29" spans="1:8" ht="12">
      <c r="A29" s="201"/>
      <c r="B29" s="202" t="s">
        <v>130</v>
      </c>
      <c r="C29" s="203">
        <v>801</v>
      </c>
      <c r="D29" s="203">
        <v>80105</v>
      </c>
      <c r="E29" s="1416">
        <v>25000</v>
      </c>
      <c r="F29" s="1144">
        <v>15055.2</v>
      </c>
      <c r="G29" s="1145">
        <f>SUM(F29/E29)</f>
        <v>0.6022</v>
      </c>
      <c r="H29" s="223" t="s">
        <v>401</v>
      </c>
    </row>
    <row r="30" spans="1:7" ht="12">
      <c r="A30" s="201"/>
      <c r="B30" s="202"/>
      <c r="C30" s="203"/>
      <c r="D30" s="203"/>
      <c r="E30" s="1408"/>
      <c r="F30" s="1129"/>
      <c r="G30" s="1130"/>
    </row>
    <row r="31" spans="1:9" ht="12">
      <c r="A31" s="201"/>
      <c r="B31" s="246" t="s">
        <v>404</v>
      </c>
      <c r="C31" s="203"/>
      <c r="D31" s="203"/>
      <c r="E31" s="1410"/>
      <c r="F31" s="1146"/>
      <c r="G31" s="1130"/>
      <c r="I31" s="1147"/>
    </row>
    <row r="32" spans="1:7" ht="12" customHeight="1">
      <c r="A32" s="201"/>
      <c r="B32" s="247" t="s">
        <v>877</v>
      </c>
      <c r="C32" s="203"/>
      <c r="D32" s="203"/>
      <c r="E32" s="1408"/>
      <c r="F32" s="1129"/>
      <c r="G32" s="1130"/>
    </row>
    <row r="33" spans="1:10" ht="12">
      <c r="A33" s="201"/>
      <c r="B33" s="205" t="s">
        <v>878</v>
      </c>
      <c r="C33" s="203">
        <v>851</v>
      </c>
      <c r="D33" s="203">
        <v>85154</v>
      </c>
      <c r="E33" s="1416">
        <v>36000</v>
      </c>
      <c r="F33" s="1144">
        <v>12000</v>
      </c>
      <c r="G33" s="1145">
        <f>SUM(F33/E33)</f>
        <v>0.3333</v>
      </c>
      <c r="H33" s="1148"/>
      <c r="I33" s="1149"/>
      <c r="J33" s="1149"/>
    </row>
    <row r="34" spans="1:7" ht="12">
      <c r="A34" s="201"/>
      <c r="B34" s="202"/>
      <c r="C34" s="203"/>
      <c r="D34" s="203"/>
      <c r="E34" s="1408"/>
      <c r="F34" s="1129"/>
      <c r="G34" s="1130"/>
    </row>
    <row r="35" spans="1:7" ht="12">
      <c r="A35" s="201"/>
      <c r="B35" s="202" t="s">
        <v>405</v>
      </c>
      <c r="C35" s="203"/>
      <c r="D35" s="203"/>
      <c r="E35" s="1408"/>
      <c r="F35" s="1129"/>
      <c r="G35" s="1130"/>
    </row>
    <row r="36" spans="1:7" ht="12">
      <c r="A36" s="201"/>
      <c r="B36" s="202" t="s">
        <v>790</v>
      </c>
      <c r="C36" s="203"/>
      <c r="D36" s="203"/>
      <c r="E36" s="1408"/>
      <c r="F36" s="1129"/>
      <c r="G36" s="1130"/>
    </row>
    <row r="37" spans="1:8" ht="12">
      <c r="A37" s="201"/>
      <c r="B37" s="202" t="s">
        <v>406</v>
      </c>
      <c r="C37" s="203">
        <v>852</v>
      </c>
      <c r="D37" s="203">
        <v>85203</v>
      </c>
      <c r="E37" s="1416">
        <v>121000</v>
      </c>
      <c r="F37" s="1144">
        <v>66081</v>
      </c>
      <c r="G37" s="1145">
        <f>SUM(F37/E37)</f>
        <v>0.5461</v>
      </c>
      <c r="H37" s="223" t="s">
        <v>401</v>
      </c>
    </row>
    <row r="38" spans="1:7" ht="12">
      <c r="A38" s="201"/>
      <c r="B38" s="202"/>
      <c r="C38" s="203"/>
      <c r="D38" s="203"/>
      <c r="E38" s="1417"/>
      <c r="F38" s="1150"/>
      <c r="G38" s="1151"/>
    </row>
    <row r="39" spans="1:7" s="223" customFormat="1" ht="12.75" thickBot="1">
      <c r="A39" s="199"/>
      <c r="B39" s="208"/>
      <c r="C39" s="200"/>
      <c r="D39" s="200"/>
      <c r="E39" s="1418"/>
      <c r="F39" s="1152"/>
      <c r="G39" s="1153"/>
    </row>
    <row r="40" spans="1:7" ht="12">
      <c r="A40" s="224"/>
      <c r="B40" s="206"/>
      <c r="C40" s="206"/>
      <c r="D40" s="206"/>
      <c r="E40" s="222"/>
      <c r="F40" s="207"/>
      <c r="G40" s="1154"/>
    </row>
    <row r="41" spans="1:7" ht="15.75" thickBot="1">
      <c r="A41" s="225"/>
      <c r="B41" s="226" t="s">
        <v>185</v>
      </c>
      <c r="C41" s="227" t="s">
        <v>597</v>
      </c>
      <c r="D41" s="227" t="s">
        <v>597</v>
      </c>
      <c r="E41" s="228">
        <f>SUM(E9,E13,E24)</f>
        <v>3115010</v>
      </c>
      <c r="F41" s="228">
        <f>SUM(F9,F13,F24)</f>
        <v>1735303</v>
      </c>
      <c r="G41" s="1155">
        <f>SUM(F41/E41)</f>
        <v>0.5571</v>
      </c>
    </row>
  </sheetData>
  <mergeCells count="8"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9.125" style="1234" customWidth="1"/>
    <col min="2" max="2" width="13.25390625" style="1234" bestFit="1" customWidth="1"/>
    <col min="3" max="3" width="14.875" style="1234" customWidth="1"/>
    <col min="4" max="4" width="9.375" style="1234" bestFit="1" customWidth="1"/>
    <col min="5" max="5" width="10.00390625" style="1236" bestFit="1" customWidth="1"/>
    <col min="6" max="6" width="13.75390625" style="1234" customWidth="1"/>
    <col min="7" max="9" width="12.75390625" style="1234" customWidth="1"/>
    <col min="10" max="10" width="9.875" style="1234" bestFit="1" customWidth="1"/>
    <col min="11" max="11" width="18.25390625" style="1234" bestFit="1" customWidth="1"/>
    <col min="12" max="12" width="13.375" style="1234" bestFit="1" customWidth="1"/>
    <col min="13" max="13" width="14.75390625" style="1234" customWidth="1"/>
    <col min="14" max="16384" width="9.125" style="1234" customWidth="1"/>
  </cols>
  <sheetData>
    <row r="1" spans="1:11" ht="20.25">
      <c r="A1" s="1519" t="s">
        <v>437</v>
      </c>
      <c r="B1" s="1519"/>
      <c r="C1" s="1519"/>
      <c r="D1" s="1519"/>
      <c r="E1" s="1519"/>
      <c r="F1" s="1519"/>
      <c r="G1" s="1519"/>
      <c r="H1" s="1519"/>
      <c r="I1" s="1519"/>
      <c r="J1" s="1519"/>
      <c r="K1" s="1519"/>
    </row>
    <row r="2" spans="1:11" ht="60.75" customHeight="1">
      <c r="A2" s="1520" t="s">
        <v>332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</row>
    <row r="3" spans="1:11" ht="23.25" customHeight="1">
      <c r="A3" s="1521"/>
      <c r="B3" s="1521"/>
      <c r="C3" s="1521"/>
      <c r="D3" s="1521"/>
      <c r="E3" s="1521"/>
      <c r="F3" s="1521"/>
      <c r="G3" s="1521"/>
      <c r="H3" s="1521"/>
      <c r="I3" s="1521"/>
      <c r="J3" s="1521"/>
      <c r="K3" s="1521"/>
    </row>
    <row r="4" spans="1:11" ht="36" customHeight="1">
      <c r="A4" s="1530" t="s">
        <v>598</v>
      </c>
      <c r="B4" s="1532" t="s">
        <v>187</v>
      </c>
      <c r="C4" s="1533"/>
      <c r="D4" s="1530" t="s">
        <v>960</v>
      </c>
      <c r="E4" s="1530" t="s">
        <v>961</v>
      </c>
      <c r="F4" s="1525" t="s">
        <v>962</v>
      </c>
      <c r="G4" s="1525"/>
      <c r="H4" s="1525" t="s">
        <v>957</v>
      </c>
      <c r="I4" s="1525"/>
      <c r="J4" s="1530" t="s">
        <v>963</v>
      </c>
      <c r="K4" s="1530" t="s">
        <v>958</v>
      </c>
    </row>
    <row r="5" spans="1:11" ht="36">
      <c r="A5" s="1531"/>
      <c r="B5" s="1534"/>
      <c r="C5" s="1535"/>
      <c r="D5" s="1531"/>
      <c r="E5" s="1531"/>
      <c r="F5" s="1237" t="s">
        <v>964</v>
      </c>
      <c r="G5" s="1237" t="s">
        <v>965</v>
      </c>
      <c r="H5" s="1237" t="s">
        <v>964</v>
      </c>
      <c r="I5" s="1237" t="s">
        <v>965</v>
      </c>
      <c r="J5" s="1531"/>
      <c r="K5" s="1531"/>
    </row>
    <row r="6" spans="1:11" ht="12.75">
      <c r="A6" s="1238">
        <v>1</v>
      </c>
      <c r="B6" s="1522">
        <v>2</v>
      </c>
      <c r="C6" s="1522"/>
      <c r="D6" s="1239">
        <v>3</v>
      </c>
      <c r="E6" s="1239">
        <v>4</v>
      </c>
      <c r="F6" s="1239">
        <v>5</v>
      </c>
      <c r="G6" s="1239">
        <v>6</v>
      </c>
      <c r="H6" s="1239">
        <v>7</v>
      </c>
      <c r="I6" s="1239">
        <v>8</v>
      </c>
      <c r="J6" s="1239">
        <v>9</v>
      </c>
      <c r="K6" s="1239">
        <v>10</v>
      </c>
    </row>
    <row r="7" spans="1:12" ht="25.5" customHeight="1">
      <c r="A7" s="1523">
        <v>1</v>
      </c>
      <c r="B7" s="1526" t="s">
        <v>966</v>
      </c>
      <c r="C7" s="1527"/>
      <c r="D7" s="1240" t="s">
        <v>967</v>
      </c>
      <c r="E7" s="1241">
        <v>34</v>
      </c>
      <c r="F7" s="1242">
        <v>6632.08</v>
      </c>
      <c r="G7" s="1242">
        <v>1115.61</v>
      </c>
      <c r="H7" s="1242">
        <v>6632.08</v>
      </c>
      <c r="I7" s="1242">
        <v>1115.61</v>
      </c>
      <c r="J7" s="46">
        <v>0</v>
      </c>
      <c r="K7" s="1241" t="s">
        <v>333</v>
      </c>
      <c r="L7" s="1243"/>
    </row>
    <row r="8" spans="1:13" ht="25.5" customHeight="1">
      <c r="A8" s="1524"/>
      <c r="B8" s="1528"/>
      <c r="C8" s="1529"/>
      <c r="D8" s="1240" t="s">
        <v>968</v>
      </c>
      <c r="E8" s="1241">
        <v>2</v>
      </c>
      <c r="F8" s="1242">
        <v>267</v>
      </c>
      <c r="G8" s="1242">
        <v>20.99</v>
      </c>
      <c r="H8" s="1242">
        <v>267</v>
      </c>
      <c r="I8" s="1242">
        <v>20.99</v>
      </c>
      <c r="J8" s="46">
        <v>0</v>
      </c>
      <c r="K8" s="1241" t="s">
        <v>438</v>
      </c>
      <c r="L8" s="1247">
        <f>SUM(F7:F8)</f>
        <v>6899.08</v>
      </c>
      <c r="M8" s="1247">
        <f>SUM(G7:G8)</f>
        <v>1136.6</v>
      </c>
    </row>
    <row r="9" spans="1:13" ht="25.5" customHeight="1">
      <c r="A9" s="1536">
        <v>2</v>
      </c>
      <c r="B9" s="1537" t="s">
        <v>969</v>
      </c>
      <c r="C9" s="1248" t="s">
        <v>970</v>
      </c>
      <c r="D9" s="46" t="s">
        <v>967</v>
      </c>
      <c r="E9" s="1241">
        <v>2</v>
      </c>
      <c r="F9" s="1242">
        <v>12233.35</v>
      </c>
      <c r="G9" s="1242">
        <v>2569.26</v>
      </c>
      <c r="H9" s="1242">
        <v>12233.35</v>
      </c>
      <c r="I9" s="1242">
        <v>2569.26</v>
      </c>
      <c r="J9" s="46">
        <v>0</v>
      </c>
      <c r="K9" s="46">
        <v>0</v>
      </c>
      <c r="M9" s="1243"/>
    </row>
    <row r="10" spans="1:11" ht="25.5" customHeight="1">
      <c r="A10" s="1536"/>
      <c r="B10" s="1537"/>
      <c r="C10" s="1538" t="s">
        <v>971</v>
      </c>
      <c r="D10" s="1241" t="s">
        <v>967</v>
      </c>
      <c r="E10" s="1241">
        <v>2</v>
      </c>
      <c r="F10" s="1242">
        <v>0</v>
      </c>
      <c r="G10" s="1242">
        <v>0</v>
      </c>
      <c r="H10" s="1242">
        <v>0</v>
      </c>
      <c r="I10" s="1242">
        <v>0</v>
      </c>
      <c r="J10" s="46">
        <v>0</v>
      </c>
      <c r="K10" s="46">
        <v>0</v>
      </c>
    </row>
    <row r="11" spans="1:13" ht="25.5" customHeight="1">
      <c r="A11" s="1536"/>
      <c r="B11" s="1248"/>
      <c r="C11" s="1539"/>
      <c r="D11" s="1241" t="s">
        <v>968</v>
      </c>
      <c r="E11" s="1241">
        <v>1</v>
      </c>
      <c r="F11" s="1242">
        <v>0</v>
      </c>
      <c r="G11" s="1242">
        <v>0</v>
      </c>
      <c r="H11" s="1242">
        <v>0</v>
      </c>
      <c r="I11" s="1242">
        <v>0</v>
      </c>
      <c r="J11" s="46">
        <v>0</v>
      </c>
      <c r="K11" s="46">
        <v>0</v>
      </c>
      <c r="L11" s="1247">
        <f>SUM(F9:F11)</f>
        <v>12233.35</v>
      </c>
      <c r="M11" s="1247">
        <f>SUM(G9:G11)</f>
        <v>2569.26</v>
      </c>
    </row>
    <row r="12" spans="1:11" ht="25.5" customHeight="1">
      <c r="A12" s="1523">
        <v>3</v>
      </c>
      <c r="B12" s="1526" t="s">
        <v>972</v>
      </c>
      <c r="C12" s="1527"/>
      <c r="D12" s="1240" t="s">
        <v>967</v>
      </c>
      <c r="E12" s="1241">
        <v>1</v>
      </c>
      <c r="F12" s="1242">
        <v>38274.36</v>
      </c>
      <c r="G12" s="1242">
        <v>3584.94</v>
      </c>
      <c r="H12" s="1242">
        <v>38274.36</v>
      </c>
      <c r="I12" s="1242">
        <v>3584.94</v>
      </c>
      <c r="J12" s="1249">
        <v>36</v>
      </c>
      <c r="K12" s="238" t="s">
        <v>439</v>
      </c>
    </row>
    <row r="13" spans="1:11" ht="25.5" customHeight="1">
      <c r="A13" s="1540"/>
      <c r="B13" s="1541"/>
      <c r="C13" s="1542"/>
      <c r="D13" s="1240" t="s">
        <v>967</v>
      </c>
      <c r="E13" s="1241">
        <v>1</v>
      </c>
      <c r="F13" s="1242">
        <v>4148.91</v>
      </c>
      <c r="G13" s="1242">
        <v>2424.66</v>
      </c>
      <c r="H13" s="1242">
        <v>4148.91</v>
      </c>
      <c r="I13" s="1242">
        <v>2424.66</v>
      </c>
      <c r="J13" s="1249">
        <v>33</v>
      </c>
      <c r="K13" s="238" t="s">
        <v>440</v>
      </c>
    </row>
    <row r="14" spans="1:11" ht="25.5" customHeight="1">
      <c r="A14" s="1540"/>
      <c r="B14" s="1541"/>
      <c r="C14" s="1542"/>
      <c r="D14" s="1240" t="s">
        <v>967</v>
      </c>
      <c r="E14" s="1241">
        <v>1</v>
      </c>
      <c r="F14" s="1242">
        <v>5118.18</v>
      </c>
      <c r="G14" s="1242">
        <v>1113.03</v>
      </c>
      <c r="H14" s="1242">
        <v>5118.18</v>
      </c>
      <c r="I14" s="1242">
        <v>1113.03</v>
      </c>
      <c r="J14" s="1249">
        <v>31</v>
      </c>
      <c r="K14" s="238" t="s">
        <v>441</v>
      </c>
    </row>
    <row r="15" spans="1:11" ht="25.5" customHeight="1">
      <c r="A15" s="1540"/>
      <c r="B15" s="1541"/>
      <c r="C15" s="1542"/>
      <c r="D15" s="1240" t="s">
        <v>967</v>
      </c>
      <c r="E15" s="1241">
        <v>1</v>
      </c>
      <c r="F15" s="1242">
        <v>3316.12</v>
      </c>
      <c r="G15" s="1242">
        <v>1043.7</v>
      </c>
      <c r="H15" s="1242">
        <v>3316.12</v>
      </c>
      <c r="I15" s="1242">
        <v>1043.7</v>
      </c>
      <c r="J15" s="1249">
        <v>29</v>
      </c>
      <c r="K15" s="238" t="s">
        <v>442</v>
      </c>
    </row>
    <row r="16" spans="1:11" ht="25.5" customHeight="1">
      <c r="A16" s="1540"/>
      <c r="B16" s="1541"/>
      <c r="C16" s="1542"/>
      <c r="D16" s="1240" t="s">
        <v>967</v>
      </c>
      <c r="E16" s="1241">
        <v>1</v>
      </c>
      <c r="F16" s="1242">
        <v>3195.77</v>
      </c>
      <c r="G16" s="1242">
        <v>543.72</v>
      </c>
      <c r="H16" s="1242">
        <v>3195.77</v>
      </c>
      <c r="I16" s="1242">
        <v>543.72</v>
      </c>
      <c r="J16" s="1249">
        <v>25</v>
      </c>
      <c r="K16" s="238" t="s">
        <v>443</v>
      </c>
    </row>
    <row r="17" spans="1:11" ht="25.5" customHeight="1">
      <c r="A17" s="1540"/>
      <c r="B17" s="1541"/>
      <c r="C17" s="1542"/>
      <c r="D17" s="1240" t="s">
        <v>967</v>
      </c>
      <c r="E17" s="1241">
        <v>4</v>
      </c>
      <c r="F17" s="1242">
        <v>15313.03</v>
      </c>
      <c r="G17" s="1242">
        <v>3166.21</v>
      </c>
      <c r="H17" s="1242">
        <v>15313.03</v>
      </c>
      <c r="I17" s="1242">
        <v>3166.21</v>
      </c>
      <c r="J17" s="1249">
        <v>24</v>
      </c>
      <c r="K17" s="238" t="s">
        <v>443</v>
      </c>
    </row>
    <row r="18" spans="1:11" ht="25.5" customHeight="1">
      <c r="A18" s="1540"/>
      <c r="B18" s="1541"/>
      <c r="C18" s="1542"/>
      <c r="D18" s="1240" t="s">
        <v>967</v>
      </c>
      <c r="E18" s="1241">
        <v>1</v>
      </c>
      <c r="F18" s="1242">
        <v>4569.11</v>
      </c>
      <c r="G18" s="1242">
        <v>734.19</v>
      </c>
      <c r="H18" s="1242">
        <v>4569.11</v>
      </c>
      <c r="I18" s="1242">
        <v>734.19</v>
      </c>
      <c r="J18" s="1249">
        <v>22</v>
      </c>
      <c r="K18" s="238" t="s">
        <v>444</v>
      </c>
    </row>
    <row r="19" spans="1:11" ht="25.5" customHeight="1">
      <c r="A19" s="1540"/>
      <c r="B19" s="1541"/>
      <c r="C19" s="1542"/>
      <c r="D19" s="1240" t="s">
        <v>967</v>
      </c>
      <c r="E19" s="1241">
        <v>1</v>
      </c>
      <c r="F19" s="1242">
        <v>4227.57</v>
      </c>
      <c r="G19" s="1242">
        <v>626.34</v>
      </c>
      <c r="H19" s="1242">
        <v>4227.57</v>
      </c>
      <c r="I19" s="1242">
        <v>626.34</v>
      </c>
      <c r="J19" s="1241">
        <v>20</v>
      </c>
      <c r="K19" s="238" t="s">
        <v>445</v>
      </c>
    </row>
    <row r="20" spans="1:11" ht="25.5" customHeight="1">
      <c r="A20" s="1540"/>
      <c r="B20" s="1541"/>
      <c r="C20" s="1542"/>
      <c r="D20" s="1240" t="s">
        <v>967</v>
      </c>
      <c r="E20" s="1241">
        <v>1</v>
      </c>
      <c r="F20" s="1242">
        <v>10361.44</v>
      </c>
      <c r="G20" s="1242">
        <v>1210.3</v>
      </c>
      <c r="H20" s="1242">
        <v>10361.44</v>
      </c>
      <c r="I20" s="1242">
        <v>1210.3</v>
      </c>
      <c r="J20" s="1241">
        <v>18</v>
      </c>
      <c r="K20" s="238" t="s">
        <v>446</v>
      </c>
    </row>
    <row r="21" spans="1:11" ht="25.5" customHeight="1">
      <c r="A21" s="1540"/>
      <c r="B21" s="1541"/>
      <c r="C21" s="1542"/>
      <c r="D21" s="1240" t="s">
        <v>967</v>
      </c>
      <c r="E21" s="1241">
        <v>1</v>
      </c>
      <c r="F21" s="1242">
        <v>3119.61</v>
      </c>
      <c r="G21" s="1242">
        <v>109.19</v>
      </c>
      <c r="H21" s="1242">
        <v>3119.61</v>
      </c>
      <c r="I21" s="1242">
        <v>109.19</v>
      </c>
      <c r="J21" s="1241">
        <v>16</v>
      </c>
      <c r="K21" s="238" t="s">
        <v>447</v>
      </c>
    </row>
    <row r="22" spans="1:11" ht="25.5" customHeight="1">
      <c r="A22" s="1540"/>
      <c r="B22" s="1541"/>
      <c r="C22" s="1542"/>
      <c r="D22" s="1240" t="s">
        <v>967</v>
      </c>
      <c r="E22" s="1241">
        <v>1</v>
      </c>
      <c r="F22" s="1242">
        <v>3918.93</v>
      </c>
      <c r="G22" s="1242">
        <v>421.98</v>
      </c>
      <c r="H22" s="1242">
        <v>3918.93</v>
      </c>
      <c r="I22" s="1242">
        <v>421.98</v>
      </c>
      <c r="J22" s="1241">
        <v>15</v>
      </c>
      <c r="K22" s="238" t="s">
        <v>447</v>
      </c>
    </row>
    <row r="23" spans="1:11" ht="25.5" customHeight="1">
      <c r="A23" s="1540"/>
      <c r="B23" s="1541"/>
      <c r="C23" s="1542"/>
      <c r="D23" s="1240" t="s">
        <v>967</v>
      </c>
      <c r="E23" s="1241">
        <v>1</v>
      </c>
      <c r="F23" s="1242">
        <v>3188.3</v>
      </c>
      <c r="G23" s="1242">
        <v>129.98</v>
      </c>
      <c r="H23" s="1242">
        <v>3188.3</v>
      </c>
      <c r="I23" s="1242">
        <v>129.98</v>
      </c>
      <c r="J23" s="1241">
        <v>14</v>
      </c>
      <c r="K23" s="238" t="s">
        <v>448</v>
      </c>
    </row>
    <row r="24" spans="1:11" ht="25.5" customHeight="1">
      <c r="A24" s="1540"/>
      <c r="B24" s="1541"/>
      <c r="C24" s="1542"/>
      <c r="D24" s="1240" t="s">
        <v>967</v>
      </c>
      <c r="E24" s="1241">
        <v>4</v>
      </c>
      <c r="F24" s="1242">
        <v>8369.04</v>
      </c>
      <c r="G24" s="1242">
        <v>1054.53</v>
      </c>
      <c r="H24" s="1242">
        <v>8369.04</v>
      </c>
      <c r="I24" s="1242">
        <v>1054.53</v>
      </c>
      <c r="J24" s="1241">
        <v>13</v>
      </c>
      <c r="K24" s="238" t="s">
        <v>449</v>
      </c>
    </row>
    <row r="25" spans="1:11" ht="25.5" customHeight="1">
      <c r="A25" s="1540"/>
      <c r="B25" s="1541"/>
      <c r="C25" s="1542"/>
      <c r="D25" s="1240" t="s">
        <v>967</v>
      </c>
      <c r="E25" s="1241">
        <v>5</v>
      </c>
      <c r="F25" s="1242">
        <v>9116.15</v>
      </c>
      <c r="G25" s="1242">
        <v>1224.76</v>
      </c>
      <c r="H25" s="1242">
        <v>9116.15</v>
      </c>
      <c r="I25" s="1242">
        <v>1224.76</v>
      </c>
      <c r="J25" s="1241">
        <v>12</v>
      </c>
      <c r="K25" s="238" t="s">
        <v>450</v>
      </c>
    </row>
    <row r="26" spans="1:11" ht="25.5" customHeight="1">
      <c r="A26" s="1540"/>
      <c r="B26" s="1541"/>
      <c r="C26" s="1542"/>
      <c r="D26" s="1240" t="s">
        <v>967</v>
      </c>
      <c r="E26" s="1241">
        <v>3</v>
      </c>
      <c r="F26" s="1242">
        <v>6874.74</v>
      </c>
      <c r="G26" s="1242">
        <v>736.59</v>
      </c>
      <c r="H26" s="1242">
        <v>6874.74</v>
      </c>
      <c r="I26" s="1242">
        <v>736.59</v>
      </c>
      <c r="J26" s="1241">
        <v>11</v>
      </c>
      <c r="K26" s="238" t="s">
        <v>451</v>
      </c>
    </row>
    <row r="27" spans="1:11" ht="25.5" customHeight="1">
      <c r="A27" s="1540"/>
      <c r="B27" s="1541"/>
      <c r="C27" s="1542"/>
      <c r="D27" s="1240" t="s">
        <v>967</v>
      </c>
      <c r="E27" s="1241">
        <v>11</v>
      </c>
      <c r="F27" s="1242">
        <v>13888.59</v>
      </c>
      <c r="G27" s="1242">
        <v>794.88</v>
      </c>
      <c r="H27" s="1242">
        <v>13888.59</v>
      </c>
      <c r="I27" s="1242">
        <v>794.88</v>
      </c>
      <c r="J27" s="1241">
        <v>10</v>
      </c>
      <c r="K27" s="238" t="s">
        <v>452</v>
      </c>
    </row>
    <row r="28" spans="1:11" ht="25.5" customHeight="1">
      <c r="A28" s="1540"/>
      <c r="B28" s="1541"/>
      <c r="C28" s="1542"/>
      <c r="D28" s="1240" t="s">
        <v>967</v>
      </c>
      <c r="E28" s="1241">
        <v>2</v>
      </c>
      <c r="F28" s="1242">
        <v>11488.6</v>
      </c>
      <c r="G28" s="1242">
        <v>1216.42</v>
      </c>
      <c r="H28" s="1242">
        <v>11488.6</v>
      </c>
      <c r="I28" s="1242">
        <v>1216.42</v>
      </c>
      <c r="J28" s="1241">
        <v>9</v>
      </c>
      <c r="K28" s="238" t="s">
        <v>453</v>
      </c>
    </row>
    <row r="29" spans="1:11" ht="25.5" customHeight="1">
      <c r="A29" s="1540"/>
      <c r="B29" s="1541"/>
      <c r="C29" s="1542"/>
      <c r="D29" s="1240" t="s">
        <v>967</v>
      </c>
      <c r="E29" s="1241">
        <v>1</v>
      </c>
      <c r="F29" s="1242">
        <v>1159.68</v>
      </c>
      <c r="G29" s="1242">
        <v>214.81</v>
      </c>
      <c r="H29" s="1242">
        <v>1159.68</v>
      </c>
      <c r="I29" s="1242">
        <v>214.81</v>
      </c>
      <c r="J29" s="1241">
        <v>8</v>
      </c>
      <c r="K29" s="238" t="s">
        <v>454</v>
      </c>
    </row>
    <row r="30" spans="1:11" ht="25.5" customHeight="1">
      <c r="A30" s="1540"/>
      <c r="B30" s="1541"/>
      <c r="C30" s="1542"/>
      <c r="D30" s="1240" t="s">
        <v>967</v>
      </c>
      <c r="E30" s="1241">
        <v>1</v>
      </c>
      <c r="F30" s="1242">
        <v>4195</v>
      </c>
      <c r="G30" s="1242">
        <v>0</v>
      </c>
      <c r="H30" s="1242">
        <v>4195</v>
      </c>
      <c r="I30" s="1242">
        <v>0</v>
      </c>
      <c r="J30" s="1241">
        <v>7</v>
      </c>
      <c r="K30" s="238" t="s">
        <v>455</v>
      </c>
    </row>
    <row r="31" spans="1:11" ht="25.5" customHeight="1">
      <c r="A31" s="1540"/>
      <c r="B31" s="1541"/>
      <c r="C31" s="1542"/>
      <c r="D31" s="1240" t="s">
        <v>967</v>
      </c>
      <c r="E31" s="1241">
        <v>5</v>
      </c>
      <c r="F31" s="1242">
        <v>5212.53</v>
      </c>
      <c r="G31" s="1242">
        <v>198.34</v>
      </c>
      <c r="H31" s="1242">
        <v>5212.53</v>
      </c>
      <c r="I31" s="1242">
        <v>198.34</v>
      </c>
      <c r="J31" s="1241">
        <v>6</v>
      </c>
      <c r="K31" s="238" t="s">
        <v>455</v>
      </c>
    </row>
    <row r="32" spans="1:11" ht="25.5" customHeight="1">
      <c r="A32" s="1540"/>
      <c r="B32" s="1541"/>
      <c r="C32" s="1542"/>
      <c r="D32" s="1240" t="s">
        <v>967</v>
      </c>
      <c r="E32" s="1241">
        <v>1</v>
      </c>
      <c r="F32" s="1242">
        <v>1216</v>
      </c>
      <c r="G32" s="1242">
        <v>0</v>
      </c>
      <c r="H32" s="1242">
        <v>1216</v>
      </c>
      <c r="I32" s="1242">
        <v>0</v>
      </c>
      <c r="J32" s="1241">
        <v>5</v>
      </c>
      <c r="K32" s="238" t="s">
        <v>456</v>
      </c>
    </row>
    <row r="33" spans="1:11" ht="25.5" customHeight="1">
      <c r="A33" s="1540"/>
      <c r="B33" s="1541"/>
      <c r="C33" s="1542"/>
      <c r="D33" s="1240" t="s">
        <v>967</v>
      </c>
      <c r="E33" s="1241">
        <v>10</v>
      </c>
      <c r="F33" s="1242">
        <v>17132.01</v>
      </c>
      <c r="G33" s="1242">
        <v>630.3</v>
      </c>
      <c r="H33" s="1242">
        <v>17132.01</v>
      </c>
      <c r="I33" s="1242">
        <v>630.3</v>
      </c>
      <c r="J33" s="1241">
        <v>4</v>
      </c>
      <c r="K33" s="1241" t="s">
        <v>457</v>
      </c>
    </row>
    <row r="34" spans="1:11" ht="25.5" customHeight="1">
      <c r="A34" s="1540"/>
      <c r="B34" s="1541"/>
      <c r="C34" s="1542"/>
      <c r="D34" s="1240" t="s">
        <v>967</v>
      </c>
      <c r="E34" s="1241">
        <v>7</v>
      </c>
      <c r="F34" s="1242">
        <v>8159.44</v>
      </c>
      <c r="G34" s="1242">
        <v>274.79</v>
      </c>
      <c r="H34" s="1242">
        <v>8159.44</v>
      </c>
      <c r="I34" s="1242">
        <v>274.79</v>
      </c>
      <c r="J34" s="1241">
        <v>3</v>
      </c>
      <c r="K34" s="1241" t="s">
        <v>458</v>
      </c>
    </row>
    <row r="35" spans="1:13" ht="25.5" customHeight="1">
      <c r="A35" s="1540"/>
      <c r="B35" s="1541"/>
      <c r="C35" s="1542"/>
      <c r="D35" s="1240" t="s">
        <v>967</v>
      </c>
      <c r="E35" s="1241">
        <v>8</v>
      </c>
      <c r="F35" s="1242">
        <v>10803.12</v>
      </c>
      <c r="G35" s="1242">
        <v>2884.53</v>
      </c>
      <c r="H35" s="1242">
        <v>10803.12</v>
      </c>
      <c r="I35" s="1242">
        <v>2884.53</v>
      </c>
      <c r="J35" s="1241">
        <v>2</v>
      </c>
      <c r="K35" s="1241" t="s">
        <v>459</v>
      </c>
      <c r="L35" s="1243"/>
      <c r="M35" s="1243"/>
    </row>
    <row r="36" spans="1:13" ht="25.5" customHeight="1">
      <c r="A36" s="1540"/>
      <c r="B36" s="1541"/>
      <c r="C36" s="1542"/>
      <c r="D36" s="1240" t="s">
        <v>968</v>
      </c>
      <c r="E36" s="1241">
        <v>1</v>
      </c>
      <c r="F36" s="1242">
        <v>3814</v>
      </c>
      <c r="G36" s="1242">
        <v>216</v>
      </c>
      <c r="H36" s="1242">
        <v>3814</v>
      </c>
      <c r="I36" s="1242">
        <v>216</v>
      </c>
      <c r="J36" s="1241">
        <v>2</v>
      </c>
      <c r="K36" s="1241" t="s">
        <v>460</v>
      </c>
      <c r="L36" s="1243"/>
      <c r="M36" s="1243"/>
    </row>
    <row r="37" spans="1:11" ht="25.5" customHeight="1">
      <c r="A37" s="1540"/>
      <c r="B37" s="1541"/>
      <c r="C37" s="1542"/>
      <c r="D37" s="1240" t="s">
        <v>968</v>
      </c>
      <c r="E37" s="1241">
        <v>2</v>
      </c>
      <c r="F37" s="1242">
        <v>6800.24</v>
      </c>
      <c r="G37" s="1242">
        <v>378.25</v>
      </c>
      <c r="H37" s="1242">
        <v>6800.24</v>
      </c>
      <c r="I37" s="1242">
        <v>378.25</v>
      </c>
      <c r="J37" s="1241">
        <v>2</v>
      </c>
      <c r="K37" s="1241" t="s">
        <v>457</v>
      </c>
    </row>
    <row r="38" spans="1:13" ht="25.5" customHeight="1">
      <c r="A38" s="1244"/>
      <c r="B38" s="1245"/>
      <c r="C38" s="1246"/>
      <c r="D38" s="1240" t="s">
        <v>959</v>
      </c>
      <c r="E38" s="1241">
        <v>2</v>
      </c>
      <c r="F38" s="1242">
        <v>8908</v>
      </c>
      <c r="G38" s="1242">
        <v>224.6</v>
      </c>
      <c r="H38" s="1242">
        <v>8908</v>
      </c>
      <c r="I38" s="1242">
        <v>224.6</v>
      </c>
      <c r="J38" s="1241">
        <v>10</v>
      </c>
      <c r="K38" s="1241" t="s">
        <v>438</v>
      </c>
      <c r="L38" s="1247">
        <f>SUM(F12:F38)</f>
        <v>215888.47</v>
      </c>
      <c r="M38" s="1247">
        <f>SUM(G12:G38)</f>
        <v>25157.04</v>
      </c>
    </row>
    <row r="39" spans="1:13" ht="12.75" customHeight="1">
      <c r="A39" s="1235" t="s">
        <v>973</v>
      </c>
      <c r="F39" s="1243"/>
      <c r="G39" s="1243"/>
      <c r="H39" s="1243"/>
      <c r="I39" s="1243"/>
      <c r="L39" s="1247">
        <f>SUM(F12:F37)</f>
        <v>206980.47</v>
      </c>
      <c r="M39" s="1247">
        <f>SUM(G12:G37)</f>
        <v>24932.44</v>
      </c>
    </row>
    <row r="40" spans="1:13" ht="12.75">
      <c r="A40" s="1543" t="s">
        <v>974</v>
      </c>
      <c r="B40" s="1543"/>
      <c r="C40" s="1543"/>
      <c r="D40" s="1543"/>
      <c r="F40" s="1243"/>
      <c r="G40" s="1243"/>
      <c r="M40" s="1243"/>
    </row>
    <row r="41" spans="1:4" ht="12.75">
      <c r="A41" s="1543" t="s">
        <v>975</v>
      </c>
      <c r="B41" s="1543"/>
      <c r="C41" s="1543"/>
      <c r="D41" s="1543"/>
    </row>
    <row r="42" spans="1:4" ht="12.75">
      <c r="A42" s="1543" t="s">
        <v>976</v>
      </c>
      <c r="B42" s="1543"/>
      <c r="C42" s="1543"/>
      <c r="D42" s="1543"/>
    </row>
    <row r="43" spans="1:5" ht="12.75">
      <c r="A43" s="1543" t="s">
        <v>977</v>
      </c>
      <c r="B43" s="1543"/>
      <c r="C43" s="1543"/>
      <c r="D43" s="1543"/>
      <c r="E43" s="1543"/>
    </row>
    <row r="45" spans="5:10" ht="12.75">
      <c r="E45" s="1236">
        <f aca="true" t="shared" si="0" ref="E45:J45">SUM(E7:E37)</f>
        <v>117</v>
      </c>
      <c r="F45" s="1250">
        <f t="shared" si="0"/>
        <v>226112.9</v>
      </c>
      <c r="G45" s="1250">
        <f t="shared" si="0"/>
        <v>28638.3</v>
      </c>
      <c r="H45" s="1250">
        <f t="shared" si="0"/>
        <v>226112.9</v>
      </c>
      <c r="I45" s="1250">
        <f t="shared" si="0"/>
        <v>28638.3</v>
      </c>
      <c r="J45" s="1250">
        <f t="shared" si="0"/>
        <v>377</v>
      </c>
    </row>
    <row r="46" spans="6:7" ht="12.75">
      <c r="F46" s="1251">
        <v>226112.9</v>
      </c>
      <c r="G46" s="1251">
        <v>28638.39</v>
      </c>
    </row>
  </sheetData>
  <mergeCells count="23">
    <mergeCell ref="A40:D40"/>
    <mergeCell ref="A41:D41"/>
    <mergeCell ref="A42:D42"/>
    <mergeCell ref="A43:E43"/>
    <mergeCell ref="A9:A11"/>
    <mergeCell ref="B9:B10"/>
    <mergeCell ref="C10:C11"/>
    <mergeCell ref="A12:A37"/>
    <mergeCell ref="B12:C37"/>
    <mergeCell ref="A7:A8"/>
    <mergeCell ref="F4:G4"/>
    <mergeCell ref="B7:C8"/>
    <mergeCell ref="K4:K5"/>
    <mergeCell ref="A4:A5"/>
    <mergeCell ref="B4:C5"/>
    <mergeCell ref="D4:D5"/>
    <mergeCell ref="E4:E5"/>
    <mergeCell ref="H4:I4"/>
    <mergeCell ref="J4:J5"/>
    <mergeCell ref="A1:K1"/>
    <mergeCell ref="A2:K2"/>
    <mergeCell ref="A3:K3"/>
    <mergeCell ref="B6:C6"/>
  </mergeCells>
  <printOptions horizontalCentered="1"/>
  <pageMargins left="0.3937007874015748" right="0.3937007874015748" top="0.3937007874015748" bottom="0.1968503937007874" header="0.5118110236220472" footer="0.5118110236220472"/>
  <pageSetup horizontalDpi="1200" verticalDpi="1200" orientation="portrait" paperSize="9" scale="7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2006-08-23T07:39:37Z</cp:lastPrinted>
  <dcterms:created xsi:type="dcterms:W3CDTF">2001-05-16T07:18:04Z</dcterms:created>
  <dcterms:modified xsi:type="dcterms:W3CDTF">2006-08-23T07:49:29Z</dcterms:modified>
  <cp:category/>
  <cp:version/>
  <cp:contentType/>
  <cp:contentStatus/>
</cp:coreProperties>
</file>