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firstSheet="2" activeTab="4"/>
  </bookViews>
  <sheets>
    <sheet name="Dochody - własne" sheetId="1" r:id="rId1"/>
    <sheet name="Wydatki bieżące - własne" sheetId="2" r:id="rId2"/>
    <sheet name="Wydatki majątkowe - własne" sheetId="3" r:id="rId3"/>
    <sheet name="Wydatki - jednostki pomocn." sheetId="4" r:id="rId4"/>
    <sheet name="Dotacje celowe - ndsfp" sheetId="5" r:id="rId5"/>
  </sheets>
  <definedNames>
    <definedName name="_xlnm.Print_Area" localSheetId="0">'Dochody - własne'!$A$1:$J$22</definedName>
    <definedName name="_xlnm.Print_Area" localSheetId="4">'Dotacje celowe - ndsfp'!$A$1:$H$27</definedName>
    <definedName name="_xlnm.Print_Area" localSheetId="1">'Wydatki bieżące - własne'!$A$1:$K$56</definedName>
    <definedName name="_xlnm.Print_Area" localSheetId="2">'Wydatki majątkowe - własne'!$A$1:$H$34</definedName>
    <definedName name="_xlnm.Print_Titles" localSheetId="0">'Dochody - własne'!$6:$9</definedName>
  </definedNames>
  <calcPr fullCalcOnLoad="1" fullPrecision="0"/>
</workbook>
</file>

<file path=xl/sharedStrings.xml><?xml version="1.0" encoding="utf-8"?>
<sst xmlns="http://schemas.openxmlformats.org/spreadsheetml/2006/main" count="268" uniqueCount="166">
  <si>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</si>
  <si>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</si>
  <si>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</si>
  <si>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</si>
  <si>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</si>
  <si>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</si>
  <si>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</si>
  <si>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Razem</t>
  </si>
  <si>
    <t>z tego:</t>
  </si>
  <si>
    <t>PLAN WYDATKÓW BIEŻĄCYCH ZWIĄZANYCH Z REALIZACJĄ ZADAŃ WŁASNYCH</t>
  </si>
  <si>
    <t>wydatki na obsługę długu</t>
  </si>
  <si>
    <t>wydatki 
z tytułu poręczeń 
i gwarancji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</si>
  <si>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</si>
  <si>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</si>
  <si>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</si>
  <si>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</si>
  <si>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wynagrodzenia
i składki od nich naliczane</t>
  </si>
  <si>
    <t>wydatki związane 
z realizacją zadań statutowych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</si>
  <si>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</si>
  <si>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</si>
  <si>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</si>
  <si>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dochody bieżące</t>
  </si>
  <si>
    <t>dochody majątkowe</t>
  </si>
  <si>
    <t>saldo zmian na dochodach</t>
  </si>
  <si>
    <t>saldo w.bieżące</t>
  </si>
  <si>
    <t>saldo dochody - wydatki</t>
  </si>
  <si>
    <t>PLAN WYDATKÓW MAJĄTKOWYCH ZWIĄZANYCH Z REALIZACJĄ ZADAŃ WŁASNYCH</t>
  </si>
  <si>
    <t>inwestycje 
i zakupy inwestycyjne</t>
  </si>
  <si>
    <t>w tym:</t>
  </si>
  <si>
    <t>zakup
 i objęcie akcji 
i udziałów</t>
  </si>
  <si>
    <t>wniesienie wkładów do spółek prawa handlowego</t>
  </si>
  <si>
    <r>
      <t xml:space="preserve">na programy finansowane 
z udziałem środków, 
o których mowa w art. 5 ust. 1 pkt 2 i 3, 
w części związanej 
z realizacją zadań </t>
    </r>
    <r>
      <rPr>
        <b/>
        <sz val="9"/>
        <rFont val="Arial CE"/>
        <family val="0"/>
      </rPr>
      <t>Gminy</t>
    </r>
  </si>
  <si>
    <t>saldo wydatków ogółem</t>
  </si>
  <si>
    <t>801</t>
  </si>
  <si>
    <t>OŚWIATA I WYCHOWANIE</t>
  </si>
  <si>
    <t>saldo w. majątkowych</t>
  </si>
  <si>
    <t>Pozostała działalność</t>
  </si>
  <si>
    <t>saldo dochodów ogółem</t>
  </si>
  <si>
    <t>TRANSPORT I ŁĄCZNOŚĆ</t>
  </si>
  <si>
    <t>GOSPODARKA KOMUNALNA I OCHRONA ŚRODOWISKA</t>
  </si>
  <si>
    <t>0970</t>
  </si>
  <si>
    <t>Wpływy z różnych dochodów</t>
  </si>
  <si>
    <t>Szkoły podstawowe</t>
  </si>
  <si>
    <t>Gimnazja</t>
  </si>
  <si>
    <t>saldo doch bież.</t>
  </si>
  <si>
    <t>saldo doch maj.</t>
  </si>
  <si>
    <t>GOSPODARKA MIESZKANIOWA</t>
  </si>
  <si>
    <t>900</t>
  </si>
  <si>
    <t>KULTURA FIZYCZNA</t>
  </si>
  <si>
    <t>POMOC SPOŁECZNA</t>
  </si>
  <si>
    <t>POZOSTAŁE ZADANIA W ZAKRESIE POLITYKI SPOŁECZNEJ</t>
  </si>
  <si>
    <t>Żłobki</t>
  </si>
  <si>
    <t>Kluby dziecięce</t>
  </si>
  <si>
    <t>Zadania w zakresie upowszechniania turystyki</t>
  </si>
  <si>
    <t>WYDATKI JEDNOSTEK POMOCNICZYCH W 2012 ROKU</t>
  </si>
  <si>
    <t>Dział 921 rozdział 92109</t>
  </si>
  <si>
    <t>Poz.</t>
  </si>
  <si>
    <t>Nazwa jednostki pomocniczej</t>
  </si>
  <si>
    <t>Wydatki bieżące</t>
  </si>
  <si>
    <t>Plan 
po zmianach</t>
  </si>
  <si>
    <t>wydatki bieżące</t>
  </si>
  <si>
    <t>wydatki majątkowe</t>
  </si>
  <si>
    <t>RAZEM</t>
  </si>
  <si>
    <t>w tym wynagrodzenia 
i pochodne</t>
  </si>
  <si>
    <t>wynagrodzenia 
i pochodne</t>
  </si>
  <si>
    <t xml:space="preserve"> 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</si>
  <si>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</si>
  <si>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</si>
  <si>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</si>
  <si>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</si>
  <si>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</si>
  <si>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</si>
  <si>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</si>
  <si>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</si>
  <si>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</si>
  <si>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</si>
  <si>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</si>
  <si>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</si>
  <si>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</si>
  <si>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</si>
  <si>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</si>
  <si>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</si>
  <si>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</si>
  <si>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</si>
  <si>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</si>
  <si>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</si>
  <si>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</si>
  <si>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</si>
  <si>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Lp.</t>
  </si>
  <si>
    <t>Kwota dotacji
po zmianach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</si>
  <si>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</si>
  <si>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</si>
  <si>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</si>
  <si>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</si>
  <si>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</si>
  <si>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</si>
  <si>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</si>
  <si>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</si>
  <si>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</si>
  <si>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</si>
  <si>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</si>
  <si>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</si>
  <si>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</si>
  <si>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</si>
  <si>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DOTACJE CELOWE NA ZADANIA REALIZOWANE 
PRZEZ JEDNOSTKI NIEZALICZANE DO SEKTORA FINANSÓW PUBLICZNYCH </t>
  </si>
  <si>
    <t>Zakresy zadań</t>
  </si>
  <si>
    <t>Kwota dotacji</t>
  </si>
  <si>
    <t>Upowszechnianie turystyki
(zadanie bieżące)</t>
  </si>
  <si>
    <t>OK.</t>
  </si>
  <si>
    <t>GKM</t>
  </si>
  <si>
    <t>inwestycja</t>
  </si>
  <si>
    <t>Przeciwdziałanie patologiom społecznym poprzez prowadzenie działalności na rzecz niepijących alkoholików
(zadanie bieżące)</t>
  </si>
  <si>
    <t>OR</t>
  </si>
  <si>
    <t>Prowadzenie środowiskowych ognisk wychowawczych
(zadanie bieżące)</t>
  </si>
  <si>
    <t>Pomoc osobom chorym na fenyloketonurię, cukrzycę, opieka hospicyjna, ochrona zdrowia psychicznego i inne
(zadanie bieżące)</t>
  </si>
  <si>
    <t>Prowadzenie Środowiskowego Domu Samopomocy
(bieżące zadanie zlecone z zakresu administracji rządowej)</t>
  </si>
  <si>
    <t>Prowadzenie niepublicznego żłobka w Policach - Centrum Edukacyjne "Urwisek" Katarzyna Szulecka w Tanowie
(zadanie bieżące)</t>
  </si>
  <si>
    <t>Prowadzenie klubu dziecięcego w Policach - Spółdzielnia Socjalna "Bajkowy Świat Malucha" Żaneta Jasionowicz
(zadanie bieżące)</t>
  </si>
  <si>
    <t>Prowadzenie klubu dziecięcego w Policach - Wojcińska Katarzyna 
(zadanie bieżące)</t>
  </si>
  <si>
    <t>Polityka społeczna - aktywizacja ludzi starszych, wspomaganie techniczne, szkoleniowe i informacyjne polickich organizacji pozarządowych
(zadanie bieżące)</t>
  </si>
  <si>
    <t>Budowa międzygminnego zakładu aktywności zawodowej
(zadanie inwestycyjne)</t>
  </si>
  <si>
    <t>Organizacja wypoczynku dzieci i młodzieży
(zadanie bieżące)</t>
  </si>
  <si>
    <t>Dotacja do zmodernizowanych systemów grzewczych zgodnie 
z uchwałą Nr X/62/2011 Rady Miejskiej w Policach z dnia 
21 czerwca 2011 r. w sprawie gminnego programu dofinansowania modernizacji systemów grzewczych przez mieszkańców Gminy Police
(zadanie inwestycyjne)</t>
  </si>
  <si>
    <t>OŚ</t>
  </si>
  <si>
    <t>Ochrona zwierząt
(zadanie bieżące)</t>
  </si>
  <si>
    <t>15.</t>
  </si>
  <si>
    <t>Ekologia i ochrona zwierząt a także dziedzictwa przyrodniczego
(zadanie bieżące)</t>
  </si>
  <si>
    <t>16.</t>
  </si>
  <si>
    <t>Ochrona zabytków i opieka nad zabytkami
(zadanie bieżące)</t>
  </si>
  <si>
    <t>17.</t>
  </si>
  <si>
    <t>Rozwój świadomości kulturalnej
(zadanie bieżące)</t>
  </si>
  <si>
    <t>18.</t>
  </si>
  <si>
    <t>Upowszechnianie kultury fizycznej
(zadanie bieżące)</t>
  </si>
  <si>
    <t>Utworzenie świetlicy środowiskowej
(zadanie bieżące)</t>
  </si>
  <si>
    <t>Zmiana
(zmniejszenie)</t>
  </si>
  <si>
    <t>19.</t>
  </si>
  <si>
    <t>Termomodernizacja budynków administrowanych przez ZGKiM w Policach - dotacja dla wspólnot mieszkaniowych
(zadanie inwestycyjne)</t>
  </si>
  <si>
    <t>80101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</si>
  <si>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</si>
  <si>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</si>
  <si>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90095</t>
  </si>
  <si>
    <t>saldo w.bieżące ogółem</t>
  </si>
  <si>
    <t>do zdjęcia z:</t>
  </si>
  <si>
    <t xml:space="preserve"> - kredytów</t>
  </si>
  <si>
    <t xml:space="preserve"> - obligacji</t>
  </si>
  <si>
    <t>saldo:</t>
  </si>
  <si>
    <t>Grzywny i inne kary pieniężne od osób prawnych i innych jednostek organizacyjnych</t>
  </si>
  <si>
    <t>0580</t>
  </si>
  <si>
    <t>0870</t>
  </si>
  <si>
    <t>Wpływy ze sprzedaży składników majątkowych</t>
  </si>
  <si>
    <t>Środki na dofinansowanie własnych zadań bieżących gmin (związków gmin), powiatów (związków powiatów), samorządów województw, pozyskane z innych</t>
  </si>
  <si>
    <t>Środki na dofinansowanie własnych inwestycji gmin (związków gmin), powiatów (związków powiatów), samorządów województw, pozyskane z innych źródeł</t>
  </si>
  <si>
    <t>Dodatki mieszkaniowe</t>
  </si>
  <si>
    <t>Przedszkola</t>
  </si>
  <si>
    <t>Oczyszczanie miast i wsi</t>
  </si>
  <si>
    <t>WYTWARZANIE I ZAOPATRYWANIE W ENERGIĘ ELEKTRYCZNĄ, GAZ I WODĘ</t>
  </si>
  <si>
    <t>-</t>
  </si>
  <si>
    <t>Zakłady gospodarki mieszkaniowej</t>
  </si>
  <si>
    <t>Oświetlenie ulic, placów i dróg</t>
  </si>
  <si>
    <t>KULTURA I OCHRONA DZIEDZICTWA NARODOWEGO</t>
  </si>
  <si>
    <t>Domy i ośrodki kultury, świetlice i kluby</t>
  </si>
  <si>
    <t xml:space="preserve">Załącznik Nr 1
do uchwały nr XXV/182/2012
Rady Miejskiej w Policach 
z dnia 27 listopada 2012 r. </t>
  </si>
  <si>
    <t xml:space="preserve">Załącznik Nr 2
do uchwały nr XXV/182/2012
Rady Miejskiej w Policach 
z dnia 27 listopada 2012 r. </t>
  </si>
  <si>
    <t xml:space="preserve">Załącznik Nr 3
do uchwały nr XXV/182/2012
Rady Miejskiej w Policach 
z dnia 27 listopada 2012 r. </t>
  </si>
  <si>
    <t xml:space="preserve">Załącznik Nr 4
do uchwały nr XXV/182/2012
Rady Miejskiej w Policach 
z dnia 27 listopada 2012 r. </t>
  </si>
  <si>
    <t xml:space="preserve">Załącznik Nr 5
do uchwały nr XXV/182/2012
Rady Miejskiej w Policach 
z dnia 27 listopada 2012 r.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</si>
</sst>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  <numFmt numFmtId="196" formatCode="0_ ;\-0\ "/>
  </numFmts>
  <fonts count="42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 CE"/>
      <family val="2"/>
    </font>
    <font>
      <b/>
      <sz val="12"/>
      <name val="Arial CE"/>
      <family val="2"/>
    </font>
    <font>
      <i/>
      <u val="single"/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10"/>
      <color indexed="27"/>
      <name val="Arial"/>
      <family val="2"/>
    </font>
    <font>
      <sz val="9"/>
      <color indexed="10"/>
      <name val="Arial CE"/>
      <family val="2"/>
    </font>
    <font>
      <sz val="9"/>
      <color indexed="13"/>
      <name val="Arial CE"/>
      <family val="2"/>
    </font>
    <font>
      <sz val="9"/>
      <color indexed="1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52" applyFont="1">
      <alignment/>
      <protection/>
    </xf>
    <xf numFmtId="0" fontId="1" fillId="0" borderId="0" xfId="52" applyFont="1" applyBorder="1" applyAlignment="1">
      <alignment horizontal="left"/>
      <protection/>
    </xf>
    <xf numFmtId="0" fontId="4" fillId="0" borderId="0" xfId="52" applyFo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4" fillId="20" borderId="10" xfId="52" applyFont="1" applyFill="1" applyBorder="1" applyAlignment="1">
      <alignment horizontal="center"/>
      <protection/>
    </xf>
    <xf numFmtId="0" fontId="4" fillId="20" borderId="11" xfId="52" applyFont="1" applyFill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vertical="top"/>
      <protection/>
    </xf>
    <xf numFmtId="164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20" borderId="14" xfId="52" applyFont="1" applyFill="1" applyBorder="1" applyAlignment="1">
      <alignment horizontal="center"/>
      <protection/>
    </xf>
    <xf numFmtId="0" fontId="1" fillId="0" borderId="13" xfId="52" applyFont="1" applyBorder="1" applyAlignment="1">
      <alignment horizontal="center" vertical="top"/>
      <protection/>
    </xf>
    <xf numFmtId="164" fontId="0" fillId="0" borderId="0" xfId="0" applyNumberFormat="1" applyFont="1" applyAlignment="1">
      <alignment/>
    </xf>
    <xf numFmtId="0" fontId="4" fillId="20" borderId="11" xfId="52" applyFont="1" applyFill="1" applyBorder="1" applyAlignment="1">
      <alignment horizontal="centerContinuous"/>
      <protection/>
    </xf>
    <xf numFmtId="0" fontId="4" fillId="20" borderId="15" xfId="52" applyFont="1" applyFill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164" fontId="1" fillId="0" borderId="16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0" fontId="2" fillId="0" borderId="17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164" fontId="2" fillId="0" borderId="17" xfId="42" applyNumberFormat="1" applyFont="1" applyBorder="1" applyAlignment="1">
      <alignment horizontal="right" wrapText="1"/>
    </xf>
    <xf numFmtId="164" fontId="2" fillId="0" borderId="18" xfId="42" applyNumberFormat="1" applyFont="1" applyBorder="1" applyAlignment="1">
      <alignment horizontal="right" wrapText="1"/>
    </xf>
    <xf numFmtId="164" fontId="2" fillId="0" borderId="12" xfId="42" applyNumberFormat="1" applyFont="1" applyBorder="1" applyAlignment="1">
      <alignment horizontal="right" wrapText="1"/>
    </xf>
    <xf numFmtId="164" fontId="2" fillId="0" borderId="19" xfId="42" applyNumberFormat="1" applyFont="1" applyBorder="1" applyAlignment="1">
      <alignment horizontal="right" wrapText="1"/>
    </xf>
    <xf numFmtId="164" fontId="2" fillId="0" borderId="20" xfId="42" applyNumberFormat="1" applyFont="1" applyBorder="1" applyAlignment="1">
      <alignment horizontal="right" wrapText="1"/>
    </xf>
    <xf numFmtId="164" fontId="2" fillId="0" borderId="16" xfId="42" applyNumberFormat="1" applyFont="1" applyBorder="1" applyAlignment="1">
      <alignment horizontal="right" wrapText="1"/>
    </xf>
    <xf numFmtId="0" fontId="1" fillId="0" borderId="21" xfId="52" applyFont="1" applyBorder="1" applyAlignment="1">
      <alignment wrapText="1"/>
      <protection/>
    </xf>
    <xf numFmtId="164" fontId="1" fillId="0" borderId="19" xfId="42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/>
    </xf>
    <xf numFmtId="0" fontId="13" fillId="20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20" borderId="23" xfId="52" applyFont="1" applyFill="1" applyBorder="1" applyAlignment="1">
      <alignment horizontal="center"/>
      <protection/>
    </xf>
    <xf numFmtId="0" fontId="2" fillId="0" borderId="0" xfId="52" applyFont="1" applyBorder="1" applyAlignment="1">
      <alignment horizontal="left" wrapText="1"/>
      <protection/>
    </xf>
    <xf numFmtId="164" fontId="1" fillId="0" borderId="24" xfId="52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20" borderId="25" xfId="0" applyNumberFormat="1" applyFont="1" applyFill="1" applyBorder="1" applyAlignment="1">
      <alignment horizontal="center" vertical="center" wrapText="1"/>
    </xf>
    <xf numFmtId="3" fontId="1" fillId="20" borderId="26" xfId="0" applyNumberFormat="1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3" fontId="4" fillId="20" borderId="23" xfId="0" applyNumberFormat="1" applyFont="1" applyFill="1" applyBorder="1" applyAlignment="1">
      <alignment horizontal="center" vertical="center" wrapText="1"/>
    </xf>
    <xf numFmtId="3" fontId="4" fillId="20" borderId="14" xfId="0" applyNumberFormat="1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13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0" fillId="0" borderId="22" xfId="42" applyNumberFormat="1" applyFont="1" applyBorder="1" applyAlignment="1">
      <alignment horizontal="right" vertical="center" wrapText="1"/>
    </xf>
    <xf numFmtId="164" fontId="0" fillId="0" borderId="30" xfId="42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/>
    </xf>
    <xf numFmtId="3" fontId="37" fillId="0" borderId="0" xfId="0" applyNumberFormat="1" applyFont="1" applyAlignment="1">
      <alignment/>
    </xf>
    <xf numFmtId="164" fontId="15" fillId="0" borderId="0" xfId="0" applyNumberFormat="1" applyFont="1" applyFill="1" applyAlignment="1">
      <alignment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31" xfId="52" applyFont="1" applyBorder="1" applyAlignment="1">
      <alignment horizontal="center" vertical="center" wrapText="1"/>
      <protection/>
    </xf>
    <xf numFmtId="164" fontId="1" fillId="0" borderId="31" xfId="52" applyNumberFormat="1" applyFont="1" applyBorder="1" applyAlignment="1">
      <alignment horizontal="right" vertical="center" wrapText="1"/>
      <protection/>
    </xf>
    <xf numFmtId="0" fontId="5" fillId="0" borderId="31" xfId="0" applyFont="1" applyBorder="1" applyAlignment="1">
      <alignment horizontal="right" vertical="center" wrapText="1"/>
    </xf>
    <xf numFmtId="164" fontId="9" fillId="0" borderId="32" xfId="42" applyNumberFormat="1" applyFont="1" applyBorder="1" applyAlignment="1">
      <alignment horizontal="right" vertical="center" wrapText="1"/>
    </xf>
    <xf numFmtId="164" fontId="9" fillId="0" borderId="33" xfId="42" applyNumberFormat="1" applyFont="1" applyBorder="1" applyAlignment="1">
      <alignment horizontal="right" vertical="center" wrapText="1"/>
    </xf>
    <xf numFmtId="0" fontId="2" fillId="0" borderId="22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 wrapText="1"/>
    </xf>
    <xf numFmtId="164" fontId="0" fillId="0" borderId="34" xfId="42" applyNumberFormat="1" applyFont="1" applyBorder="1" applyAlignment="1">
      <alignment horizontal="right" vertical="center" wrapText="1"/>
    </xf>
    <xf numFmtId="164" fontId="0" fillId="0" borderId="26" xfId="42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164" fontId="38" fillId="0" borderId="0" xfId="0" applyNumberFormat="1" applyFont="1" applyAlignment="1">
      <alignment/>
    </xf>
    <xf numFmtId="164" fontId="1" fillId="0" borderId="0" xfId="52" applyNumberFormat="1" applyFont="1" applyBorder="1" applyAlignment="1">
      <alignment horizontal="right" vertical="center" wrapText="1"/>
      <protection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4" fontId="9" fillId="0" borderId="12" xfId="42" applyNumberFormat="1" applyFont="1" applyBorder="1" applyAlignment="1">
      <alignment horizontal="right" vertical="center" wrapText="1"/>
    </xf>
    <xf numFmtId="164" fontId="9" fillId="0" borderId="19" xfId="42" applyNumberFormat="1" applyFont="1" applyBorder="1" applyAlignment="1">
      <alignment horizontal="right" vertical="center" wrapText="1"/>
    </xf>
    <xf numFmtId="0" fontId="16" fillId="20" borderId="22" xfId="0" applyFont="1" applyFill="1" applyBorder="1" applyAlignment="1">
      <alignment horizontal="center" vertical="center" wrapText="1"/>
    </xf>
    <xf numFmtId="0" fontId="4" fillId="20" borderId="28" xfId="52" applyFont="1" applyFill="1" applyBorder="1" applyAlignment="1">
      <alignment horizontal="center"/>
      <protection/>
    </xf>
    <xf numFmtId="0" fontId="4" fillId="20" borderId="35" xfId="52" applyFont="1" applyFill="1" applyBorder="1" applyAlignment="1">
      <alignment horizontal="centerContinuous"/>
      <protection/>
    </xf>
    <xf numFmtId="0" fontId="0" fillId="0" borderId="36" xfId="0" applyFont="1" applyBorder="1" applyAlignment="1">
      <alignment horizontal="left" vertical="center" wrapText="1"/>
    </xf>
    <xf numFmtId="164" fontId="2" fillId="0" borderId="20" xfId="52" applyNumberFormat="1" applyFont="1" applyBorder="1" applyAlignment="1">
      <alignment horizontal="right" wrapText="1"/>
      <protection/>
    </xf>
    <xf numFmtId="164" fontId="2" fillId="0" borderId="36" xfId="52" applyNumberFormat="1" applyFont="1" applyBorder="1" applyAlignment="1">
      <alignment horizontal="right" wrapText="1"/>
      <protection/>
    </xf>
    <xf numFmtId="164" fontId="2" fillId="0" borderId="17" xfId="52" applyNumberFormat="1" applyFont="1" applyBorder="1" applyAlignment="1">
      <alignment horizontal="right" wrapText="1"/>
      <protection/>
    </xf>
    <xf numFmtId="164" fontId="2" fillId="0" borderId="18" xfId="52" applyNumberFormat="1" applyFont="1" applyBorder="1" applyAlignment="1">
      <alignment horizontal="right" wrapText="1"/>
      <protection/>
    </xf>
    <xf numFmtId="0" fontId="1" fillId="0" borderId="20" xfId="52" applyFont="1" applyBorder="1" applyAlignment="1">
      <alignment horizontal="center" vertical="top"/>
      <protection/>
    </xf>
    <xf numFmtId="164" fontId="1" fillId="0" borderId="37" xfId="52" applyNumberFormat="1" applyFont="1" applyBorder="1" applyAlignment="1">
      <alignment horizontal="right" wrapText="1"/>
      <protection/>
    </xf>
    <xf numFmtId="164" fontId="1" fillId="0" borderId="38" xfId="52" applyNumberFormat="1" applyFont="1" applyBorder="1" applyAlignment="1">
      <alignment horizontal="right" wrapText="1"/>
      <protection/>
    </xf>
    <xf numFmtId="164" fontId="1" fillId="0" borderId="12" xfId="52" applyNumberFormat="1" applyFont="1" applyBorder="1" applyAlignment="1">
      <alignment horizontal="right" wrapText="1"/>
      <protection/>
    </xf>
    <xf numFmtId="164" fontId="1" fillId="0" borderId="19" xfId="52" applyNumberFormat="1" applyFont="1" applyBorder="1" applyAlignment="1">
      <alignment horizontal="right" wrapText="1"/>
      <protection/>
    </xf>
    <xf numFmtId="0" fontId="2" fillId="0" borderId="20" xfId="52" applyFont="1" applyBorder="1" applyAlignment="1">
      <alignment vertical="top"/>
      <protection/>
    </xf>
    <xf numFmtId="164" fontId="2" fillId="0" borderId="39" xfId="52" applyNumberFormat="1" applyFont="1" applyBorder="1" applyAlignment="1">
      <alignment horizontal="right" wrapText="1"/>
      <protection/>
    </xf>
    <xf numFmtId="164" fontId="2" fillId="0" borderId="40" xfId="52" applyNumberFormat="1" applyFont="1" applyBorder="1" applyAlignment="1">
      <alignment horizontal="right" wrapText="1"/>
      <protection/>
    </xf>
    <xf numFmtId="164" fontId="2" fillId="0" borderId="41" xfId="52" applyNumberFormat="1" applyFont="1" applyBorder="1" applyAlignment="1">
      <alignment horizontal="right" wrapText="1"/>
      <protection/>
    </xf>
    <xf numFmtId="164" fontId="2" fillId="0" borderId="42" xfId="52" applyNumberFormat="1" applyFont="1" applyBorder="1" applyAlignment="1">
      <alignment horizontal="right" wrapText="1"/>
      <protection/>
    </xf>
    <xf numFmtId="0" fontId="2" fillId="0" borderId="37" xfId="52" applyFont="1" applyBorder="1" applyAlignment="1">
      <alignment vertical="top"/>
      <protection/>
    </xf>
    <xf numFmtId="164" fontId="2" fillId="0" borderId="37" xfId="52" applyNumberFormat="1" applyFont="1" applyBorder="1" applyAlignment="1">
      <alignment horizontal="right" wrapText="1"/>
      <protection/>
    </xf>
    <xf numFmtId="164" fontId="2" fillId="0" borderId="38" xfId="52" applyNumberFormat="1" applyFont="1" applyBorder="1" applyAlignment="1">
      <alignment horizontal="right" wrapText="1"/>
      <protection/>
    </xf>
    <xf numFmtId="164" fontId="2" fillId="0" borderId="12" xfId="52" applyNumberFormat="1" applyFont="1" applyBorder="1" applyAlignment="1">
      <alignment horizontal="right" wrapText="1"/>
      <protection/>
    </xf>
    <xf numFmtId="164" fontId="2" fillId="0" borderId="19" xfId="52" applyNumberFormat="1" applyFont="1" applyBorder="1" applyAlignment="1">
      <alignment horizontal="right" wrapText="1"/>
      <protection/>
    </xf>
    <xf numFmtId="164" fontId="1" fillId="0" borderId="32" xfId="52" applyNumberFormat="1" applyFont="1" applyBorder="1" applyAlignment="1">
      <alignment horizontal="right" vertical="center" wrapText="1"/>
      <protection/>
    </xf>
    <xf numFmtId="164" fontId="12" fillId="24" borderId="0" xfId="0" applyNumberFormat="1" applyFont="1" applyFill="1" applyAlignment="1">
      <alignment/>
    </xf>
    <xf numFmtId="164" fontId="0" fillId="0" borderId="12" xfId="42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2" fillId="0" borderId="21" xfId="52" applyFont="1" applyBorder="1" applyAlignment="1">
      <alignment wrapText="1"/>
      <protection/>
    </xf>
    <xf numFmtId="0" fontId="2" fillId="0" borderId="12" xfId="52" applyFont="1" applyBorder="1" applyAlignment="1">
      <alignment horizontal="center" vertical="top"/>
      <protection/>
    </xf>
    <xf numFmtId="0" fontId="2" fillId="0" borderId="0" xfId="52" applyFont="1" applyBorder="1" applyAlignment="1">
      <alignment wrapText="1"/>
      <protection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0" fontId="0" fillId="0" borderId="37" xfId="0" applyFont="1" applyBorder="1" applyAlignment="1">
      <alignment vertical="center" wrapText="1"/>
    </xf>
    <xf numFmtId="0" fontId="1" fillId="0" borderId="17" xfId="52" applyFont="1" applyBorder="1" applyAlignment="1">
      <alignment horizontal="center"/>
      <protection/>
    </xf>
    <xf numFmtId="0" fontId="16" fillId="20" borderId="34" xfId="0" applyFont="1" applyFill="1" applyBorder="1" applyAlignment="1">
      <alignment horizontal="center" vertical="center" wrapText="1"/>
    </xf>
    <xf numFmtId="0" fontId="16" fillId="20" borderId="26" xfId="0" applyFont="1" applyFill="1" applyBorder="1" applyAlignment="1">
      <alignment horizontal="center" vertical="center" wrapText="1"/>
    </xf>
    <xf numFmtId="0" fontId="16" fillId="20" borderId="4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0" borderId="15" xfId="0" applyFont="1" applyFill="1" applyBorder="1" applyAlignment="1">
      <alignment horizontal="center"/>
    </xf>
    <xf numFmtId="0" fontId="4" fillId="20" borderId="27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4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6" fillId="0" borderId="38" xfId="0" applyFont="1" applyBorder="1" applyAlignment="1">
      <alignment/>
    </xf>
    <xf numFmtId="164" fontId="16" fillId="0" borderId="16" xfId="42" applyNumberFormat="1" applyFont="1" applyBorder="1" applyAlignment="1">
      <alignment horizontal="right" wrapText="1"/>
    </xf>
    <xf numFmtId="164" fontId="16" fillId="0" borderId="38" xfId="42" applyNumberFormat="1" applyFont="1" applyBorder="1" applyAlignment="1">
      <alignment horizontal="right" wrapText="1"/>
    </xf>
    <xf numFmtId="164" fontId="16" fillId="0" borderId="19" xfId="42" applyNumberFormat="1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36" xfId="0" applyFont="1" applyBorder="1" applyAlignment="1">
      <alignment/>
    </xf>
    <xf numFmtId="164" fontId="3" fillId="0" borderId="20" xfId="42" applyNumberFormat="1" applyFont="1" applyBorder="1" applyAlignment="1">
      <alignment horizontal="right" wrapText="1"/>
    </xf>
    <xf numFmtId="164" fontId="3" fillId="0" borderId="36" xfId="42" applyNumberFormat="1" applyFont="1" applyBorder="1" applyAlignment="1">
      <alignment horizontal="right" wrapText="1"/>
    </xf>
    <xf numFmtId="164" fontId="3" fillId="0" borderId="18" xfId="42" applyNumberFormat="1" applyFont="1" applyBorder="1" applyAlignment="1">
      <alignment horizontal="right" wrapText="1"/>
    </xf>
    <xf numFmtId="164" fontId="3" fillId="0" borderId="13" xfId="42" applyNumberFormat="1" applyFont="1" applyBorder="1" applyAlignment="1">
      <alignment horizontal="right" wrapText="1"/>
    </xf>
    <xf numFmtId="0" fontId="3" fillId="0" borderId="38" xfId="0" applyFont="1" applyBorder="1" applyAlignment="1">
      <alignment/>
    </xf>
    <xf numFmtId="164" fontId="3" fillId="0" borderId="16" xfId="42" applyNumberFormat="1" applyFont="1" applyBorder="1" applyAlignment="1">
      <alignment horizontal="right" wrapText="1"/>
    </xf>
    <xf numFmtId="164" fontId="3" fillId="0" borderId="38" xfId="42" applyNumberFormat="1" applyFont="1" applyBorder="1" applyAlignment="1">
      <alignment horizontal="right" wrapText="1"/>
    </xf>
    <xf numFmtId="164" fontId="3" fillId="0" borderId="19" xfId="42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3" fillId="0" borderId="15" xfId="42" applyNumberFormat="1" applyFont="1" applyBorder="1" applyAlignment="1">
      <alignment horizontal="right" wrapText="1"/>
    </xf>
    <xf numFmtId="164" fontId="3" fillId="0" borderId="11" xfId="42" applyNumberFormat="1" applyFont="1" applyBorder="1" applyAlignment="1">
      <alignment horizontal="right" wrapText="1"/>
    </xf>
    <xf numFmtId="164" fontId="3" fillId="0" borderId="44" xfId="42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6" fillId="20" borderId="47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16" fillId="20" borderId="4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0" borderId="28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0" fontId="4" fillId="2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64" fontId="2" fillId="0" borderId="12" xfId="42" applyNumberFormat="1" applyFont="1" applyFill="1" applyBorder="1" applyAlignment="1">
      <alignment vertical="center"/>
    </xf>
    <xf numFmtId="164" fontId="2" fillId="0" borderId="30" xfId="42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164" fontId="2" fillId="0" borderId="50" xfId="42" applyNumberFormat="1" applyFont="1" applyFill="1" applyBorder="1" applyAlignment="1">
      <alignment vertical="center"/>
    </xf>
    <xf numFmtId="164" fontId="1" fillId="0" borderId="51" xfId="42" applyNumberFormat="1" applyFont="1" applyBorder="1" applyAlignment="1">
      <alignment vertical="center"/>
    </xf>
    <xf numFmtId="164" fontId="1" fillId="0" borderId="52" xfId="42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" fillId="20" borderId="31" xfId="0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3" fontId="16" fillId="0" borderId="38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164" fontId="19" fillId="0" borderId="12" xfId="42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164" fontId="19" fillId="0" borderId="22" xfId="42" applyNumberFormat="1" applyFont="1" applyBorder="1" applyAlignment="1">
      <alignment horizontal="right" vertical="center" wrapText="1"/>
    </xf>
    <xf numFmtId="3" fontId="19" fillId="0" borderId="38" xfId="0" applyNumberFormat="1" applyFont="1" applyFill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164" fontId="19" fillId="0" borderId="23" xfId="42" applyNumberFormat="1" applyFont="1" applyBorder="1" applyAlignment="1">
      <alignment horizontal="right" vertical="center" wrapText="1"/>
    </xf>
    <xf numFmtId="3" fontId="19" fillId="0" borderId="27" xfId="0" applyNumberFormat="1" applyFont="1" applyBorder="1" applyAlignment="1">
      <alignment vertical="center"/>
    </xf>
    <xf numFmtId="3" fontId="19" fillId="0" borderId="54" xfId="0" applyNumberFormat="1" applyFont="1" applyBorder="1" applyAlignment="1">
      <alignment vertical="center"/>
    </xf>
    <xf numFmtId="164" fontId="19" fillId="0" borderId="22" xfId="42" applyNumberFormat="1" applyFont="1" applyFill="1" applyBorder="1" applyAlignment="1">
      <alignment horizontal="right" vertical="center" wrapText="1"/>
    </xf>
    <xf numFmtId="0" fontId="16" fillId="20" borderId="55" xfId="0" applyFont="1" applyFill="1" applyBorder="1" applyAlignment="1">
      <alignment horizontal="center" vertical="center" wrapText="1"/>
    </xf>
    <xf numFmtId="164" fontId="2" fillId="0" borderId="38" xfId="42" applyNumberFormat="1" applyFont="1" applyFill="1" applyBorder="1" applyAlignment="1">
      <alignment vertical="center"/>
    </xf>
    <xf numFmtId="164" fontId="2" fillId="0" borderId="56" xfId="42" applyNumberFormat="1" applyFont="1" applyFill="1" applyBorder="1" applyAlignment="1">
      <alignment vertical="center"/>
    </xf>
    <xf numFmtId="164" fontId="1" fillId="0" borderId="57" xfId="42" applyNumberFormat="1" applyFont="1" applyBorder="1" applyAlignment="1">
      <alignment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22" xfId="42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164" fontId="2" fillId="0" borderId="40" xfId="42" applyNumberFormat="1" applyFont="1" applyFill="1" applyBorder="1" applyAlignment="1">
      <alignment vertical="center"/>
    </xf>
    <xf numFmtId="164" fontId="2" fillId="0" borderId="41" xfId="42" applyNumberFormat="1" applyFont="1" applyFill="1" applyBorder="1" applyAlignment="1">
      <alignment vertical="center"/>
    </xf>
    <xf numFmtId="164" fontId="2" fillId="0" borderId="59" xfId="42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2" fillId="0" borderId="13" xfId="52" applyFont="1" applyFill="1" applyBorder="1" applyAlignment="1">
      <alignment vertical="top"/>
      <protection/>
    </xf>
    <xf numFmtId="0" fontId="2" fillId="0" borderId="17" xfId="52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left" vertical="center" wrapText="1"/>
    </xf>
    <xf numFmtId="164" fontId="2" fillId="0" borderId="20" xfId="52" applyNumberFormat="1" applyFont="1" applyFill="1" applyBorder="1" applyAlignment="1">
      <alignment horizontal="right" wrapText="1"/>
      <protection/>
    </xf>
    <xf numFmtId="164" fontId="2" fillId="0" borderId="36" xfId="52" applyNumberFormat="1" applyFont="1" applyFill="1" applyBorder="1" applyAlignment="1">
      <alignment horizontal="right" wrapText="1"/>
      <protection/>
    </xf>
    <xf numFmtId="164" fontId="2" fillId="0" borderId="17" xfId="52" applyNumberFormat="1" applyFont="1" applyFill="1" applyBorder="1" applyAlignment="1">
      <alignment horizontal="right" wrapText="1"/>
      <protection/>
    </xf>
    <xf numFmtId="164" fontId="2" fillId="0" borderId="18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1" fillId="0" borderId="20" xfId="52" applyFont="1" applyFill="1" applyBorder="1" applyAlignment="1">
      <alignment horizontal="center" vertical="top"/>
      <protection/>
    </xf>
    <xf numFmtId="0" fontId="1" fillId="0" borderId="12" xfId="52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vertical="center" wrapText="1"/>
    </xf>
    <xf numFmtId="164" fontId="1" fillId="0" borderId="37" xfId="52" applyNumberFormat="1" applyFont="1" applyFill="1" applyBorder="1" applyAlignment="1">
      <alignment horizontal="right" wrapText="1"/>
      <protection/>
    </xf>
    <xf numFmtId="164" fontId="1" fillId="0" borderId="38" xfId="52" applyNumberFormat="1" applyFont="1" applyFill="1" applyBorder="1" applyAlignment="1">
      <alignment horizontal="right" wrapText="1"/>
      <protection/>
    </xf>
    <xf numFmtId="164" fontId="1" fillId="0" borderId="12" xfId="52" applyNumberFormat="1" applyFont="1" applyFill="1" applyBorder="1" applyAlignment="1">
      <alignment horizontal="right" wrapText="1"/>
      <protection/>
    </xf>
    <xf numFmtId="164" fontId="1" fillId="0" borderId="19" xfId="52" applyNumberFormat="1" applyFont="1" applyFill="1" applyBorder="1" applyAlignment="1">
      <alignment horizontal="right" wrapText="1"/>
      <protection/>
    </xf>
    <xf numFmtId="0" fontId="1" fillId="0" borderId="0" xfId="52" applyFont="1" applyFill="1">
      <alignment/>
      <protection/>
    </xf>
    <xf numFmtId="0" fontId="2" fillId="0" borderId="20" xfId="52" applyFont="1" applyFill="1" applyBorder="1" applyAlignment="1">
      <alignment vertical="top"/>
      <protection/>
    </xf>
    <xf numFmtId="0" fontId="2" fillId="0" borderId="0" xfId="52" applyFont="1" applyFill="1" applyBorder="1">
      <alignment/>
      <protection/>
    </xf>
    <xf numFmtId="164" fontId="2" fillId="0" borderId="39" xfId="52" applyNumberFormat="1" applyFont="1" applyFill="1" applyBorder="1" applyAlignment="1">
      <alignment horizontal="right" wrapText="1"/>
      <protection/>
    </xf>
    <xf numFmtId="164" fontId="2" fillId="0" borderId="40" xfId="52" applyNumberFormat="1" applyFont="1" applyFill="1" applyBorder="1" applyAlignment="1">
      <alignment horizontal="right" wrapText="1"/>
      <protection/>
    </xf>
    <xf numFmtId="164" fontId="2" fillId="0" borderId="41" xfId="52" applyNumberFormat="1" applyFont="1" applyFill="1" applyBorder="1" applyAlignment="1">
      <alignment horizontal="right" wrapText="1"/>
      <protection/>
    </xf>
    <xf numFmtId="164" fontId="2" fillId="0" borderId="42" xfId="52" applyNumberFormat="1" applyFont="1" applyFill="1" applyBorder="1" applyAlignment="1">
      <alignment horizontal="right" wrapText="1"/>
      <protection/>
    </xf>
    <xf numFmtId="0" fontId="2" fillId="0" borderId="37" xfId="52" applyFont="1" applyFill="1" applyBorder="1" applyAlignment="1">
      <alignment vertical="top"/>
      <protection/>
    </xf>
    <xf numFmtId="0" fontId="2" fillId="0" borderId="12" xfId="52" applyFont="1" applyFill="1" applyBorder="1" applyAlignment="1">
      <alignment horizontal="center"/>
      <protection/>
    </xf>
    <xf numFmtId="164" fontId="2" fillId="0" borderId="37" xfId="52" applyNumberFormat="1" applyFont="1" applyFill="1" applyBorder="1" applyAlignment="1">
      <alignment horizontal="right" wrapText="1"/>
      <protection/>
    </xf>
    <xf numFmtId="164" fontId="2" fillId="0" borderId="38" xfId="52" applyNumberFormat="1" applyFont="1" applyFill="1" applyBorder="1" applyAlignment="1">
      <alignment horizontal="right" wrapText="1"/>
      <protection/>
    </xf>
    <xf numFmtId="164" fontId="2" fillId="0" borderId="12" xfId="52" applyNumberFormat="1" applyFont="1" applyFill="1" applyBorder="1" applyAlignment="1">
      <alignment horizontal="right" wrapText="1"/>
      <protection/>
    </xf>
    <xf numFmtId="164" fontId="2" fillId="0" borderId="19" xfId="52" applyNumberFormat="1" applyFont="1" applyFill="1" applyBorder="1" applyAlignment="1">
      <alignment horizontal="right" wrapText="1"/>
      <protection/>
    </xf>
    <xf numFmtId="3" fontId="37" fillId="0" borderId="0" xfId="0" applyNumberFormat="1" applyFont="1" applyAlignment="1">
      <alignment horizontal="right"/>
    </xf>
    <xf numFmtId="49" fontId="0" fillId="0" borderId="60" xfId="0" applyNumberFormat="1" applyFont="1" applyBorder="1" applyAlignment="1">
      <alignment horizontal="center" vertical="center" wrapText="1"/>
    </xf>
    <xf numFmtId="164" fontId="0" fillId="0" borderId="17" xfId="42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 quotePrefix="1">
      <alignment horizontal="center" vertical="center"/>
    </xf>
    <xf numFmtId="164" fontId="0" fillId="0" borderId="19" xfId="42" applyNumberFormat="1" applyFont="1" applyBorder="1" applyAlignment="1">
      <alignment horizontal="right" vertical="center" wrapText="1"/>
    </xf>
    <xf numFmtId="164" fontId="9" fillId="0" borderId="47" xfId="42" applyNumberFormat="1" applyFont="1" applyBorder="1" applyAlignment="1">
      <alignment horizontal="right" vertical="center" wrapText="1"/>
    </xf>
    <xf numFmtId="164" fontId="0" fillId="0" borderId="25" xfId="42" applyNumberFormat="1" applyFont="1" applyBorder="1" applyAlignment="1">
      <alignment horizontal="right" vertical="center" wrapText="1"/>
    </xf>
    <xf numFmtId="164" fontId="1" fillId="0" borderId="17" xfId="42" applyNumberFormat="1" applyFont="1" applyBorder="1" applyAlignment="1">
      <alignment horizontal="right" wrapText="1"/>
    </xf>
    <xf numFmtId="164" fontId="1" fillId="0" borderId="18" xfId="42" applyNumberFormat="1" applyFont="1" applyBorder="1" applyAlignment="1">
      <alignment horizontal="right" wrapText="1"/>
    </xf>
    <xf numFmtId="0" fontId="0" fillId="0" borderId="58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 quotePrefix="1">
      <alignment horizontal="center" vertical="center"/>
    </xf>
    <xf numFmtId="0" fontId="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9" fontId="2" fillId="0" borderId="41" xfId="0" applyNumberFormat="1" applyFont="1" applyBorder="1" applyAlignment="1">
      <alignment horizontal="center" vertical="center"/>
    </xf>
    <xf numFmtId="164" fontId="9" fillId="0" borderId="30" xfId="42" applyNumberFormat="1" applyFont="1" applyBorder="1" applyAlignment="1">
      <alignment horizontal="right" vertical="center" wrapText="1"/>
    </xf>
    <xf numFmtId="164" fontId="0" fillId="0" borderId="50" xfId="42" applyNumberFormat="1" applyFont="1" applyBorder="1" applyAlignment="1">
      <alignment horizontal="right" vertical="center" wrapText="1"/>
    </xf>
    <xf numFmtId="164" fontId="9" fillId="0" borderId="43" xfId="42" applyNumberFormat="1" applyFont="1" applyBorder="1" applyAlignment="1">
      <alignment horizontal="right" vertical="center" wrapText="1"/>
    </xf>
    <xf numFmtId="164" fontId="0" fillId="0" borderId="37" xfId="42" applyNumberFormat="1" applyFont="1" applyBorder="1" applyAlignment="1">
      <alignment horizontal="right" vertical="center" wrapText="1"/>
    </xf>
    <xf numFmtId="164" fontId="9" fillId="0" borderId="37" xfId="42" applyNumberFormat="1" applyFont="1" applyBorder="1" applyAlignment="1">
      <alignment horizontal="right" vertical="center" wrapText="1"/>
    </xf>
    <xf numFmtId="164" fontId="0" fillId="0" borderId="28" xfId="42" applyNumberFormat="1" applyFont="1" applyBorder="1" applyAlignment="1">
      <alignment horizontal="right" vertical="center" wrapText="1"/>
    </xf>
    <xf numFmtId="164" fontId="0" fillId="0" borderId="23" xfId="42" applyNumberFormat="1" applyFont="1" applyBorder="1" applyAlignment="1">
      <alignment horizontal="right" vertical="center" wrapText="1"/>
    </xf>
    <xf numFmtId="0" fontId="2" fillId="0" borderId="22" xfId="52" applyFont="1" applyFill="1" applyBorder="1" applyAlignment="1">
      <alignment horizontal="center"/>
      <protection/>
    </xf>
    <xf numFmtId="3" fontId="2" fillId="0" borderId="22" xfId="52" applyNumberFormat="1" applyFont="1" applyFill="1" applyBorder="1" applyAlignment="1">
      <alignment horizontal="right"/>
      <protection/>
    </xf>
    <xf numFmtId="164" fontId="2" fillId="0" borderId="0" xfId="42" applyNumberFormat="1" applyFont="1" applyBorder="1" applyAlignment="1">
      <alignment horizontal="right" wrapText="1"/>
    </xf>
    <xf numFmtId="3" fontId="4" fillId="20" borderId="61" xfId="0" applyNumberFormat="1" applyFont="1" applyFill="1" applyBorder="1" applyAlignment="1">
      <alignment horizontal="center" vertical="center" wrapText="1"/>
    </xf>
    <xf numFmtId="164" fontId="9" fillId="0" borderId="62" xfId="42" applyNumberFormat="1" applyFont="1" applyBorder="1" applyAlignment="1">
      <alignment horizontal="right" vertical="center" wrapText="1"/>
    </xf>
    <xf numFmtId="164" fontId="9" fillId="0" borderId="29" xfId="42" applyNumberFormat="1" applyFont="1" applyBorder="1" applyAlignment="1">
      <alignment horizontal="right" vertical="center" wrapText="1"/>
    </xf>
    <xf numFmtId="164" fontId="0" fillId="0" borderId="61" xfId="42" applyNumberFormat="1" applyFont="1" applyBorder="1" applyAlignment="1">
      <alignment horizontal="right" vertical="center" wrapText="1"/>
    </xf>
    <xf numFmtId="164" fontId="9" fillId="0" borderId="63" xfId="42" applyNumberFormat="1" applyFont="1" applyBorder="1" applyAlignment="1">
      <alignment horizontal="right" vertical="center" wrapText="1"/>
    </xf>
    <xf numFmtId="164" fontId="1" fillId="0" borderId="64" xfId="52" applyNumberFormat="1" applyFont="1" applyBorder="1" applyAlignment="1">
      <alignment horizontal="right" vertical="center" wrapText="1"/>
      <protection/>
    </xf>
    <xf numFmtId="0" fontId="4" fillId="0" borderId="34" xfId="52" applyFont="1" applyFill="1" applyBorder="1" applyAlignment="1">
      <alignment horizontal="center"/>
      <protection/>
    </xf>
    <xf numFmtId="3" fontId="2" fillId="0" borderId="25" xfId="52" applyNumberFormat="1" applyFont="1" applyFill="1" applyBorder="1" applyAlignment="1">
      <alignment horizontal="right"/>
      <protection/>
    </xf>
    <xf numFmtId="164" fontId="1" fillId="0" borderId="21" xfId="42" applyNumberFormat="1" applyFont="1" applyBorder="1" applyAlignment="1">
      <alignment horizontal="right" wrapText="1"/>
    </xf>
    <xf numFmtId="164" fontId="2" fillId="0" borderId="21" xfId="42" applyNumberFormat="1" applyFont="1" applyBorder="1" applyAlignment="1">
      <alignment horizontal="right" wrapText="1"/>
    </xf>
    <xf numFmtId="164" fontId="1" fillId="0" borderId="0" xfId="42" applyNumberFormat="1" applyFont="1" applyBorder="1" applyAlignment="1">
      <alignment horizontal="right" wrapText="1"/>
    </xf>
    <xf numFmtId="164" fontId="1" fillId="0" borderId="65" xfId="52" applyNumberFormat="1" applyFont="1" applyBorder="1" applyAlignment="1">
      <alignment horizontal="right" vertical="center" wrapText="1"/>
      <protection/>
    </xf>
    <xf numFmtId="0" fontId="0" fillId="0" borderId="50" xfId="0" applyFont="1" applyBorder="1" applyAlignment="1">
      <alignment horizontal="justify"/>
    </xf>
    <xf numFmtId="0" fontId="2" fillId="0" borderId="53" xfId="52" applyFont="1" applyBorder="1" applyAlignment="1">
      <alignment wrapText="1"/>
      <protection/>
    </xf>
    <xf numFmtId="0" fontId="1" fillId="0" borderId="30" xfId="52" applyFont="1" applyBorder="1" applyAlignment="1">
      <alignment wrapText="1"/>
      <protection/>
    </xf>
    <xf numFmtId="0" fontId="2" fillId="0" borderId="30" xfId="52" applyFont="1" applyBorder="1" applyAlignment="1">
      <alignment wrapText="1"/>
      <protection/>
    </xf>
    <xf numFmtId="164" fontId="1" fillId="0" borderId="12" xfId="42" applyNumberFormat="1" applyFont="1" applyBorder="1" applyAlignment="1">
      <alignment horizontal="right" wrapText="1"/>
    </xf>
    <xf numFmtId="0" fontId="4" fillId="20" borderId="4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wrapText="1"/>
    </xf>
    <xf numFmtId="0" fontId="0" fillId="0" borderId="53" xfId="0" applyFont="1" applyBorder="1" applyAlignment="1">
      <alignment horizontal="left" vertical="center"/>
    </xf>
    <xf numFmtId="0" fontId="1" fillId="0" borderId="37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1" fillId="0" borderId="19" xfId="52" applyFont="1" applyFill="1" applyBorder="1" applyAlignment="1">
      <alignment horizontal="left" wrapText="1"/>
      <protection/>
    </xf>
    <xf numFmtId="3" fontId="1" fillId="0" borderId="29" xfId="52" applyNumberFormat="1" applyFont="1" applyFill="1" applyBorder="1" applyAlignment="1">
      <alignment horizontal="right"/>
      <protection/>
    </xf>
    <xf numFmtId="3" fontId="1" fillId="0" borderId="12" xfId="52" applyNumberFormat="1" applyFont="1" applyFill="1" applyBorder="1" applyAlignment="1">
      <alignment horizontal="right"/>
      <protection/>
    </xf>
    <xf numFmtId="0" fontId="4" fillId="20" borderId="35" xfId="52" applyFont="1" applyFill="1" applyBorder="1" applyAlignment="1">
      <alignment horizontal="center"/>
      <protection/>
    </xf>
    <xf numFmtId="0" fontId="4" fillId="20" borderId="14" xfId="52" applyFont="1" applyFill="1" applyBorder="1" applyAlignment="1">
      <alignment horizontal="centerContinuous"/>
      <protection/>
    </xf>
    <xf numFmtId="0" fontId="4" fillId="20" borderId="66" xfId="52" applyFont="1" applyFill="1" applyBorder="1" applyAlignment="1">
      <alignment horizontal="center"/>
      <protection/>
    </xf>
    <xf numFmtId="164" fontId="9" fillId="0" borderId="64" xfId="42" applyNumberFormat="1" applyFont="1" applyBorder="1" applyAlignment="1">
      <alignment horizontal="right" vertical="center" wrapText="1"/>
    </xf>
    <xf numFmtId="0" fontId="2" fillId="0" borderId="22" xfId="52" applyFont="1" applyBorder="1" applyAlignment="1">
      <alignment horizontal="center"/>
      <protection/>
    </xf>
    <xf numFmtId="164" fontId="2" fillId="0" borderId="22" xfId="42" applyNumberFormat="1" applyFont="1" applyBorder="1" applyAlignment="1">
      <alignment horizontal="right" wrapText="1"/>
    </xf>
    <xf numFmtId="164" fontId="1" fillId="0" borderId="19" xfId="42" applyNumberFormat="1" applyFont="1" applyBorder="1" applyAlignment="1">
      <alignment horizontal="right" wrapText="1"/>
    </xf>
    <xf numFmtId="164" fontId="1" fillId="0" borderId="30" xfId="42" applyNumberFormat="1" applyFont="1" applyBorder="1" applyAlignment="1">
      <alignment horizontal="right" wrapText="1"/>
    </xf>
    <xf numFmtId="164" fontId="1" fillId="0" borderId="29" xfId="42" applyNumberFormat="1" applyFont="1" applyBorder="1" applyAlignment="1">
      <alignment horizontal="right" wrapText="1"/>
    </xf>
    <xf numFmtId="0" fontId="1" fillId="0" borderId="19" xfId="52" applyFont="1" applyBorder="1" applyAlignment="1">
      <alignment wrapText="1"/>
      <protection/>
    </xf>
    <xf numFmtId="0" fontId="2" fillId="0" borderId="18" xfId="52" applyFont="1" applyBorder="1" applyAlignment="1">
      <alignment wrapText="1"/>
      <protection/>
    </xf>
    <xf numFmtId="0" fontId="2" fillId="0" borderId="19" xfId="52" applyFont="1" applyBorder="1" applyAlignment="1">
      <alignment wrapText="1"/>
      <protection/>
    </xf>
    <xf numFmtId="0" fontId="0" fillId="0" borderId="26" xfId="0" applyFont="1" applyBorder="1" applyAlignment="1">
      <alignment/>
    </xf>
    <xf numFmtId="0" fontId="1" fillId="0" borderId="18" xfId="52" applyFont="1" applyBorder="1" applyAlignment="1">
      <alignment wrapText="1"/>
      <protection/>
    </xf>
    <xf numFmtId="164" fontId="0" fillId="0" borderId="14" xfId="42" applyNumberFormat="1" applyFont="1" applyBorder="1" applyAlignment="1">
      <alignment horizontal="right" vertical="center" wrapText="1"/>
    </xf>
    <xf numFmtId="0" fontId="1" fillId="0" borderId="67" xfId="52" applyFont="1" applyBorder="1" applyAlignment="1">
      <alignment horizontal="center" vertical="center" wrapText="1"/>
      <protection/>
    </xf>
    <xf numFmtId="0" fontId="1" fillId="20" borderId="22" xfId="52" applyFont="1" applyFill="1" applyBorder="1" applyAlignment="1">
      <alignment horizontal="center"/>
      <protection/>
    </xf>
    <xf numFmtId="0" fontId="1" fillId="20" borderId="26" xfId="52" applyFont="1" applyFill="1" applyBorder="1" applyAlignment="1">
      <alignment horizontal="center"/>
      <protection/>
    </xf>
    <xf numFmtId="0" fontId="13" fillId="20" borderId="22" xfId="0" applyFont="1" applyFill="1" applyBorder="1" applyAlignment="1">
      <alignment horizontal="center" vertical="center" wrapText="1"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51" xfId="52" applyFont="1" applyBorder="1" applyAlignment="1">
      <alignment horizontal="center" vertical="center" wrapText="1"/>
      <protection/>
    </xf>
    <xf numFmtId="0" fontId="1" fillId="20" borderId="58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 horizontal="center" vertical="center" wrapText="1"/>
    </xf>
    <xf numFmtId="3" fontId="1" fillId="20" borderId="56" xfId="0" applyNumberFormat="1" applyFont="1" applyFill="1" applyBorder="1" applyAlignment="1">
      <alignment horizontal="center" vertical="center" wrapText="1"/>
    </xf>
    <xf numFmtId="3" fontId="1" fillId="20" borderId="50" xfId="0" applyNumberFormat="1" applyFont="1" applyFill="1" applyBorder="1" applyAlignment="1">
      <alignment horizontal="center" vertical="center" wrapText="1"/>
    </xf>
    <xf numFmtId="3" fontId="1" fillId="20" borderId="68" xfId="0" applyNumberFormat="1" applyFont="1" applyFill="1" applyBorder="1" applyAlignment="1">
      <alignment horizontal="center" vertical="center" wrapText="1"/>
    </xf>
    <xf numFmtId="3" fontId="1" fillId="20" borderId="69" xfId="0" applyNumberFormat="1" applyFont="1" applyFill="1" applyBorder="1" applyAlignment="1">
      <alignment horizontal="center" vertical="center" wrapText="1"/>
    </xf>
    <xf numFmtId="3" fontId="1" fillId="20" borderId="48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1" fillId="20" borderId="70" xfId="0" applyNumberFormat="1" applyFont="1" applyFill="1" applyBorder="1" applyAlignment="1">
      <alignment horizontal="center" vertical="center" wrapText="1"/>
    </xf>
    <xf numFmtId="3" fontId="1" fillId="20" borderId="29" xfId="0" applyNumberFormat="1" applyFont="1" applyFill="1" applyBorder="1" applyAlignment="1">
      <alignment horizontal="center" vertical="center" wrapText="1"/>
    </xf>
    <xf numFmtId="0" fontId="1" fillId="20" borderId="56" xfId="0" applyFont="1" applyFill="1" applyBorder="1" applyAlignment="1">
      <alignment horizontal="center" vertical="center" wrapText="1"/>
    </xf>
    <xf numFmtId="0" fontId="1" fillId="20" borderId="5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20" borderId="45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71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72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69" xfId="0" applyFont="1" applyFill="1" applyBorder="1" applyAlignment="1">
      <alignment horizontal="center" vertical="center" wrapText="1"/>
    </xf>
    <xf numFmtId="0" fontId="1" fillId="20" borderId="48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13" fillId="20" borderId="41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26" xfId="0" applyFont="1" applyFill="1" applyBorder="1" applyAlignment="1">
      <alignment horizontal="center" vertical="center" wrapText="1"/>
    </xf>
    <xf numFmtId="0" fontId="2" fillId="0" borderId="0" xfId="52" applyFont="1" applyBorder="1" applyAlignment="1">
      <alignment horizontal="left" wrapText="1"/>
      <protection/>
    </xf>
    <xf numFmtId="0" fontId="1" fillId="20" borderId="45" xfId="52" applyFont="1" applyFill="1" applyBorder="1" applyAlignment="1">
      <alignment horizontal="center" vertical="center" wrapText="1"/>
      <protection/>
    </xf>
    <xf numFmtId="0" fontId="1" fillId="20" borderId="13" xfId="52" applyFont="1" applyFill="1" applyBorder="1" applyAlignment="1">
      <alignment horizontal="center" vertical="center" wrapText="1"/>
      <protection/>
    </xf>
    <xf numFmtId="0" fontId="1" fillId="20" borderId="37" xfId="52" applyFont="1" applyFill="1" applyBorder="1" applyAlignment="1">
      <alignment horizontal="center" vertical="center" wrapText="1"/>
      <protection/>
    </xf>
    <xf numFmtId="0" fontId="1" fillId="20" borderId="46" xfId="52" applyFont="1" applyFill="1" applyBorder="1" applyAlignment="1">
      <alignment horizontal="center" vertical="center" wrapText="1"/>
      <protection/>
    </xf>
    <xf numFmtId="0" fontId="1" fillId="20" borderId="36" xfId="52" applyFont="1" applyFill="1" applyBorder="1" applyAlignment="1">
      <alignment horizontal="center" vertical="center" wrapText="1"/>
      <protection/>
    </xf>
    <xf numFmtId="0" fontId="1" fillId="20" borderId="38" xfId="52" applyFont="1" applyFill="1" applyBorder="1" applyAlignment="1">
      <alignment horizontal="center" vertical="center" wrapText="1"/>
      <protection/>
    </xf>
    <xf numFmtId="0" fontId="1" fillId="20" borderId="72" xfId="52" applyFont="1" applyFill="1" applyBorder="1" applyAlignment="1">
      <alignment horizontal="center" vertical="center" wrapText="1"/>
      <protection/>
    </xf>
    <xf numFmtId="0" fontId="1" fillId="20" borderId="18" xfId="52" applyFont="1" applyFill="1" applyBorder="1" applyAlignment="1">
      <alignment horizontal="center" vertical="center" wrapText="1"/>
      <protection/>
    </xf>
    <xf numFmtId="0" fontId="1" fillId="20" borderId="19" xfId="52" applyFont="1" applyFill="1" applyBorder="1" applyAlignment="1">
      <alignment horizontal="center" vertical="center" wrapText="1"/>
      <protection/>
    </xf>
    <xf numFmtId="0" fontId="1" fillId="20" borderId="62" xfId="52" applyFont="1" applyFill="1" applyBorder="1" applyAlignment="1">
      <alignment horizontal="center"/>
      <protection/>
    </xf>
    <xf numFmtId="0" fontId="1" fillId="20" borderId="43" xfId="52" applyFont="1" applyFill="1" applyBorder="1" applyAlignment="1">
      <alignment horizontal="center"/>
      <protection/>
    </xf>
    <xf numFmtId="0" fontId="1" fillId="20" borderId="63" xfId="52" applyFont="1" applyFill="1" applyBorder="1" applyAlignment="1">
      <alignment horizontal="center"/>
      <protection/>
    </xf>
    <xf numFmtId="0" fontId="1" fillId="20" borderId="70" xfId="52" applyFont="1" applyFill="1" applyBorder="1" applyAlignment="1">
      <alignment horizontal="center" vertical="center" wrapText="1"/>
      <protection/>
    </xf>
    <xf numFmtId="0" fontId="1" fillId="20" borderId="60" xfId="52" applyFont="1" applyFill="1" applyBorder="1" applyAlignment="1">
      <alignment horizontal="center" vertical="center" wrapText="1"/>
      <protection/>
    </xf>
    <xf numFmtId="0" fontId="1" fillId="20" borderId="29" xfId="52" applyFont="1" applyFill="1" applyBorder="1" applyAlignment="1">
      <alignment horizontal="center" vertical="center" wrapText="1"/>
      <protection/>
    </xf>
    <xf numFmtId="0" fontId="1" fillId="20" borderId="47" xfId="52" applyFont="1" applyFill="1" applyBorder="1" applyAlignment="1">
      <alignment horizontal="center"/>
      <protection/>
    </xf>
    <xf numFmtId="0" fontId="1" fillId="20" borderId="58" xfId="52" applyFont="1" applyFill="1" applyBorder="1" applyAlignment="1">
      <alignment horizontal="center" vertical="center" wrapText="1"/>
      <protection/>
    </xf>
    <xf numFmtId="0" fontId="1" fillId="0" borderId="57" xfId="52" applyFont="1" applyBorder="1" applyAlignment="1">
      <alignment horizontal="center" vertical="center" wrapText="1"/>
      <protection/>
    </xf>
    <xf numFmtId="0" fontId="1" fillId="20" borderId="47" xfId="52" applyFont="1" applyFill="1" applyBorder="1" applyAlignment="1">
      <alignment horizontal="center" vertical="center" wrapText="1"/>
      <protection/>
    </xf>
    <xf numFmtId="0" fontId="1" fillId="20" borderId="34" xfId="52" applyFont="1" applyFill="1" applyBorder="1" applyAlignment="1">
      <alignment horizontal="center" vertical="center" wrapText="1"/>
      <protection/>
    </xf>
    <xf numFmtId="0" fontId="1" fillId="20" borderId="43" xfId="52" applyFont="1" applyFill="1" applyBorder="1" applyAlignment="1">
      <alignment horizontal="center" vertical="center" wrapText="1"/>
      <protection/>
    </xf>
    <xf numFmtId="0" fontId="1" fillId="20" borderId="22" xfId="52" applyFont="1" applyFill="1" applyBorder="1" applyAlignment="1">
      <alignment horizontal="center" vertical="center" wrapText="1"/>
      <protection/>
    </xf>
    <xf numFmtId="0" fontId="1" fillId="20" borderId="55" xfId="52" applyFont="1" applyFill="1" applyBorder="1" applyAlignment="1">
      <alignment horizontal="center" vertical="center" wrapText="1"/>
      <protection/>
    </xf>
    <xf numFmtId="0" fontId="1" fillId="20" borderId="56" xfId="52" applyFont="1" applyFill="1" applyBorder="1" applyAlignment="1">
      <alignment horizontal="center" vertical="center" wrapText="1"/>
      <protection/>
    </xf>
    <xf numFmtId="0" fontId="9" fillId="20" borderId="22" xfId="0" applyFont="1" applyFill="1" applyBorder="1" applyAlignment="1">
      <alignment horizontal="center" vertical="center" wrapText="1"/>
    </xf>
    <xf numFmtId="0" fontId="16" fillId="20" borderId="34" xfId="0" applyFont="1" applyFill="1" applyBorder="1" applyAlignment="1">
      <alignment horizontal="center" vertical="center" wrapText="1"/>
    </xf>
    <xf numFmtId="0" fontId="16" fillId="20" borderId="41" xfId="0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6" fillId="20" borderId="22" xfId="0" applyFont="1" applyFill="1" applyBorder="1" applyAlignment="1">
      <alignment horizontal="center" vertical="center" wrapText="1"/>
    </xf>
    <xf numFmtId="0" fontId="16" fillId="20" borderId="26" xfId="0" applyFont="1" applyFill="1" applyBorder="1" applyAlignment="1">
      <alignment horizontal="center" vertical="center" wrapText="1"/>
    </xf>
    <xf numFmtId="0" fontId="16" fillId="20" borderId="47" xfId="0" applyFont="1" applyFill="1" applyBorder="1" applyAlignment="1">
      <alignment horizontal="center" vertical="center" wrapText="1"/>
    </xf>
    <xf numFmtId="0" fontId="16" fillId="20" borderId="43" xfId="0" applyFont="1" applyFill="1" applyBorder="1" applyAlignment="1">
      <alignment horizontal="center" vertical="center" wrapText="1"/>
    </xf>
    <xf numFmtId="0" fontId="16" fillId="20" borderId="63" xfId="0" applyFont="1" applyFill="1" applyBorder="1" applyAlignment="1">
      <alignment horizontal="center" vertical="center" wrapText="1"/>
    </xf>
    <xf numFmtId="0" fontId="9" fillId="20" borderId="26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left" wrapText="1"/>
      <protection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6" fillId="20" borderId="42" xfId="0" applyFont="1" applyFill="1" applyBorder="1" applyAlignment="1">
      <alignment horizontal="center" vertical="center" wrapText="1"/>
    </xf>
    <xf numFmtId="0" fontId="16" fillId="20" borderId="19" xfId="0" applyFont="1" applyFill="1" applyBorder="1" applyAlignment="1">
      <alignment horizontal="center" vertical="center" wrapText="1"/>
    </xf>
    <xf numFmtId="0" fontId="16" fillId="20" borderId="73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16" fillId="20" borderId="16" xfId="0" applyFont="1" applyFill="1" applyBorder="1" applyAlignment="1">
      <alignment horizontal="center" vertical="center" wrapText="1"/>
    </xf>
    <xf numFmtId="0" fontId="16" fillId="20" borderId="71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45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center" vertical="center" wrapText="1"/>
    </xf>
    <xf numFmtId="0" fontId="16" fillId="20" borderId="37" xfId="0" applyFont="1" applyFill="1" applyBorder="1" applyAlignment="1">
      <alignment horizontal="center" vertical="center" wrapText="1"/>
    </xf>
    <xf numFmtId="0" fontId="16" fillId="20" borderId="55" xfId="0" applyFont="1" applyFill="1" applyBorder="1" applyAlignment="1">
      <alignment horizontal="center" vertical="center" wrapText="1"/>
    </xf>
    <xf numFmtId="0" fontId="16" fillId="20" borderId="69" xfId="0" applyFont="1" applyFill="1" applyBorder="1" applyAlignment="1">
      <alignment horizontal="center" vertical="center" wrapText="1"/>
    </xf>
    <xf numFmtId="0" fontId="16" fillId="20" borderId="4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I półrocz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35"/>
  <sheetViews>
    <sheetView showGridLines="0" view="pageBreakPreview" zoomScaleSheetLayoutView="100" zoomScalePageLayoutView="0" workbookViewId="0" topLeftCell="A7">
      <selection activeCell="I2" sqref="I2"/>
    </sheetView>
  </sheetViews>
  <sheetFormatPr defaultColWidth="9.140625" defaultRowHeight="12.75"/>
  <cols>
    <col min="1" max="1" width="7.57421875" style="13" customWidth="1"/>
    <col min="2" max="3" width="8.8515625" style="13" customWidth="1"/>
    <col min="4" max="4" width="50.00390625" style="13" customWidth="1"/>
    <col min="5" max="5" width="15.57421875" style="13" customWidth="1"/>
    <col min="6" max="6" width="13.140625" style="44" bestFit="1" customWidth="1"/>
    <col min="7" max="9" width="13.140625" style="44" customWidth="1"/>
    <col min="10" max="10" width="12.28125" style="13" bestFit="1" customWidth="1"/>
    <col min="11" max="16384" width="9.140625" style="13" customWidth="1"/>
  </cols>
  <sheetData>
    <row r="1" spans="1:10" ht="52.5" customHeight="1">
      <c r="A1" s="43"/>
      <c r="B1" s="43"/>
      <c r="C1" s="43"/>
      <c r="D1" s="43" t="s">
        <v>18</v>
      </c>
      <c r="E1" s="43"/>
      <c r="G1" s="45"/>
      <c r="I1" s="350" t="s">
        <v>161</v>
      </c>
      <c r="J1" s="350"/>
    </row>
    <row r="2" spans="1:10" ht="12" customHeight="1">
      <c r="A2" s="46"/>
      <c r="B2" s="46"/>
      <c r="C2" s="46"/>
      <c r="D2" s="46"/>
      <c r="E2" s="46"/>
      <c r="F2" s="47"/>
      <c r="G2" s="47"/>
      <c r="H2" s="47"/>
      <c r="I2" s="47"/>
      <c r="J2" s="46"/>
    </row>
    <row r="3" spans="1:10" ht="5.25" customHeight="1">
      <c r="A3" s="46"/>
      <c r="B3" s="46"/>
      <c r="C3" s="46"/>
      <c r="D3" s="46"/>
      <c r="E3" s="46"/>
      <c r="F3" s="47"/>
      <c r="G3" s="47"/>
      <c r="H3" s="47"/>
      <c r="I3" s="47"/>
      <c r="J3" s="46"/>
    </row>
    <row r="4" spans="1:10" ht="15">
      <c r="A4" s="351" t="s">
        <v>19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352" t="s">
        <v>0</v>
      </c>
      <c r="B6" s="354" t="s">
        <v>1</v>
      </c>
      <c r="C6" s="354" t="s">
        <v>20</v>
      </c>
      <c r="D6" s="357" t="s">
        <v>2</v>
      </c>
      <c r="E6" s="338" t="s">
        <v>3</v>
      </c>
      <c r="F6" s="339"/>
      <c r="G6" s="340"/>
      <c r="H6" s="360" t="s">
        <v>4</v>
      </c>
      <c r="I6" s="360"/>
      <c r="J6" s="361"/>
    </row>
    <row r="7" spans="1:10" ht="12.75">
      <c r="A7" s="353"/>
      <c r="B7" s="355"/>
      <c r="C7" s="355"/>
      <c r="D7" s="358"/>
      <c r="E7" s="334" t="s">
        <v>7</v>
      </c>
      <c r="F7" s="336" t="s">
        <v>8</v>
      </c>
      <c r="G7" s="337"/>
      <c r="H7" s="343" t="s">
        <v>7</v>
      </c>
      <c r="I7" s="345" t="s">
        <v>8</v>
      </c>
      <c r="J7" s="346"/>
    </row>
    <row r="8" spans="1:10" ht="33.75" customHeight="1">
      <c r="A8" s="335"/>
      <c r="B8" s="356"/>
      <c r="C8" s="356"/>
      <c r="D8" s="359"/>
      <c r="E8" s="335"/>
      <c r="F8" s="48" t="s">
        <v>21</v>
      </c>
      <c r="G8" s="49" t="s">
        <v>22</v>
      </c>
      <c r="H8" s="344"/>
      <c r="I8" s="50" t="s">
        <v>21</v>
      </c>
      <c r="J8" s="51" t="s">
        <v>22</v>
      </c>
    </row>
    <row r="9" spans="1:10" s="58" customFormat="1" ht="12" thickBot="1">
      <c r="A9" s="52">
        <v>1</v>
      </c>
      <c r="B9" s="53">
        <v>2</v>
      </c>
      <c r="C9" s="53">
        <v>3</v>
      </c>
      <c r="D9" s="305">
        <v>4</v>
      </c>
      <c r="E9" s="54">
        <v>5</v>
      </c>
      <c r="F9" s="55">
        <v>6</v>
      </c>
      <c r="G9" s="56">
        <v>7</v>
      </c>
      <c r="H9" s="288">
        <v>8</v>
      </c>
      <c r="I9" s="55">
        <v>9</v>
      </c>
      <c r="J9" s="57">
        <v>10</v>
      </c>
    </row>
    <row r="10" spans="1:10" s="59" customFormat="1" ht="25.5" customHeight="1">
      <c r="A10" s="87" t="s">
        <v>33</v>
      </c>
      <c r="B10" s="88"/>
      <c r="C10" s="88"/>
      <c r="D10" s="275" t="s">
        <v>34</v>
      </c>
      <c r="E10" s="267">
        <f>SUM(E11+E16)</f>
        <v>5069</v>
      </c>
      <c r="F10" s="280">
        <f>SUM(F11+F16)</f>
        <v>5069</v>
      </c>
      <c r="G10" s="292">
        <f>SUM(G11)</f>
        <v>0</v>
      </c>
      <c r="H10" s="289">
        <f>SUM(H11)</f>
        <v>16055</v>
      </c>
      <c r="I10" s="280">
        <f>SUM(I11)</f>
        <v>15805</v>
      </c>
      <c r="J10" s="278">
        <f>SUM(J11)</f>
        <v>250</v>
      </c>
    </row>
    <row r="11" spans="1:10" ht="25.5" customHeight="1">
      <c r="A11" s="60"/>
      <c r="B11" s="61" t="s">
        <v>137</v>
      </c>
      <c r="C11" s="61"/>
      <c r="D11" s="274" t="s">
        <v>42</v>
      </c>
      <c r="E11" s="281">
        <f>SUM(E13:E15)</f>
        <v>2755</v>
      </c>
      <c r="F11" s="117">
        <f>SUM(F13:F15)</f>
        <v>2755</v>
      </c>
      <c r="G11" s="266">
        <f>SUM(G13:G15)</f>
        <v>0</v>
      </c>
      <c r="H11" s="268">
        <f>SUM(H12:H15)</f>
        <v>16055</v>
      </c>
      <c r="I11" s="63">
        <f>SUM(I12:I15)</f>
        <v>15805</v>
      </c>
      <c r="J11" s="64">
        <f>SUM(J13:J15)</f>
        <v>250</v>
      </c>
    </row>
    <row r="12" spans="1:10" ht="25.5" customHeight="1">
      <c r="A12" s="60"/>
      <c r="B12" s="261"/>
      <c r="C12" s="261" t="s">
        <v>147</v>
      </c>
      <c r="D12" s="306" t="s">
        <v>146</v>
      </c>
      <c r="E12" s="82">
        <v>0</v>
      </c>
      <c r="F12" s="63">
        <v>0</v>
      </c>
      <c r="G12" s="83">
        <v>0</v>
      </c>
      <c r="H12" s="268">
        <f>SUM(I12:J12)</f>
        <v>13305</v>
      </c>
      <c r="I12" s="262">
        <v>13305</v>
      </c>
      <c r="J12" s="279">
        <v>0</v>
      </c>
    </row>
    <row r="13" spans="1:10" ht="68.25" customHeight="1">
      <c r="A13" s="118"/>
      <c r="B13" s="231"/>
      <c r="C13" s="80" t="s">
        <v>138</v>
      </c>
      <c r="D13" s="81" t="s">
        <v>139</v>
      </c>
      <c r="E13" s="82">
        <f>SUM(F13:G13)</f>
        <v>0</v>
      </c>
      <c r="F13" s="63">
        <v>0</v>
      </c>
      <c r="G13" s="83">
        <v>0</v>
      </c>
      <c r="H13" s="268">
        <f>SUM(I13:J13)</f>
        <v>2500</v>
      </c>
      <c r="I13" s="63">
        <v>2500</v>
      </c>
      <c r="J13" s="279">
        <v>0</v>
      </c>
    </row>
    <row r="14" spans="1:10" ht="24.75" customHeight="1">
      <c r="A14" s="118"/>
      <c r="B14" s="231"/>
      <c r="C14" s="263" t="s">
        <v>148</v>
      </c>
      <c r="D14" s="307" t="s">
        <v>149</v>
      </c>
      <c r="E14" s="82">
        <v>0</v>
      </c>
      <c r="F14" s="63">
        <v>0</v>
      </c>
      <c r="G14" s="83">
        <v>0</v>
      </c>
      <c r="H14" s="268">
        <f>SUM(I14:J14)</f>
        <v>250</v>
      </c>
      <c r="I14" s="63">
        <v>0</v>
      </c>
      <c r="J14" s="279">
        <v>250</v>
      </c>
    </row>
    <row r="15" spans="1:10" ht="25.5" customHeight="1">
      <c r="A15" s="125"/>
      <c r="B15" s="123"/>
      <c r="C15" s="80" t="s">
        <v>40</v>
      </c>
      <c r="D15" s="81" t="s">
        <v>41</v>
      </c>
      <c r="E15" s="82">
        <f>SUM(F15:G15)</f>
        <v>2755</v>
      </c>
      <c r="F15" s="63">
        <v>2755</v>
      </c>
      <c r="G15" s="83">
        <v>0</v>
      </c>
      <c r="H15" s="268">
        <f>SUM(I15:J15)</f>
        <v>0</v>
      </c>
      <c r="I15" s="63"/>
      <c r="J15" s="279">
        <v>0</v>
      </c>
    </row>
    <row r="16" spans="1:10" ht="25.5" customHeight="1">
      <c r="A16" s="271"/>
      <c r="B16" s="272">
        <v>80110</v>
      </c>
      <c r="C16" s="273"/>
      <c r="D16" s="81" t="s">
        <v>43</v>
      </c>
      <c r="E16" s="82">
        <f>E17</f>
        <v>2314</v>
      </c>
      <c r="F16" s="63">
        <f>F17</f>
        <v>2314</v>
      </c>
      <c r="G16" s="83">
        <v>0</v>
      </c>
      <c r="H16" s="268">
        <v>0</v>
      </c>
      <c r="I16" s="63">
        <v>0</v>
      </c>
      <c r="J16" s="279">
        <v>0</v>
      </c>
    </row>
    <row r="17" spans="1:10" ht="55.5" customHeight="1">
      <c r="A17" s="125"/>
      <c r="B17" s="264"/>
      <c r="C17" s="265">
        <v>2701</v>
      </c>
      <c r="D17" s="274" t="s">
        <v>150</v>
      </c>
      <c r="E17" s="281">
        <f>F17+G17</f>
        <v>2314</v>
      </c>
      <c r="F17" s="117">
        <v>2314</v>
      </c>
      <c r="G17" s="83">
        <v>0</v>
      </c>
      <c r="H17" s="268">
        <v>0</v>
      </c>
      <c r="I17" s="63">
        <v>0</v>
      </c>
      <c r="J17" s="279">
        <v>0</v>
      </c>
    </row>
    <row r="18" spans="1:10" s="59" customFormat="1" ht="25.5" customHeight="1">
      <c r="A18" s="87" t="s">
        <v>47</v>
      </c>
      <c r="B18" s="88"/>
      <c r="C18" s="88"/>
      <c r="D18" s="275" t="s">
        <v>39</v>
      </c>
      <c r="E18" s="282">
        <f aca="true" t="shared" si="0" ref="E18:J18">SUM(E19)</f>
        <v>656687</v>
      </c>
      <c r="F18" s="90">
        <f t="shared" si="0"/>
        <v>0</v>
      </c>
      <c r="G18" s="91">
        <f t="shared" si="0"/>
        <v>656687</v>
      </c>
      <c r="H18" s="290">
        <f>I18+J18</f>
        <v>350</v>
      </c>
      <c r="I18" s="90">
        <f t="shared" si="0"/>
        <v>350</v>
      </c>
      <c r="J18" s="278">
        <f t="shared" si="0"/>
        <v>0</v>
      </c>
    </row>
    <row r="19" spans="1:10" ht="30" customHeight="1">
      <c r="A19" s="60"/>
      <c r="B19" s="61" t="s">
        <v>140</v>
      </c>
      <c r="C19" s="61"/>
      <c r="D19" s="274" t="s">
        <v>36</v>
      </c>
      <c r="E19" s="82">
        <f aca="true" t="shared" si="1" ref="E19:J19">SUM(E20:E21)</f>
        <v>656687</v>
      </c>
      <c r="F19" s="63">
        <f t="shared" si="1"/>
        <v>0</v>
      </c>
      <c r="G19" s="83">
        <f t="shared" si="1"/>
        <v>656687</v>
      </c>
      <c r="H19" s="268">
        <f t="shared" si="1"/>
        <v>350</v>
      </c>
      <c r="I19" s="63">
        <f t="shared" si="1"/>
        <v>350</v>
      </c>
      <c r="J19" s="279">
        <f t="shared" si="1"/>
        <v>0</v>
      </c>
    </row>
    <row r="20" spans="1:10" ht="45.75" customHeight="1">
      <c r="A20" s="122"/>
      <c r="B20" s="341"/>
      <c r="C20" s="80">
        <v>6298</v>
      </c>
      <c r="D20" s="81" t="s">
        <v>151</v>
      </c>
      <c r="E20" s="82">
        <f>SUM(F20:G20)</f>
        <v>656687</v>
      </c>
      <c r="F20" s="63">
        <v>0</v>
      </c>
      <c r="G20" s="83">
        <v>656687</v>
      </c>
      <c r="H20" s="268">
        <v>0</v>
      </c>
      <c r="I20" s="63">
        <v>0</v>
      </c>
      <c r="J20" s="279">
        <v>0</v>
      </c>
    </row>
    <row r="21" spans="1:10" ht="63" customHeight="1" thickBot="1">
      <c r="A21" s="122"/>
      <c r="B21" s="342"/>
      <c r="C21" s="277" t="s">
        <v>138</v>
      </c>
      <c r="D21" s="276" t="s">
        <v>139</v>
      </c>
      <c r="E21" s="283">
        <v>0</v>
      </c>
      <c r="F21" s="284">
        <v>0</v>
      </c>
      <c r="G21" s="327">
        <v>0</v>
      </c>
      <c r="H21" s="291">
        <f>I21</f>
        <v>350</v>
      </c>
      <c r="I21" s="284">
        <v>350</v>
      </c>
      <c r="J21" s="279">
        <v>0</v>
      </c>
    </row>
    <row r="22" spans="1:10" s="59" customFormat="1" ht="31.5" customHeight="1" thickBot="1">
      <c r="A22" s="347" t="s">
        <v>5</v>
      </c>
      <c r="B22" s="348"/>
      <c r="C22" s="348"/>
      <c r="D22" s="349"/>
      <c r="E22" s="78">
        <f aca="true" t="shared" si="2" ref="E22:J22">SUM(E10+E18)</f>
        <v>661756</v>
      </c>
      <c r="F22" s="78">
        <f t="shared" si="2"/>
        <v>5069</v>
      </c>
      <c r="G22" s="316">
        <f t="shared" si="2"/>
        <v>656687</v>
      </c>
      <c r="H22" s="79">
        <f t="shared" si="2"/>
        <v>16405</v>
      </c>
      <c r="I22" s="78">
        <f t="shared" si="2"/>
        <v>16155</v>
      </c>
      <c r="J22" s="316">
        <f t="shared" si="2"/>
        <v>250</v>
      </c>
    </row>
    <row r="24" spans="5:8" ht="12.75">
      <c r="E24" s="65"/>
      <c r="H24" s="66"/>
    </row>
    <row r="25" spans="5:9" ht="12.75">
      <c r="E25" s="12"/>
      <c r="G25" s="124" t="s">
        <v>44</v>
      </c>
      <c r="H25" s="66"/>
      <c r="I25" s="124" t="s">
        <v>45</v>
      </c>
    </row>
    <row r="26" spans="4:10" ht="12.75">
      <c r="D26" s="67" t="s">
        <v>23</v>
      </c>
      <c r="E26" s="65">
        <f>SUM(H22-E22)</f>
        <v>-645351</v>
      </c>
      <c r="G26" s="66">
        <f>SUM(I22-F22)</f>
        <v>11086</v>
      </c>
      <c r="H26" s="66"/>
      <c r="I26" s="66">
        <f>SUM(J22-G22)</f>
        <v>-656437</v>
      </c>
      <c r="J26" s="17"/>
    </row>
    <row r="27" spans="4:5" ht="12.75">
      <c r="D27" s="84"/>
      <c r="E27" s="85"/>
    </row>
    <row r="28" spans="4:5" ht="12.75">
      <c r="D28" s="14" t="s">
        <v>37</v>
      </c>
      <c r="E28" s="12" t="e">
        <f>SUM(E26+#REF!)</f>
        <v>#REF!</v>
      </c>
    </row>
    <row r="29" spans="4:5" ht="12.75">
      <c r="D29" s="14" t="s">
        <v>32</v>
      </c>
      <c r="E29" s="12">
        <f>SUM('Wydatki bieżące - własne'!D63)</f>
        <v>-1446351</v>
      </c>
    </row>
    <row r="30" spans="4:10" ht="12.75">
      <c r="D30" s="68" t="s">
        <v>25</v>
      </c>
      <c r="E30" s="69" t="e">
        <f>SUM(E28-E29)</f>
        <v>#REF!</v>
      </c>
      <c r="F30" s="72" t="s">
        <v>142</v>
      </c>
      <c r="J30" s="17"/>
    </row>
    <row r="31" spans="4:7" ht="12.75">
      <c r="D31" s="70"/>
      <c r="E31" s="71"/>
      <c r="F31" s="72" t="s">
        <v>143</v>
      </c>
      <c r="G31" s="44">
        <v>200000</v>
      </c>
    </row>
    <row r="32" spans="4:7" ht="12.75">
      <c r="D32" s="42"/>
      <c r="E32" s="42"/>
      <c r="F32" s="72" t="s">
        <v>144</v>
      </c>
      <c r="G32" s="44">
        <v>601000</v>
      </c>
    </row>
    <row r="33" spans="4:7" ht="12.75">
      <c r="D33" s="42"/>
      <c r="E33" s="42"/>
      <c r="G33" s="72">
        <f>SUM(G31:G32)</f>
        <v>801000</v>
      </c>
    </row>
    <row r="34" spans="4:7" ht="12.75">
      <c r="D34" s="68"/>
      <c r="E34" s="73"/>
      <c r="F34" s="260" t="s">
        <v>145</v>
      </c>
      <c r="G34" s="72" t="e">
        <f>SUM(E30-G33)</f>
        <v>#REF!</v>
      </c>
    </row>
    <row r="35" spans="4:5" ht="12.75">
      <c r="D35" s="42"/>
      <c r="E35" s="42"/>
    </row>
  </sheetData>
  <sheetProtection/>
  <mergeCells count="14">
    <mergeCell ref="H7:H8"/>
    <mergeCell ref="I7:J7"/>
    <mergeCell ref="A22:D22"/>
    <mergeCell ref="I1:J1"/>
    <mergeCell ref="A4:J4"/>
    <mergeCell ref="A6:A8"/>
    <mergeCell ref="B6:B8"/>
    <mergeCell ref="C6:C8"/>
    <mergeCell ref="D6:D8"/>
    <mergeCell ref="H6:J6"/>
    <mergeCell ref="E7:E8"/>
    <mergeCell ref="F7:G7"/>
    <mergeCell ref="E6:G6"/>
    <mergeCell ref="B20:B21"/>
  </mergeCells>
  <printOptions horizontalCentered="1"/>
  <pageMargins left="0.1968503937007874" right="0.1968503937007874" top="0.5905511811023623" bottom="0.1968503937007874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K70"/>
  <sheetViews>
    <sheetView showGridLines="0" view="pageBreakPreview" zoomScaleSheetLayoutView="100" zoomScalePageLayoutView="0" workbookViewId="0" topLeftCell="C1">
      <selection activeCell="E58" sqref="E58"/>
    </sheetView>
  </sheetViews>
  <sheetFormatPr defaultColWidth="9.140625" defaultRowHeight="12.75"/>
  <cols>
    <col min="1" max="1" width="7.28125" style="13" customWidth="1"/>
    <col min="2" max="2" width="9.28125" style="13" bestFit="1" customWidth="1"/>
    <col min="3" max="3" width="49.57421875" style="13" bestFit="1" customWidth="1"/>
    <col min="4" max="4" width="15.00390625" style="13" bestFit="1" customWidth="1"/>
    <col min="5" max="7" width="15.00390625" style="13" customWidth="1"/>
    <col min="8" max="8" width="13.57421875" style="13" customWidth="1"/>
    <col min="9" max="9" width="28.140625" style="13" customWidth="1"/>
    <col min="10" max="10" width="13.8515625" style="13" customWidth="1"/>
    <col min="11" max="11" width="11.421875" style="13" customWidth="1"/>
    <col min="12" max="16384" width="9.140625" style="13" customWidth="1"/>
  </cols>
  <sheetData>
    <row r="1" spans="1:11" s="1" customFormat="1" ht="56.25" customHeight="1">
      <c r="A1" s="2"/>
      <c r="B1" s="2"/>
      <c r="C1" s="2"/>
      <c r="D1" s="2"/>
      <c r="E1" s="2"/>
      <c r="F1" s="2"/>
      <c r="G1" s="2"/>
      <c r="H1" s="2"/>
      <c r="I1" s="2"/>
      <c r="J1" s="366" t="s">
        <v>162</v>
      </c>
      <c r="K1" s="366"/>
    </row>
    <row r="2" spans="1:11" s="1" customFormat="1" ht="12.75">
      <c r="A2" s="2"/>
      <c r="B2" s="2"/>
      <c r="C2" s="2"/>
      <c r="D2" s="2"/>
      <c r="E2" s="2"/>
      <c r="F2" s="2"/>
      <c r="G2" s="2"/>
      <c r="H2" s="2"/>
      <c r="I2" s="2"/>
      <c r="J2" s="38"/>
      <c r="K2" s="38"/>
    </row>
    <row r="3" spans="1:11" s="1" customFormat="1" ht="12.75">
      <c r="A3" s="2"/>
      <c r="B3" s="2"/>
      <c r="C3" s="2"/>
      <c r="D3" s="2"/>
      <c r="E3" s="2"/>
      <c r="F3" s="2"/>
      <c r="G3" s="2"/>
      <c r="H3" s="2"/>
      <c r="I3" s="2"/>
      <c r="J3" s="38"/>
      <c r="K3" s="38"/>
    </row>
    <row r="4" spans="1:11" s="1" customFormat="1" ht="12.75">
      <c r="A4" s="2"/>
      <c r="B4" s="2"/>
      <c r="C4" s="2"/>
      <c r="D4" s="2"/>
      <c r="E4" s="2"/>
      <c r="F4" s="2"/>
      <c r="G4" s="2"/>
      <c r="H4" s="2"/>
      <c r="I4" s="2"/>
      <c r="J4" s="38"/>
      <c r="K4" s="38"/>
    </row>
    <row r="5" spans="1:11" s="1" customFormat="1" ht="19.5" customHeight="1">
      <c r="A5" s="351" t="s">
        <v>9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1" s="1" customFormat="1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77" t="s">
        <v>6</v>
      </c>
    </row>
    <row r="7" spans="1:11" s="1" customFormat="1" ht="12.75">
      <c r="A7" s="367" t="s">
        <v>0</v>
      </c>
      <c r="B7" s="370" t="s">
        <v>1</v>
      </c>
      <c r="C7" s="373" t="s">
        <v>2</v>
      </c>
      <c r="D7" s="376" t="s">
        <v>3</v>
      </c>
      <c r="E7" s="376"/>
      <c r="F7" s="376"/>
      <c r="G7" s="376"/>
      <c r="H7" s="376"/>
      <c r="I7" s="377"/>
      <c r="J7" s="377"/>
      <c r="K7" s="378"/>
    </row>
    <row r="8" spans="1:11" s="1" customFormat="1" ht="12.75">
      <c r="A8" s="368"/>
      <c r="B8" s="371"/>
      <c r="C8" s="374"/>
      <c r="D8" s="379" t="s">
        <v>7</v>
      </c>
      <c r="E8" s="329" t="s">
        <v>8</v>
      </c>
      <c r="F8" s="329"/>
      <c r="G8" s="329"/>
      <c r="H8" s="329"/>
      <c r="I8" s="329"/>
      <c r="J8" s="329"/>
      <c r="K8" s="330"/>
    </row>
    <row r="9" spans="1:11" s="1" customFormat="1" ht="27.75" customHeight="1">
      <c r="A9" s="368"/>
      <c r="B9" s="371"/>
      <c r="C9" s="374"/>
      <c r="D9" s="380"/>
      <c r="E9" s="331" t="s">
        <v>12</v>
      </c>
      <c r="F9" s="331"/>
      <c r="G9" s="331" t="s">
        <v>13</v>
      </c>
      <c r="H9" s="331" t="s">
        <v>14</v>
      </c>
      <c r="I9" s="362" t="s">
        <v>15</v>
      </c>
      <c r="J9" s="363" t="s">
        <v>10</v>
      </c>
      <c r="K9" s="365" t="s">
        <v>11</v>
      </c>
    </row>
    <row r="10" spans="1:11" s="1" customFormat="1" ht="119.25" customHeight="1">
      <c r="A10" s="369"/>
      <c r="B10" s="372"/>
      <c r="C10" s="375"/>
      <c r="D10" s="381"/>
      <c r="E10" s="35" t="s">
        <v>16</v>
      </c>
      <c r="F10" s="35" t="s">
        <v>17</v>
      </c>
      <c r="G10" s="331"/>
      <c r="H10" s="331"/>
      <c r="I10" s="362"/>
      <c r="J10" s="364"/>
      <c r="K10" s="365"/>
    </row>
    <row r="11" spans="1:11" s="3" customFormat="1" ht="12" thickBot="1">
      <c r="A11" s="93">
        <v>1</v>
      </c>
      <c r="B11" s="313">
        <v>2</v>
      </c>
      <c r="C11" s="314">
        <v>3</v>
      </c>
      <c r="D11" s="315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15">
        <v>11</v>
      </c>
    </row>
    <row r="12" spans="1:11" s="3" customFormat="1" ht="31.5" customHeight="1">
      <c r="A12" s="308">
        <v>400</v>
      </c>
      <c r="B12" s="309"/>
      <c r="C12" s="310" t="s">
        <v>155</v>
      </c>
      <c r="D12" s="311">
        <f>D13</f>
        <v>25500</v>
      </c>
      <c r="E12" s="312" t="str">
        <f>E13</f>
        <v>-</v>
      </c>
      <c r="F12" s="312">
        <f>F13</f>
        <v>25500</v>
      </c>
      <c r="G12" s="304">
        <v>0</v>
      </c>
      <c r="H12" s="304">
        <v>0</v>
      </c>
      <c r="I12" s="304">
        <v>0</v>
      </c>
      <c r="J12" s="304">
        <v>0</v>
      </c>
      <c r="K12" s="319">
        <v>0</v>
      </c>
    </row>
    <row r="13" spans="1:11" s="3" customFormat="1" ht="44.25" customHeight="1">
      <c r="A13" s="294"/>
      <c r="B13" s="285">
        <v>40095</v>
      </c>
      <c r="C13" s="300" t="s">
        <v>36</v>
      </c>
      <c r="D13" s="295">
        <f>SUM(E13:K13)</f>
        <v>25500</v>
      </c>
      <c r="E13" s="286" t="s">
        <v>156</v>
      </c>
      <c r="F13" s="286">
        <v>25500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s="3" customFormat="1" ht="15" customHeight="1">
      <c r="A14" s="11"/>
      <c r="B14" s="23"/>
      <c r="C14" s="301"/>
      <c r="D14" s="287"/>
      <c r="E14" s="25"/>
      <c r="F14" s="25"/>
      <c r="G14" s="25"/>
      <c r="H14" s="25"/>
      <c r="I14" s="25"/>
      <c r="J14" s="25"/>
      <c r="K14" s="26"/>
    </row>
    <row r="15" spans="1:11" s="3" customFormat="1" ht="13.5" customHeight="1">
      <c r="A15" s="16">
        <v>700</v>
      </c>
      <c r="B15" s="20"/>
      <c r="C15" s="302" t="s">
        <v>46</v>
      </c>
      <c r="D15" s="296">
        <f aca="true" t="shared" si="0" ref="D15:K15">SUM(D16:D17)</f>
        <v>13600</v>
      </c>
      <c r="E15" s="22">
        <f t="shared" si="0"/>
        <v>0</v>
      </c>
      <c r="F15" s="22">
        <f t="shared" si="0"/>
        <v>13600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32">
        <f t="shared" si="0"/>
        <v>0</v>
      </c>
    </row>
    <row r="16" spans="1:11" s="3" customFormat="1" ht="12.75" customHeight="1">
      <c r="A16" s="11"/>
      <c r="B16" s="23"/>
      <c r="C16" s="301"/>
      <c r="D16" s="287"/>
      <c r="E16" s="25"/>
      <c r="F16" s="25"/>
      <c r="G16" s="25"/>
      <c r="H16" s="25"/>
      <c r="I16" s="25"/>
      <c r="J16" s="25"/>
      <c r="K16" s="26"/>
    </row>
    <row r="17" spans="1:11" s="3" customFormat="1" ht="14.25" customHeight="1">
      <c r="A17" s="110"/>
      <c r="B17" s="120">
        <v>70001</v>
      </c>
      <c r="C17" s="303" t="s">
        <v>157</v>
      </c>
      <c r="D17" s="297">
        <f>SUM(E17:K17)</f>
        <v>13600</v>
      </c>
      <c r="E17" s="27" t="s">
        <v>156</v>
      </c>
      <c r="F17" s="27">
        <v>13600</v>
      </c>
      <c r="G17" s="27">
        <v>0</v>
      </c>
      <c r="H17" s="27">
        <v>0</v>
      </c>
      <c r="I17" s="27">
        <v>0</v>
      </c>
      <c r="J17" s="27">
        <v>0</v>
      </c>
      <c r="K17" s="28"/>
    </row>
    <row r="18" spans="1:11" s="1" customFormat="1" ht="12.75">
      <c r="A18" s="11"/>
      <c r="B18" s="23"/>
      <c r="C18" s="301"/>
      <c r="D18" s="287"/>
      <c r="E18" s="25"/>
      <c r="F18" s="25"/>
      <c r="G18" s="25"/>
      <c r="H18" s="25"/>
      <c r="I18" s="25"/>
      <c r="J18" s="25"/>
      <c r="K18" s="26"/>
    </row>
    <row r="19" spans="1:11" s="7" customFormat="1" ht="12.75">
      <c r="A19" s="16">
        <v>801</v>
      </c>
      <c r="B19" s="20"/>
      <c r="C19" s="322" t="s">
        <v>34</v>
      </c>
      <c r="D19" s="296">
        <f aca="true" t="shared" si="1" ref="D19:K19">SUM(D20:D21)</f>
        <v>2714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2714</v>
      </c>
      <c r="J19" s="22">
        <f t="shared" si="1"/>
        <v>0</v>
      </c>
      <c r="K19" s="32">
        <f t="shared" si="1"/>
        <v>0</v>
      </c>
    </row>
    <row r="20" spans="1:11" s="1" customFormat="1" ht="12.75">
      <c r="A20" s="11"/>
      <c r="B20" s="23"/>
      <c r="C20" s="323"/>
      <c r="D20" s="287"/>
      <c r="E20" s="25"/>
      <c r="F20" s="25"/>
      <c r="G20" s="25"/>
      <c r="H20" s="25"/>
      <c r="I20" s="25"/>
      <c r="J20" s="25"/>
      <c r="K20" s="26"/>
    </row>
    <row r="21" spans="1:11" s="1" customFormat="1" ht="12.75">
      <c r="A21" s="110"/>
      <c r="B21" s="120">
        <v>80110</v>
      </c>
      <c r="C21" s="324" t="s">
        <v>43</v>
      </c>
      <c r="D21" s="297">
        <f>SUM(E21:K21)</f>
        <v>2714</v>
      </c>
      <c r="E21" s="27" t="s">
        <v>156</v>
      </c>
      <c r="F21" s="27">
        <v>0</v>
      </c>
      <c r="G21" s="27">
        <v>0</v>
      </c>
      <c r="H21" s="27">
        <v>0</v>
      </c>
      <c r="I21" s="27">
        <v>2714</v>
      </c>
      <c r="J21" s="27">
        <v>0</v>
      </c>
      <c r="K21" s="27">
        <v>0</v>
      </c>
    </row>
    <row r="22" spans="1:11" s="1" customFormat="1" ht="12.75">
      <c r="A22" s="11"/>
      <c r="B22" s="23"/>
      <c r="C22" s="323"/>
      <c r="D22" s="287"/>
      <c r="E22" s="25"/>
      <c r="F22" s="25"/>
      <c r="G22" s="25"/>
      <c r="H22" s="25"/>
      <c r="I22" s="25"/>
      <c r="J22" s="25"/>
      <c r="K22" s="26"/>
    </row>
    <row r="23" spans="1:11" s="7" customFormat="1" ht="12.75">
      <c r="A23" s="16">
        <v>852</v>
      </c>
      <c r="B23" s="20"/>
      <c r="C23" s="322" t="s">
        <v>49</v>
      </c>
      <c r="D23" s="321">
        <f>SUM(D25:D26)</f>
        <v>70000</v>
      </c>
      <c r="E23" s="22">
        <f aca="true" t="shared" si="2" ref="E23:K23">SUM(E25:E26)</f>
        <v>0</v>
      </c>
      <c r="F23" s="22">
        <f t="shared" si="2"/>
        <v>0</v>
      </c>
      <c r="G23" s="22">
        <f t="shared" si="2"/>
        <v>0</v>
      </c>
      <c r="H23" s="22">
        <f t="shared" si="2"/>
        <v>70000</v>
      </c>
      <c r="I23" s="22">
        <f t="shared" si="2"/>
        <v>0</v>
      </c>
      <c r="J23" s="22">
        <f t="shared" si="2"/>
        <v>0</v>
      </c>
      <c r="K23" s="320">
        <f t="shared" si="2"/>
        <v>0</v>
      </c>
    </row>
    <row r="24" spans="1:11" s="1" customFormat="1" ht="12.75">
      <c r="A24" s="11"/>
      <c r="B24" s="23"/>
      <c r="C24" s="323"/>
      <c r="D24" s="287"/>
      <c r="E24" s="25"/>
      <c r="F24" s="25"/>
      <c r="G24" s="25"/>
      <c r="H24" s="25"/>
      <c r="I24" s="25"/>
      <c r="J24" s="25"/>
      <c r="K24" s="26"/>
    </row>
    <row r="25" spans="1:11" s="1" customFormat="1" ht="12.75">
      <c r="A25" s="11"/>
      <c r="B25" s="120">
        <v>85215</v>
      </c>
      <c r="C25" s="324" t="s">
        <v>152</v>
      </c>
      <c r="D25" s="297">
        <f>SUM(E25:K25)</f>
        <v>30000</v>
      </c>
      <c r="E25" s="27">
        <v>0</v>
      </c>
      <c r="F25" s="27">
        <v>0</v>
      </c>
      <c r="G25" s="27">
        <v>0</v>
      </c>
      <c r="H25" s="27">
        <v>30000</v>
      </c>
      <c r="I25" s="27">
        <v>0</v>
      </c>
      <c r="J25" s="27">
        <v>0</v>
      </c>
      <c r="K25" s="28"/>
    </row>
    <row r="26" spans="1:11" s="1" customFormat="1" ht="20.25" customHeight="1">
      <c r="A26" s="11"/>
      <c r="B26" s="317">
        <v>85295</v>
      </c>
      <c r="C26" s="325" t="s">
        <v>36</v>
      </c>
      <c r="D26" s="297">
        <f>SUM(E26:K26)</f>
        <v>40000</v>
      </c>
      <c r="E26" s="27">
        <v>0</v>
      </c>
      <c r="F26" s="27">
        <v>0</v>
      </c>
      <c r="G26" s="27">
        <v>0</v>
      </c>
      <c r="H26" s="318">
        <v>40000</v>
      </c>
      <c r="I26" s="27">
        <v>0</v>
      </c>
      <c r="J26" s="27">
        <v>0</v>
      </c>
      <c r="K26" s="27">
        <v>0</v>
      </c>
    </row>
    <row r="27" spans="1:11" s="1" customFormat="1" ht="12.75">
      <c r="A27" s="11"/>
      <c r="B27" s="23"/>
      <c r="C27" s="323"/>
      <c r="D27" s="287"/>
      <c r="E27" s="25"/>
      <c r="F27" s="25"/>
      <c r="G27" s="25"/>
      <c r="H27" s="25"/>
      <c r="I27" s="25"/>
      <c r="J27" s="25"/>
      <c r="K27" s="26"/>
    </row>
    <row r="28" spans="1:11" s="7" customFormat="1" ht="25.5" customHeight="1">
      <c r="A28" s="16">
        <v>853</v>
      </c>
      <c r="B28" s="20"/>
      <c r="C28" s="322" t="s">
        <v>50</v>
      </c>
      <c r="D28" s="296">
        <f aca="true" t="shared" si="3" ref="D28:K28">SUM(D30:D31)</f>
        <v>106600</v>
      </c>
      <c r="E28" s="22">
        <f t="shared" si="3"/>
        <v>0</v>
      </c>
      <c r="F28" s="22">
        <f t="shared" si="3"/>
        <v>60770</v>
      </c>
      <c r="G28" s="22">
        <f t="shared" si="3"/>
        <v>45830</v>
      </c>
      <c r="H28" s="22">
        <f t="shared" si="3"/>
        <v>0</v>
      </c>
      <c r="I28" s="22">
        <f t="shared" si="3"/>
        <v>0</v>
      </c>
      <c r="J28" s="22">
        <f t="shared" si="3"/>
        <v>0</v>
      </c>
      <c r="K28" s="32">
        <f t="shared" si="3"/>
        <v>0</v>
      </c>
    </row>
    <row r="29" spans="1:11" s="7" customFormat="1" ht="6.75" customHeight="1">
      <c r="A29" s="16"/>
      <c r="B29" s="126"/>
      <c r="C29" s="326"/>
      <c r="D29" s="298"/>
      <c r="E29" s="269"/>
      <c r="F29" s="269"/>
      <c r="G29" s="269"/>
      <c r="H29" s="269"/>
      <c r="I29" s="269"/>
      <c r="J29" s="269"/>
      <c r="K29" s="270"/>
    </row>
    <row r="30" spans="1:11" s="1" customFormat="1" ht="16.5" customHeight="1">
      <c r="A30" s="11"/>
      <c r="B30" s="10">
        <v>85305</v>
      </c>
      <c r="C30" s="324" t="s">
        <v>51</v>
      </c>
      <c r="D30" s="297">
        <f>SUM(E30:K30)</f>
        <v>82500</v>
      </c>
      <c r="E30" s="27" t="s">
        <v>156</v>
      </c>
      <c r="F30" s="27">
        <v>60770</v>
      </c>
      <c r="G30" s="27">
        <v>21730</v>
      </c>
      <c r="H30" s="27">
        <v>0</v>
      </c>
      <c r="I30" s="27">
        <v>0</v>
      </c>
      <c r="J30" s="27"/>
      <c r="K30" s="27">
        <v>0</v>
      </c>
    </row>
    <row r="31" spans="1:11" s="1" customFormat="1" ht="19.5" customHeight="1" thickBot="1">
      <c r="A31" s="110"/>
      <c r="B31" s="10">
        <v>85306</v>
      </c>
      <c r="C31" s="303" t="s">
        <v>52</v>
      </c>
      <c r="D31" s="297">
        <f>SUM(E31:K31)</f>
        <v>24100</v>
      </c>
      <c r="E31" s="27">
        <v>0</v>
      </c>
      <c r="F31" s="27">
        <v>0</v>
      </c>
      <c r="G31" s="27">
        <v>24100</v>
      </c>
      <c r="H31" s="27">
        <v>0</v>
      </c>
      <c r="I31" s="27">
        <v>0</v>
      </c>
      <c r="J31" s="27">
        <v>0</v>
      </c>
      <c r="K31" s="28"/>
    </row>
    <row r="32" spans="1:11" s="6" customFormat="1" ht="30" customHeight="1" thickBot="1">
      <c r="A32" s="332" t="s">
        <v>5</v>
      </c>
      <c r="B32" s="333"/>
      <c r="C32" s="328"/>
      <c r="D32" s="299">
        <f>D19+D23+D28+D12+D15</f>
        <v>218414</v>
      </c>
      <c r="E32" s="39" t="s">
        <v>156</v>
      </c>
      <c r="F32" s="39">
        <f aca="true" t="shared" si="4" ref="F32:K32">F19+F23+F28+F12+F15</f>
        <v>99870</v>
      </c>
      <c r="G32" s="39">
        <f t="shared" si="4"/>
        <v>45830</v>
      </c>
      <c r="H32" s="39">
        <f t="shared" si="4"/>
        <v>70000</v>
      </c>
      <c r="I32" s="39">
        <f t="shared" si="4"/>
        <v>2714</v>
      </c>
      <c r="J32" s="39">
        <f t="shared" si="4"/>
        <v>0</v>
      </c>
      <c r="K32" s="293">
        <f t="shared" si="4"/>
        <v>0</v>
      </c>
    </row>
    <row r="33" spans="1:11" s="6" customFormat="1" ht="12.75">
      <c r="A33" s="74"/>
      <c r="B33" s="74"/>
      <c r="C33" s="74"/>
      <c r="D33" s="86"/>
      <c r="E33" s="86"/>
      <c r="F33" s="86"/>
      <c r="G33" s="86"/>
      <c r="H33" s="86"/>
      <c r="I33" s="86"/>
      <c r="J33" s="86"/>
      <c r="K33" s="86"/>
    </row>
    <row r="34" spans="1:11" s="6" customFormat="1" ht="12.75">
      <c r="A34" s="74"/>
      <c r="B34" s="74"/>
      <c r="C34" s="74"/>
      <c r="D34" s="86"/>
      <c r="E34" s="86"/>
      <c r="F34" s="86"/>
      <c r="G34" s="86"/>
      <c r="H34" s="86"/>
      <c r="I34" s="86"/>
      <c r="J34" s="86"/>
      <c r="K34" s="86"/>
    </row>
    <row r="35" spans="1:11" s="74" customFormat="1" ht="13.5" thickBot="1">
      <c r="A35" s="75"/>
      <c r="B35" s="75"/>
      <c r="C35" s="75"/>
      <c r="D35" s="76"/>
      <c r="E35" s="76"/>
      <c r="F35" s="76"/>
      <c r="G35" s="76"/>
      <c r="H35" s="76"/>
      <c r="I35" s="76"/>
      <c r="J35" s="76"/>
      <c r="K35" s="77" t="s">
        <v>6</v>
      </c>
    </row>
    <row r="36" spans="1:11" s="1" customFormat="1" ht="12.75">
      <c r="A36" s="367" t="s">
        <v>0</v>
      </c>
      <c r="B36" s="370" t="s">
        <v>1</v>
      </c>
      <c r="C36" s="370" t="s">
        <v>2</v>
      </c>
      <c r="D36" s="382" t="s">
        <v>4</v>
      </c>
      <c r="E36" s="376"/>
      <c r="F36" s="376"/>
      <c r="G36" s="376"/>
      <c r="H36" s="376"/>
      <c r="I36" s="377"/>
      <c r="J36" s="377"/>
      <c r="K36" s="378"/>
    </row>
    <row r="37" spans="1:11" s="1" customFormat="1" ht="12.75">
      <c r="A37" s="368"/>
      <c r="B37" s="371"/>
      <c r="C37" s="371"/>
      <c r="D37" s="383" t="s">
        <v>7</v>
      </c>
      <c r="E37" s="329" t="s">
        <v>8</v>
      </c>
      <c r="F37" s="329"/>
      <c r="G37" s="329"/>
      <c r="H37" s="329"/>
      <c r="I37" s="329"/>
      <c r="J37" s="329"/>
      <c r="K37" s="330"/>
    </row>
    <row r="38" spans="1:11" s="1" customFormat="1" ht="27.75" customHeight="1">
      <c r="A38" s="368"/>
      <c r="B38" s="371"/>
      <c r="C38" s="371"/>
      <c r="D38" s="368"/>
      <c r="E38" s="331" t="s">
        <v>12</v>
      </c>
      <c r="F38" s="331"/>
      <c r="G38" s="331" t="s">
        <v>13</v>
      </c>
      <c r="H38" s="331" t="s">
        <v>14</v>
      </c>
      <c r="I38" s="362" t="s">
        <v>15</v>
      </c>
      <c r="J38" s="363" t="s">
        <v>10</v>
      </c>
      <c r="K38" s="365" t="s">
        <v>11</v>
      </c>
    </row>
    <row r="39" spans="1:11" s="1" customFormat="1" ht="119.25" customHeight="1">
      <c r="A39" s="369"/>
      <c r="B39" s="372"/>
      <c r="C39" s="372"/>
      <c r="D39" s="369"/>
      <c r="E39" s="35" t="s">
        <v>16</v>
      </c>
      <c r="F39" s="35" t="s">
        <v>17</v>
      </c>
      <c r="G39" s="331"/>
      <c r="H39" s="331"/>
      <c r="I39" s="362"/>
      <c r="J39" s="364"/>
      <c r="K39" s="365"/>
    </row>
    <row r="40" spans="1:11" s="3" customFormat="1" ht="12" thickBot="1">
      <c r="A40" s="8">
        <v>1</v>
      </c>
      <c r="B40" s="9">
        <v>2</v>
      </c>
      <c r="C40" s="18">
        <v>3</v>
      </c>
      <c r="D40" s="19">
        <v>4</v>
      </c>
      <c r="E40" s="37">
        <v>5</v>
      </c>
      <c r="F40" s="37">
        <v>6</v>
      </c>
      <c r="G40" s="37">
        <v>7</v>
      </c>
      <c r="H40" s="37">
        <v>8</v>
      </c>
      <c r="I40" s="37">
        <v>9</v>
      </c>
      <c r="J40" s="37">
        <v>10</v>
      </c>
      <c r="K40" s="15">
        <v>11</v>
      </c>
    </row>
    <row r="41" spans="1:11" s="1" customFormat="1" ht="12.75">
      <c r="A41" s="11"/>
      <c r="B41" s="23"/>
      <c r="C41" s="121"/>
      <c r="D41" s="29"/>
      <c r="E41" s="25"/>
      <c r="F41" s="25"/>
      <c r="G41" s="25"/>
      <c r="H41" s="25"/>
      <c r="I41" s="25"/>
      <c r="J41" s="25"/>
      <c r="K41" s="26"/>
    </row>
    <row r="42" spans="1:11" s="7" customFormat="1" ht="12.75">
      <c r="A42" s="16">
        <v>801</v>
      </c>
      <c r="B42" s="20"/>
      <c r="C42" s="31" t="s">
        <v>34</v>
      </c>
      <c r="D42" s="21">
        <f aca="true" t="shared" si="5" ref="D42:K42">SUM(D43:D46)</f>
        <v>120300</v>
      </c>
      <c r="E42" s="22">
        <f t="shared" si="5"/>
        <v>106850</v>
      </c>
      <c r="F42" s="22">
        <f t="shared" si="5"/>
        <v>13450</v>
      </c>
      <c r="G42" s="22">
        <f t="shared" si="5"/>
        <v>0</v>
      </c>
      <c r="H42" s="22">
        <f t="shared" si="5"/>
        <v>0</v>
      </c>
      <c r="I42" s="22">
        <f t="shared" si="5"/>
        <v>0</v>
      </c>
      <c r="J42" s="22">
        <f t="shared" si="5"/>
        <v>0</v>
      </c>
      <c r="K42" s="32">
        <f t="shared" si="5"/>
        <v>0</v>
      </c>
    </row>
    <row r="43" spans="1:11" s="1" customFormat="1" ht="12.75">
      <c r="A43" s="11"/>
      <c r="B43" s="23"/>
      <c r="C43" s="121"/>
      <c r="D43" s="29"/>
      <c r="E43" s="25"/>
      <c r="F43" s="25"/>
      <c r="G43" s="25"/>
      <c r="H43" s="25"/>
      <c r="I43" s="25"/>
      <c r="J43" s="25"/>
      <c r="K43" s="26"/>
    </row>
    <row r="44" spans="1:11" s="1" customFormat="1" ht="15.75" customHeight="1">
      <c r="A44" s="11"/>
      <c r="B44" s="10">
        <v>80101</v>
      </c>
      <c r="C44" s="119" t="s">
        <v>42</v>
      </c>
      <c r="D44" s="30">
        <f>SUM(E44:K44)</f>
        <v>13300</v>
      </c>
      <c r="E44" s="27">
        <f>250</f>
        <v>250</v>
      </c>
      <c r="F44" s="27">
        <v>13050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s="1" customFormat="1" ht="24" customHeight="1">
      <c r="A45" s="11"/>
      <c r="B45" s="10">
        <v>80104</v>
      </c>
      <c r="C45" s="119" t="s">
        <v>153</v>
      </c>
      <c r="D45" s="30">
        <f>SUM(E45:K45)</f>
        <v>106600</v>
      </c>
      <c r="E45" s="27">
        <v>106600</v>
      </c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</row>
    <row r="46" spans="1:11" s="1" customFormat="1" ht="22.5" customHeight="1">
      <c r="A46" s="110"/>
      <c r="B46" s="10">
        <v>80110</v>
      </c>
      <c r="C46" s="119" t="s">
        <v>43</v>
      </c>
      <c r="D46" s="30">
        <f>SUM(E46:K46)</f>
        <v>400</v>
      </c>
      <c r="E46" s="27">
        <v>0</v>
      </c>
      <c r="F46" s="27">
        <v>400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1" customFormat="1" ht="12.75">
      <c r="A47" s="11"/>
      <c r="B47" s="23"/>
      <c r="C47" s="121"/>
      <c r="D47" s="29"/>
      <c r="E47" s="25"/>
      <c r="F47" s="25"/>
      <c r="G47" s="25"/>
      <c r="H47" s="25"/>
      <c r="I47" s="25"/>
      <c r="J47" s="25"/>
      <c r="K47" s="26"/>
    </row>
    <row r="48" spans="1:11" s="7" customFormat="1" ht="25.5">
      <c r="A48" s="16">
        <v>900</v>
      </c>
      <c r="B48" s="20"/>
      <c r="C48" s="89" t="s">
        <v>39</v>
      </c>
      <c r="D48" s="21">
        <f>D50+D52</f>
        <v>109100</v>
      </c>
      <c r="E48" s="22">
        <f aca="true" t="shared" si="6" ref="E48:K48">SUM(E49:E50)</f>
        <v>0</v>
      </c>
      <c r="F48" s="22">
        <f>F50+F52</f>
        <v>109100</v>
      </c>
      <c r="G48" s="22">
        <f t="shared" si="6"/>
        <v>0</v>
      </c>
      <c r="H48" s="22">
        <f t="shared" si="6"/>
        <v>0</v>
      </c>
      <c r="I48" s="22">
        <f t="shared" si="6"/>
        <v>0</v>
      </c>
      <c r="J48" s="22">
        <f t="shared" si="6"/>
        <v>0</v>
      </c>
      <c r="K48" s="32">
        <f t="shared" si="6"/>
        <v>0</v>
      </c>
    </row>
    <row r="49" spans="1:11" s="1" customFormat="1" ht="12.75">
      <c r="A49" s="11"/>
      <c r="B49" s="23"/>
      <c r="C49" s="121"/>
      <c r="D49" s="29"/>
      <c r="E49" s="25"/>
      <c r="F49" s="25"/>
      <c r="G49" s="25"/>
      <c r="H49" s="25"/>
      <c r="I49" s="25"/>
      <c r="J49" s="25"/>
      <c r="K49" s="26"/>
    </row>
    <row r="50" spans="1:11" s="1" customFormat="1" ht="12.75">
      <c r="A50" s="11"/>
      <c r="B50" s="10">
        <v>90003</v>
      </c>
      <c r="C50" s="119" t="s">
        <v>154</v>
      </c>
      <c r="D50" s="30">
        <f>SUM(E50:K50)</f>
        <v>70000</v>
      </c>
      <c r="E50" s="27">
        <v>0</v>
      </c>
      <c r="F50" s="27">
        <v>70000</v>
      </c>
      <c r="G50" s="27">
        <v>0</v>
      </c>
      <c r="H50" s="27">
        <v>0</v>
      </c>
      <c r="I50" s="27">
        <v>0</v>
      </c>
      <c r="J50" s="27">
        <v>0</v>
      </c>
      <c r="K50" s="28"/>
    </row>
    <row r="51" spans="1:11" s="1" customFormat="1" ht="12.75">
      <c r="A51" s="11"/>
      <c r="B51" s="23"/>
      <c r="C51" s="121"/>
      <c r="D51" s="29"/>
      <c r="E51" s="25"/>
      <c r="F51" s="25"/>
      <c r="G51" s="25"/>
      <c r="H51" s="25"/>
      <c r="I51" s="25"/>
      <c r="J51" s="25"/>
      <c r="K51" s="26"/>
    </row>
    <row r="52" spans="1:11" s="1" customFormat="1" ht="12.75">
      <c r="A52" s="110"/>
      <c r="B52" s="10">
        <v>90015</v>
      </c>
      <c r="C52" s="119" t="s">
        <v>158</v>
      </c>
      <c r="D52" s="30">
        <f>SUM(E52:K52)</f>
        <v>39100</v>
      </c>
      <c r="E52" s="27">
        <v>0</v>
      </c>
      <c r="F52" s="27">
        <v>39100</v>
      </c>
      <c r="G52" s="27">
        <v>0</v>
      </c>
      <c r="H52" s="27">
        <v>0</v>
      </c>
      <c r="I52" s="27">
        <v>0</v>
      </c>
      <c r="J52" s="27">
        <v>0</v>
      </c>
      <c r="K52" s="28"/>
    </row>
    <row r="53" spans="1:11" s="1" customFormat="1" ht="24.75" customHeight="1">
      <c r="A53" s="16">
        <v>921</v>
      </c>
      <c r="B53" s="20"/>
      <c r="C53" s="89" t="s">
        <v>159</v>
      </c>
      <c r="D53" s="21">
        <f>D55+D57</f>
        <v>350</v>
      </c>
      <c r="E53" s="22">
        <f>SUM(E54:E55)</f>
        <v>0</v>
      </c>
      <c r="F53" s="22">
        <f>F55+F57</f>
        <v>350</v>
      </c>
      <c r="G53" s="22">
        <f>SUM(G54:G55)</f>
        <v>0</v>
      </c>
      <c r="H53" s="22">
        <f>SUM(H54:H55)</f>
        <v>0</v>
      </c>
      <c r="I53" s="22">
        <f>SUM(I54:I55)</f>
        <v>0</v>
      </c>
      <c r="J53" s="22">
        <f>SUM(J54:J55)</f>
        <v>0</v>
      </c>
      <c r="K53" s="32">
        <f>SUM(K54:K55)</f>
        <v>0</v>
      </c>
    </row>
    <row r="54" spans="1:11" s="1" customFormat="1" ht="12.75">
      <c r="A54" s="11"/>
      <c r="B54" s="23"/>
      <c r="C54" s="121"/>
      <c r="D54" s="29"/>
      <c r="E54" s="25"/>
      <c r="F54" s="25"/>
      <c r="G54" s="25"/>
      <c r="H54" s="25"/>
      <c r="I54" s="25"/>
      <c r="J54" s="25"/>
      <c r="K54" s="26"/>
    </row>
    <row r="55" spans="1:11" s="1" customFormat="1" ht="13.5" thickBot="1">
      <c r="A55" s="11"/>
      <c r="B55" s="10">
        <v>92109</v>
      </c>
      <c r="C55" s="119" t="s">
        <v>160</v>
      </c>
      <c r="D55" s="30">
        <f>SUM(E55:K55)</f>
        <v>350</v>
      </c>
      <c r="E55" s="27">
        <v>0</v>
      </c>
      <c r="F55" s="27">
        <v>350</v>
      </c>
      <c r="G55" s="27">
        <v>0</v>
      </c>
      <c r="H55" s="27">
        <v>0</v>
      </c>
      <c r="I55" s="27"/>
      <c r="J55" s="27">
        <v>0</v>
      </c>
      <c r="K55" s="28"/>
    </row>
    <row r="56" spans="1:11" s="6" customFormat="1" ht="30" customHeight="1" thickBot="1">
      <c r="A56" s="332" t="s">
        <v>5</v>
      </c>
      <c r="B56" s="333"/>
      <c r="C56" s="384"/>
      <c r="D56" s="39">
        <f>D48+D42+350</f>
        <v>229750</v>
      </c>
      <c r="E56" s="39">
        <f>E48+E42+350</f>
        <v>107200</v>
      </c>
      <c r="F56" s="39">
        <f>F48+F42+350</f>
        <v>122900</v>
      </c>
      <c r="G56" s="39">
        <f>G48+G42</f>
        <v>0</v>
      </c>
      <c r="H56" s="39">
        <f>H48+H42</f>
        <v>0</v>
      </c>
      <c r="I56" s="39">
        <f>I48+I42</f>
        <v>0</v>
      </c>
      <c r="J56" s="39">
        <f>J48+J42</f>
        <v>0</v>
      </c>
      <c r="K56" s="293">
        <f>K48+K42</f>
        <v>0</v>
      </c>
    </row>
    <row r="57" s="40" customFormat="1" ht="12.75">
      <c r="F57" s="41"/>
    </row>
    <row r="58" spans="3:5" s="40" customFormat="1" ht="12.75">
      <c r="C58" s="41"/>
      <c r="D58" s="41"/>
      <c r="E58" s="41">
        <f>SUM(E56:K56)</f>
        <v>230100</v>
      </c>
    </row>
    <row r="59" spans="10:11" ht="12.75">
      <c r="J59" s="17"/>
      <c r="K59" s="12"/>
    </row>
    <row r="60" spans="3:11" ht="12.75">
      <c r="C60" s="67" t="s">
        <v>24</v>
      </c>
      <c r="D60" s="65">
        <f>SUM(D56-D32)</f>
        <v>11336</v>
      </c>
      <c r="K60" s="33"/>
    </row>
    <row r="61" spans="3:11" ht="12.75">
      <c r="C61" s="67" t="s">
        <v>141</v>
      </c>
      <c r="D61" s="65">
        <f>D60</f>
        <v>11336</v>
      </c>
      <c r="K61" s="33"/>
    </row>
    <row r="62" spans="3:11" ht="12.75">
      <c r="C62" s="67"/>
      <c r="D62" s="65"/>
      <c r="K62" s="33"/>
    </row>
    <row r="63" spans="3:11" ht="12.75">
      <c r="C63" s="14" t="s">
        <v>32</v>
      </c>
      <c r="D63" s="34">
        <f>SUM(D61+'Wydatki majątkowe - własne'!D37)</f>
        <v>-1446351</v>
      </c>
      <c r="E63" s="34"/>
      <c r="F63" s="34"/>
      <c r="G63" s="34"/>
      <c r="H63" s="34"/>
      <c r="I63" s="17"/>
      <c r="K63" s="33"/>
    </row>
    <row r="64" spans="3:11" ht="12.75">
      <c r="C64" s="33"/>
      <c r="D64" s="34"/>
      <c r="E64" s="34"/>
      <c r="F64" s="34"/>
      <c r="G64" s="34"/>
      <c r="H64" s="34"/>
      <c r="I64" s="17"/>
      <c r="K64" s="33"/>
    </row>
    <row r="65" spans="3:11" ht="12.75">
      <c r="C65" s="33"/>
      <c r="D65" s="34"/>
      <c r="E65" s="34"/>
      <c r="F65" s="34"/>
      <c r="G65" s="34"/>
      <c r="H65" s="34"/>
      <c r="K65" s="33"/>
    </row>
    <row r="66" spans="3:11" ht="12.75">
      <c r="C66" s="33"/>
      <c r="D66" s="34"/>
      <c r="E66" s="34"/>
      <c r="F66" s="34"/>
      <c r="G66" s="34"/>
      <c r="H66" s="34"/>
      <c r="K66" s="33"/>
    </row>
    <row r="67" spans="3:11" ht="12.75">
      <c r="C67" s="33"/>
      <c r="D67" s="34"/>
      <c r="E67" s="34"/>
      <c r="F67" s="34"/>
      <c r="G67" s="34"/>
      <c r="H67" s="34"/>
      <c r="K67" s="33"/>
    </row>
    <row r="68" spans="3:8" ht="12.75">
      <c r="C68" s="33"/>
      <c r="D68" s="33"/>
      <c r="E68" s="33"/>
      <c r="F68" s="33"/>
      <c r="G68" s="33"/>
      <c r="H68" s="33"/>
    </row>
    <row r="69" spans="3:11" ht="12.75">
      <c r="C69" s="33"/>
      <c r="D69" s="12"/>
      <c r="E69" s="12"/>
      <c r="F69" s="12"/>
      <c r="G69" s="12"/>
      <c r="H69" s="12"/>
      <c r="K69" s="36"/>
    </row>
    <row r="70" ht="12.75">
      <c r="J70" s="17"/>
    </row>
  </sheetData>
  <sheetProtection/>
  <mergeCells count="28">
    <mergeCell ref="A56:C56"/>
    <mergeCell ref="A36:A39"/>
    <mergeCell ref="B36:B39"/>
    <mergeCell ref="C36:C39"/>
    <mergeCell ref="D36:K36"/>
    <mergeCell ref="D37:D39"/>
    <mergeCell ref="E37:K37"/>
    <mergeCell ref="E38:F38"/>
    <mergeCell ref="G38:G39"/>
    <mergeCell ref="H38:H39"/>
    <mergeCell ref="I38:I39"/>
    <mergeCell ref="J38:J39"/>
    <mergeCell ref="K38:K39"/>
    <mergeCell ref="J1:K1"/>
    <mergeCell ref="A5:K5"/>
    <mergeCell ref="A7:A10"/>
    <mergeCell ref="B7:B10"/>
    <mergeCell ref="C7:C10"/>
    <mergeCell ref="D7:K7"/>
    <mergeCell ref="D8:D10"/>
    <mergeCell ref="A32:C32"/>
    <mergeCell ref="E8:K8"/>
    <mergeCell ref="E9:F9"/>
    <mergeCell ref="G9:G10"/>
    <mergeCell ref="H9:H10"/>
    <mergeCell ref="I9:I10"/>
    <mergeCell ref="J9:J10"/>
    <mergeCell ref="K9:K10"/>
  </mergeCells>
  <printOptions horizontalCentered="1"/>
  <pageMargins left="0.1968503937007874" right="0.1968503937007874" top="0.5905511811023623" bottom="0.31496062992125984" header="0.31496062992125984" footer="0.31496062992125984"/>
  <pageSetup horizontalDpi="600" verticalDpi="600" orientation="landscape" paperSize="9" scale="7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H39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2" width="9.28125" style="13" bestFit="1" customWidth="1"/>
    <col min="3" max="3" width="49.57421875" style="13" bestFit="1" customWidth="1"/>
    <col min="4" max="4" width="15.57421875" style="13" customWidth="1"/>
    <col min="5" max="5" width="15.28125" style="13" customWidth="1"/>
    <col min="6" max="6" width="18.57421875" style="13" customWidth="1"/>
    <col min="7" max="7" width="14.28125" style="13" customWidth="1"/>
    <col min="8" max="8" width="14.57421875" style="13" customWidth="1"/>
    <col min="9" max="16384" width="9.140625" style="13" customWidth="1"/>
  </cols>
  <sheetData>
    <row r="1" spans="1:8" s="1" customFormat="1" ht="53.25" customHeight="1">
      <c r="A1" s="2"/>
      <c r="B1" s="2"/>
      <c r="C1" s="2"/>
      <c r="G1" s="401" t="s">
        <v>163</v>
      </c>
      <c r="H1" s="401"/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8" s="1" customFormat="1" ht="21.75" customHeight="1">
      <c r="A4" s="351" t="s">
        <v>26</v>
      </c>
      <c r="B4" s="351"/>
      <c r="C4" s="351"/>
      <c r="D4" s="351"/>
      <c r="E4" s="351"/>
      <c r="F4" s="351"/>
      <c r="G4" s="351"/>
      <c r="H4" s="351"/>
    </row>
    <row r="5" spans="1:8" s="1" customFormat="1" ht="15.75" thickBot="1">
      <c r="A5" s="4"/>
      <c r="B5" s="4"/>
      <c r="C5" s="4"/>
      <c r="E5" s="5"/>
      <c r="F5" s="5"/>
      <c r="G5" s="5"/>
      <c r="H5" s="5" t="s">
        <v>6</v>
      </c>
    </row>
    <row r="6" spans="1:8" s="1" customFormat="1" ht="12.75">
      <c r="A6" s="385" t="s">
        <v>0</v>
      </c>
      <c r="B6" s="387" t="s">
        <v>1</v>
      </c>
      <c r="C6" s="389" t="s">
        <v>2</v>
      </c>
      <c r="D6" s="397" t="s">
        <v>3</v>
      </c>
      <c r="E6" s="398"/>
      <c r="F6" s="398"/>
      <c r="G6" s="398"/>
      <c r="H6" s="399"/>
    </row>
    <row r="7" spans="1:8" s="1" customFormat="1" ht="12.75" customHeight="1">
      <c r="A7" s="386"/>
      <c r="B7" s="388"/>
      <c r="C7" s="390"/>
      <c r="D7" s="392" t="s">
        <v>7</v>
      </c>
      <c r="E7" s="395" t="s">
        <v>8</v>
      </c>
      <c r="F7" s="395"/>
      <c r="G7" s="395"/>
      <c r="H7" s="396"/>
    </row>
    <row r="8" spans="1:8" s="1" customFormat="1" ht="12.75">
      <c r="A8" s="386"/>
      <c r="B8" s="388"/>
      <c r="C8" s="390"/>
      <c r="D8" s="392"/>
      <c r="E8" s="393" t="s">
        <v>27</v>
      </c>
      <c r="F8" s="92" t="s">
        <v>28</v>
      </c>
      <c r="G8" s="391" t="s">
        <v>29</v>
      </c>
      <c r="H8" s="400" t="s">
        <v>30</v>
      </c>
    </row>
    <row r="9" spans="1:8" s="1" customFormat="1" ht="96">
      <c r="A9" s="386"/>
      <c r="B9" s="388"/>
      <c r="C9" s="390"/>
      <c r="D9" s="392"/>
      <c r="E9" s="394"/>
      <c r="F9" s="92" t="s">
        <v>31</v>
      </c>
      <c r="G9" s="391"/>
      <c r="H9" s="400"/>
    </row>
    <row r="10" spans="1:8" s="3" customFormat="1" ht="12" thickBot="1">
      <c r="A10" s="93">
        <v>1</v>
      </c>
      <c r="B10" s="37">
        <v>2</v>
      </c>
      <c r="C10" s="94">
        <v>3</v>
      </c>
      <c r="D10" s="93">
        <v>4</v>
      </c>
      <c r="E10" s="37">
        <v>5</v>
      </c>
      <c r="F10" s="37">
        <v>6</v>
      </c>
      <c r="G10" s="37">
        <v>7</v>
      </c>
      <c r="H10" s="15">
        <v>8</v>
      </c>
    </row>
    <row r="11" spans="1:8" s="1" customFormat="1" ht="12.75">
      <c r="A11" s="11"/>
      <c r="B11" s="23"/>
      <c r="C11" s="95"/>
      <c r="D11" s="96"/>
      <c r="E11" s="97"/>
      <c r="F11" s="98"/>
      <c r="G11" s="98"/>
      <c r="H11" s="99"/>
    </row>
    <row r="12" spans="1:8" s="7" customFormat="1" ht="12.75">
      <c r="A12" s="100">
        <v>600</v>
      </c>
      <c r="B12" s="20"/>
      <c r="C12" s="89" t="s">
        <v>38</v>
      </c>
      <c r="D12" s="101">
        <f>SUM(D14:D14)</f>
        <v>600000</v>
      </c>
      <c r="E12" s="102">
        <f>SUM(E14:E14)</f>
        <v>600000</v>
      </c>
      <c r="F12" s="103">
        <f>SUM(F14:F14)</f>
        <v>600000</v>
      </c>
      <c r="G12" s="103">
        <f>SUM(G14:G14)</f>
        <v>0</v>
      </c>
      <c r="H12" s="104">
        <f>SUM(H14:H14)</f>
        <v>0</v>
      </c>
    </row>
    <row r="13" spans="1:8" s="1" customFormat="1" ht="12.75">
      <c r="A13" s="105"/>
      <c r="B13" s="23"/>
      <c r="C13" s="24"/>
      <c r="D13" s="106"/>
      <c r="E13" s="107"/>
      <c r="F13" s="108"/>
      <c r="G13" s="108"/>
      <c r="H13" s="109"/>
    </row>
    <row r="14" spans="1:8" s="1" customFormat="1" ht="12.75">
      <c r="A14" s="110"/>
      <c r="B14" s="10">
        <v>63003</v>
      </c>
      <c r="C14" s="62" t="s">
        <v>53</v>
      </c>
      <c r="D14" s="111">
        <f>SUM(E14+G14+H14)</f>
        <v>600000</v>
      </c>
      <c r="E14" s="112">
        <v>600000</v>
      </c>
      <c r="F14" s="113">
        <v>600000</v>
      </c>
      <c r="G14" s="113">
        <v>0</v>
      </c>
      <c r="H14" s="114">
        <v>0</v>
      </c>
    </row>
    <row r="15" spans="1:8" s="1" customFormat="1" ht="12.75">
      <c r="A15" s="11"/>
      <c r="B15" s="23"/>
      <c r="C15" s="95"/>
      <c r="D15" s="96"/>
      <c r="E15" s="97"/>
      <c r="F15" s="98"/>
      <c r="G15" s="98"/>
      <c r="H15" s="99"/>
    </row>
    <row r="16" spans="1:8" s="7" customFormat="1" ht="26.25" customHeight="1">
      <c r="A16" s="100">
        <v>900</v>
      </c>
      <c r="B16" s="20"/>
      <c r="C16" s="89" t="s">
        <v>39</v>
      </c>
      <c r="D16" s="101">
        <f>SUM(D17:D18)</f>
        <v>1283687</v>
      </c>
      <c r="E16" s="102">
        <f>SUM(E17:E18)</f>
        <v>1283687</v>
      </c>
      <c r="F16" s="103">
        <f>SUM(F17:F18)</f>
        <v>893128</v>
      </c>
      <c r="G16" s="103">
        <f>SUM(G17:G18)</f>
        <v>0</v>
      </c>
      <c r="H16" s="104">
        <f>SUM(H17:H18)</f>
        <v>0</v>
      </c>
    </row>
    <row r="17" spans="1:8" s="1" customFormat="1" ht="12.75">
      <c r="A17" s="105"/>
      <c r="B17" s="23"/>
      <c r="C17" s="24"/>
      <c r="D17" s="106"/>
      <c r="E17" s="107"/>
      <c r="F17" s="108"/>
      <c r="G17" s="108"/>
      <c r="H17" s="109"/>
    </row>
    <row r="18" spans="1:8" s="1" customFormat="1" ht="13.5" thickBot="1">
      <c r="A18" s="110"/>
      <c r="B18" s="10">
        <v>90095</v>
      </c>
      <c r="C18" s="62" t="s">
        <v>36</v>
      </c>
      <c r="D18" s="111">
        <f>SUM(E18+G18+H18)</f>
        <v>1283687</v>
      </c>
      <c r="E18" s="112">
        <v>1283687</v>
      </c>
      <c r="F18" s="113">
        <f>628076+265052</f>
        <v>893128</v>
      </c>
      <c r="G18" s="113">
        <v>0</v>
      </c>
      <c r="H18" s="114">
        <v>0</v>
      </c>
    </row>
    <row r="19" spans="1:8" s="6" customFormat="1" ht="30" customHeight="1" thickBot="1">
      <c r="A19" s="332" t="s">
        <v>5</v>
      </c>
      <c r="B19" s="333"/>
      <c r="C19" s="384"/>
      <c r="D19" s="115">
        <f>D16+D12</f>
        <v>1883687</v>
      </c>
      <c r="E19" s="115">
        <f>E16+E12</f>
        <v>1883687</v>
      </c>
      <c r="F19" s="115">
        <f>F16+F12</f>
        <v>1493128</v>
      </c>
      <c r="G19" s="115">
        <f>G16+G12</f>
        <v>0</v>
      </c>
      <c r="H19" s="293">
        <f>H16+H12</f>
        <v>0</v>
      </c>
    </row>
    <row r="20" spans="1:8" s="1" customFormat="1" ht="15.75" thickBot="1">
      <c r="A20" s="4"/>
      <c r="B20" s="4"/>
      <c r="C20" s="4"/>
      <c r="E20" s="5"/>
      <c r="F20" s="5"/>
      <c r="G20" s="5"/>
      <c r="H20" s="5" t="s">
        <v>6</v>
      </c>
    </row>
    <row r="21" spans="1:8" s="1" customFormat="1" ht="12.75">
      <c r="A21" s="385" t="s">
        <v>0</v>
      </c>
      <c r="B21" s="387" t="s">
        <v>1</v>
      </c>
      <c r="C21" s="389" t="s">
        <v>2</v>
      </c>
      <c r="D21" s="397" t="s">
        <v>4</v>
      </c>
      <c r="E21" s="398"/>
      <c r="F21" s="398"/>
      <c r="G21" s="398"/>
      <c r="H21" s="399"/>
    </row>
    <row r="22" spans="1:8" s="1" customFormat="1" ht="12.75" customHeight="1">
      <c r="A22" s="386"/>
      <c r="B22" s="388"/>
      <c r="C22" s="390"/>
      <c r="D22" s="392" t="s">
        <v>7</v>
      </c>
      <c r="E22" s="395" t="s">
        <v>8</v>
      </c>
      <c r="F22" s="395"/>
      <c r="G22" s="395"/>
      <c r="H22" s="396"/>
    </row>
    <row r="23" spans="1:8" s="1" customFormat="1" ht="12.75">
      <c r="A23" s="386"/>
      <c r="B23" s="388"/>
      <c r="C23" s="390"/>
      <c r="D23" s="392"/>
      <c r="E23" s="393" t="s">
        <v>27</v>
      </c>
      <c r="F23" s="92" t="s">
        <v>28</v>
      </c>
      <c r="G23" s="391" t="s">
        <v>29</v>
      </c>
      <c r="H23" s="400" t="s">
        <v>30</v>
      </c>
    </row>
    <row r="24" spans="1:8" s="1" customFormat="1" ht="96">
      <c r="A24" s="386"/>
      <c r="B24" s="388"/>
      <c r="C24" s="390"/>
      <c r="D24" s="392"/>
      <c r="E24" s="394"/>
      <c r="F24" s="92" t="s">
        <v>31</v>
      </c>
      <c r="G24" s="391"/>
      <c r="H24" s="400"/>
    </row>
    <row r="25" spans="1:8" s="3" customFormat="1" ht="12" thickBot="1">
      <c r="A25" s="93">
        <v>1</v>
      </c>
      <c r="B25" s="37">
        <v>2</v>
      </c>
      <c r="C25" s="94">
        <v>3</v>
      </c>
      <c r="D25" s="93">
        <v>4</v>
      </c>
      <c r="E25" s="37">
        <v>5</v>
      </c>
      <c r="F25" s="37">
        <v>6</v>
      </c>
      <c r="G25" s="37">
        <v>7</v>
      </c>
      <c r="H25" s="15">
        <v>8</v>
      </c>
    </row>
    <row r="26" spans="1:8" s="239" customFormat="1" ht="12.75">
      <c r="A26" s="232"/>
      <c r="B26" s="233"/>
      <c r="C26" s="234"/>
      <c r="D26" s="235"/>
      <c r="E26" s="236"/>
      <c r="F26" s="237"/>
      <c r="G26" s="237"/>
      <c r="H26" s="238"/>
    </row>
    <row r="27" spans="1:8" s="247" customFormat="1" ht="12.75">
      <c r="A27" s="240">
        <v>630</v>
      </c>
      <c r="B27" s="241"/>
      <c r="C27" s="242" t="s">
        <v>46</v>
      </c>
      <c r="D27" s="243">
        <f>SUM(D29:D29)</f>
        <v>200000</v>
      </c>
      <c r="E27" s="244">
        <f>SUM(E29:E29)</f>
        <v>200000</v>
      </c>
      <c r="F27" s="245">
        <f>SUM(F29:F29)</f>
        <v>0</v>
      </c>
      <c r="G27" s="245">
        <f>SUM(G29:G29)</f>
        <v>0</v>
      </c>
      <c r="H27" s="246">
        <f>SUM(H29:H29)</f>
        <v>0</v>
      </c>
    </row>
    <row r="28" spans="1:8" s="239" customFormat="1" ht="12.75">
      <c r="A28" s="248"/>
      <c r="B28" s="233"/>
      <c r="C28" s="249"/>
      <c r="D28" s="250"/>
      <c r="E28" s="251"/>
      <c r="F28" s="252"/>
      <c r="G28" s="252"/>
      <c r="H28" s="253"/>
    </row>
    <row r="29" spans="1:8" s="239" customFormat="1" ht="12.75">
      <c r="A29" s="254"/>
      <c r="B29" s="255">
        <v>63003</v>
      </c>
      <c r="C29" s="62" t="s">
        <v>53</v>
      </c>
      <c r="D29" s="256">
        <f>SUM(E29+G29+H29)</f>
        <v>200000</v>
      </c>
      <c r="E29" s="257">
        <v>200000</v>
      </c>
      <c r="F29" s="258">
        <v>0</v>
      </c>
      <c r="G29" s="258">
        <v>0</v>
      </c>
      <c r="H29" s="259">
        <v>0</v>
      </c>
    </row>
    <row r="30" spans="1:8" s="1" customFormat="1" ht="12.75">
      <c r="A30" s="11"/>
      <c r="B30" s="23"/>
      <c r="C30" s="95"/>
      <c r="D30" s="96"/>
      <c r="E30" s="97"/>
      <c r="F30" s="98"/>
      <c r="G30" s="98"/>
      <c r="H30" s="99"/>
    </row>
    <row r="31" spans="1:8" s="1" customFormat="1" ht="12.75">
      <c r="A31" s="16">
        <v>900</v>
      </c>
      <c r="B31" s="20"/>
      <c r="C31" s="89" t="s">
        <v>48</v>
      </c>
      <c r="D31" s="101">
        <f>SUM(D32:D33)</f>
        <v>226000</v>
      </c>
      <c r="E31" s="102">
        <f>SUM(E32:E33)</f>
        <v>226000</v>
      </c>
      <c r="F31" s="103">
        <f>SUM(F32:F33)</f>
        <v>226000</v>
      </c>
      <c r="G31" s="103">
        <f>SUM(G32:G33)</f>
        <v>0</v>
      </c>
      <c r="H31" s="104">
        <f>SUM(H32:H33)</f>
        <v>0</v>
      </c>
    </row>
    <row r="32" spans="1:8" s="1" customFormat="1" ht="12.75">
      <c r="A32" s="11"/>
      <c r="B32" s="23"/>
      <c r="C32" s="121"/>
      <c r="D32" s="96"/>
      <c r="E32" s="97"/>
      <c r="F32" s="97"/>
      <c r="G32" s="98"/>
      <c r="H32" s="99"/>
    </row>
    <row r="33" spans="1:8" s="1" customFormat="1" ht="13.5" thickBot="1">
      <c r="A33" s="110"/>
      <c r="B33" s="10">
        <v>90095</v>
      </c>
      <c r="C33" s="62" t="s">
        <v>36</v>
      </c>
      <c r="D33" s="111">
        <f>SUM(E33+G33+H33)</f>
        <v>226000</v>
      </c>
      <c r="E33" s="112">
        <v>226000</v>
      </c>
      <c r="F33" s="112">
        <v>226000</v>
      </c>
      <c r="G33" s="113">
        <v>0</v>
      </c>
      <c r="H33" s="114">
        <v>0</v>
      </c>
    </row>
    <row r="34" spans="1:8" s="6" customFormat="1" ht="30" customHeight="1" thickBot="1">
      <c r="A34" s="332" t="s">
        <v>5</v>
      </c>
      <c r="B34" s="333"/>
      <c r="C34" s="384"/>
      <c r="D34" s="115">
        <f>D31+D27</f>
        <v>426000</v>
      </c>
      <c r="E34" s="115">
        <f>E31+E27</f>
        <v>426000</v>
      </c>
      <c r="F34" s="115">
        <f>F31+F27</f>
        <v>226000</v>
      </c>
      <c r="G34" s="115">
        <f>G31+G27</f>
        <v>0</v>
      </c>
      <c r="H34" s="293">
        <f>H31+H27</f>
        <v>0</v>
      </c>
    </row>
    <row r="35" ht="12.75">
      <c r="D35" s="17"/>
    </row>
    <row r="36" spans="3:7" ht="12.75">
      <c r="C36" s="67"/>
      <c r="D36" s="116"/>
      <c r="G36" s="17"/>
    </row>
    <row r="37" spans="3:4" ht="12.75">
      <c r="C37" s="67" t="s">
        <v>35</v>
      </c>
      <c r="D37" s="65">
        <f>SUM(D34-D19)</f>
        <v>-1457687</v>
      </c>
    </row>
    <row r="38" spans="3:4" ht="12.75">
      <c r="C38" s="17"/>
      <c r="D38" s="17"/>
    </row>
    <row r="39" ht="12.75">
      <c r="D39" s="12"/>
    </row>
  </sheetData>
  <sheetProtection/>
  <mergeCells count="22">
    <mergeCell ref="G1:H1"/>
    <mergeCell ref="A4:H4"/>
    <mergeCell ref="A6:A9"/>
    <mergeCell ref="B6:B9"/>
    <mergeCell ref="C6:C9"/>
    <mergeCell ref="E7:H7"/>
    <mergeCell ref="H8:H9"/>
    <mergeCell ref="D6:H6"/>
    <mergeCell ref="G23:G24"/>
    <mergeCell ref="D22:D24"/>
    <mergeCell ref="A19:C19"/>
    <mergeCell ref="E8:E9"/>
    <mergeCell ref="G8:G9"/>
    <mergeCell ref="E23:E24"/>
    <mergeCell ref="E22:H22"/>
    <mergeCell ref="D7:D9"/>
    <mergeCell ref="D21:H21"/>
    <mergeCell ref="H23:H24"/>
    <mergeCell ref="A34:C34"/>
    <mergeCell ref="A21:A24"/>
    <mergeCell ref="B21:B24"/>
    <mergeCell ref="C21:C2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1"/>
  <rowBreaks count="2" manualBreakCount="2">
    <brk id="19" max="7" man="1"/>
    <brk id="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K38"/>
  <sheetViews>
    <sheetView showGridLines="0"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4.7109375" style="130" customWidth="1"/>
    <col min="2" max="2" width="26.8515625" style="130" customWidth="1"/>
    <col min="3" max="3" width="13.8515625" style="13" customWidth="1"/>
    <col min="4" max="4" width="19.8515625" style="13" customWidth="1"/>
    <col min="5" max="5" width="13.8515625" style="13" customWidth="1"/>
    <col min="6" max="6" width="19.57421875" style="13" customWidth="1"/>
    <col min="7" max="7" width="15.28125" style="13" customWidth="1"/>
    <col min="8" max="8" width="17.00390625" style="13" customWidth="1"/>
    <col min="9" max="9" width="17.140625" style="13" customWidth="1"/>
    <col min="10" max="10" width="16.8515625" style="13" bestFit="1" customWidth="1"/>
    <col min="11" max="11" width="9.140625" style="130" hidden="1" customWidth="1"/>
    <col min="12" max="16384" width="9.140625" style="130" customWidth="1"/>
  </cols>
  <sheetData>
    <row r="1" spans="3:11" ht="54.75" customHeight="1">
      <c r="C1" s="130"/>
      <c r="D1" s="130"/>
      <c r="E1" s="130"/>
      <c r="F1" s="130"/>
      <c r="G1" s="130"/>
      <c r="H1" s="130"/>
      <c r="I1" s="401" t="s">
        <v>164</v>
      </c>
      <c r="J1" s="401"/>
      <c r="K1" s="401"/>
    </row>
    <row r="2" spans="3:10" ht="12">
      <c r="C2" s="130"/>
      <c r="D2" s="130"/>
      <c r="E2" s="130"/>
      <c r="F2" s="130"/>
      <c r="G2" s="130"/>
      <c r="H2" s="130"/>
      <c r="I2" s="130"/>
      <c r="J2" s="130"/>
    </row>
    <row r="3" spans="1:10" ht="20.25" customHeight="1">
      <c r="A3" s="402" t="s">
        <v>54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0" s="131" customFormat="1" ht="12.75">
      <c r="A4" s="403" t="s">
        <v>55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3:10" ht="12">
      <c r="C5" s="130"/>
      <c r="D5" s="130"/>
      <c r="E5" s="130"/>
      <c r="F5" s="130"/>
      <c r="G5" s="130"/>
      <c r="H5" s="130"/>
      <c r="I5" s="130"/>
      <c r="J5" s="404" t="s">
        <v>6</v>
      </c>
    </row>
    <row r="6" spans="3:10" ht="12.75" thickBot="1">
      <c r="C6" s="130"/>
      <c r="D6" s="130"/>
      <c r="E6" s="130"/>
      <c r="F6" s="130"/>
      <c r="G6" s="130"/>
      <c r="H6" s="130"/>
      <c r="I6" s="130"/>
      <c r="J6" s="405"/>
    </row>
    <row r="7" spans="1:10" ht="12">
      <c r="A7" s="408" t="s">
        <v>56</v>
      </c>
      <c r="B7" s="411" t="s">
        <v>57</v>
      </c>
      <c r="C7" s="397" t="s">
        <v>58</v>
      </c>
      <c r="D7" s="398"/>
      <c r="E7" s="398"/>
      <c r="F7" s="399"/>
      <c r="G7" s="413" t="s">
        <v>59</v>
      </c>
      <c r="H7" s="416" t="s">
        <v>8</v>
      </c>
      <c r="I7" s="417"/>
      <c r="J7" s="418"/>
    </row>
    <row r="8" spans="1:10" ht="12" customHeight="1">
      <c r="A8" s="409"/>
      <c r="B8" s="412"/>
      <c r="C8" s="392" t="s">
        <v>3</v>
      </c>
      <c r="D8" s="395"/>
      <c r="E8" s="395" t="s">
        <v>4</v>
      </c>
      <c r="F8" s="396"/>
      <c r="G8" s="414"/>
      <c r="H8" s="393" t="s">
        <v>60</v>
      </c>
      <c r="I8" s="92" t="s">
        <v>28</v>
      </c>
      <c r="J8" s="406" t="s">
        <v>61</v>
      </c>
    </row>
    <row r="9" spans="1:10" ht="24">
      <c r="A9" s="410"/>
      <c r="B9" s="394"/>
      <c r="C9" s="127" t="s">
        <v>62</v>
      </c>
      <c r="D9" s="92" t="s">
        <v>63</v>
      </c>
      <c r="E9" s="92" t="s">
        <v>62</v>
      </c>
      <c r="F9" s="128" t="s">
        <v>63</v>
      </c>
      <c r="G9" s="415"/>
      <c r="H9" s="394"/>
      <c r="I9" s="92" t="s">
        <v>64</v>
      </c>
      <c r="J9" s="407"/>
    </row>
    <row r="10" spans="1:10" ht="12.75" thickBot="1">
      <c r="A10" s="132">
        <v>1</v>
      </c>
      <c r="B10" s="133">
        <v>2</v>
      </c>
      <c r="C10" s="134">
        <v>3</v>
      </c>
      <c r="D10" s="135">
        <v>4</v>
      </c>
      <c r="E10" s="135">
        <v>5</v>
      </c>
      <c r="F10" s="136">
        <v>6</v>
      </c>
      <c r="G10" s="185">
        <v>7</v>
      </c>
      <c r="H10" s="186">
        <v>8</v>
      </c>
      <c r="I10" s="186">
        <v>9</v>
      </c>
      <c r="J10" s="136">
        <v>10</v>
      </c>
    </row>
    <row r="11" spans="1:10" ht="12">
      <c r="A11" s="137"/>
      <c r="B11" s="138"/>
      <c r="C11" s="139"/>
      <c r="D11" s="140"/>
      <c r="E11" s="140"/>
      <c r="F11" s="141"/>
      <c r="G11" s="187"/>
      <c r="H11" s="188"/>
      <c r="I11" s="188"/>
      <c r="J11" s="189" t="s">
        <v>65</v>
      </c>
    </row>
    <row r="12" spans="1:11" ht="12">
      <c r="A12" s="137">
        <v>1</v>
      </c>
      <c r="B12" s="142" t="s">
        <v>66</v>
      </c>
      <c r="C12" s="143">
        <f aca="true" t="shared" si="0" ref="C12:J12">SUM(C14+C24)</f>
        <v>0</v>
      </c>
      <c r="D12" s="144">
        <f t="shared" si="0"/>
        <v>0</v>
      </c>
      <c r="E12" s="144">
        <f t="shared" si="0"/>
        <v>350</v>
      </c>
      <c r="F12" s="145">
        <f t="shared" si="0"/>
        <v>0</v>
      </c>
      <c r="G12" s="190">
        <f t="shared" si="0"/>
        <v>776106</v>
      </c>
      <c r="H12" s="190">
        <f t="shared" si="0"/>
        <v>776106</v>
      </c>
      <c r="I12" s="191">
        <f t="shared" si="0"/>
        <v>82974</v>
      </c>
      <c r="J12" s="192">
        <f t="shared" si="0"/>
        <v>0</v>
      </c>
      <c r="K12" s="146"/>
    </row>
    <row r="13" spans="1:10" ht="12">
      <c r="A13" s="137"/>
      <c r="B13" s="147"/>
      <c r="C13" s="148" t="s">
        <v>65</v>
      </c>
      <c r="D13" s="149"/>
      <c r="E13" s="149"/>
      <c r="F13" s="150"/>
      <c r="G13" s="193" t="s">
        <v>65</v>
      </c>
      <c r="H13" s="193" t="s">
        <v>65</v>
      </c>
      <c r="I13" s="194" t="s">
        <v>65</v>
      </c>
      <c r="J13" s="195" t="s">
        <v>65</v>
      </c>
    </row>
    <row r="14" spans="1:10" ht="12">
      <c r="A14" s="137">
        <v>2</v>
      </c>
      <c r="B14" s="142" t="s">
        <v>67</v>
      </c>
      <c r="C14" s="143">
        <f aca="true" t="shared" si="1" ref="C14:J14">SUM(C15:C22)</f>
        <v>0</v>
      </c>
      <c r="D14" s="144">
        <f t="shared" si="1"/>
        <v>0</v>
      </c>
      <c r="E14" s="144">
        <f t="shared" si="1"/>
        <v>0</v>
      </c>
      <c r="F14" s="145">
        <f t="shared" si="1"/>
        <v>0</v>
      </c>
      <c r="G14" s="190">
        <f t="shared" si="1"/>
        <v>426055</v>
      </c>
      <c r="H14" s="190">
        <f t="shared" si="1"/>
        <v>426055</v>
      </c>
      <c r="I14" s="191">
        <f t="shared" si="1"/>
        <v>45260</v>
      </c>
      <c r="J14" s="192">
        <f t="shared" si="1"/>
        <v>0</v>
      </c>
    </row>
    <row r="15" spans="1:10" ht="12">
      <c r="A15" s="137"/>
      <c r="B15" s="147"/>
      <c r="C15" s="151"/>
      <c r="D15" s="149"/>
      <c r="E15" s="149"/>
      <c r="F15" s="150"/>
      <c r="G15" s="193"/>
      <c r="H15" s="196"/>
      <c r="I15" s="194"/>
      <c r="J15" s="195"/>
    </row>
    <row r="16" spans="1:10" ht="12">
      <c r="A16" s="137">
        <v>3</v>
      </c>
      <c r="B16" s="152" t="s">
        <v>68</v>
      </c>
      <c r="C16" s="153">
        <v>0</v>
      </c>
      <c r="D16" s="154">
        <v>0</v>
      </c>
      <c r="E16" s="154">
        <v>0</v>
      </c>
      <c r="F16" s="155">
        <v>0</v>
      </c>
      <c r="G16" s="197">
        <f>SUM(H16+J16)</f>
        <v>37400</v>
      </c>
      <c r="H16" s="198">
        <v>37400</v>
      </c>
      <c r="I16" s="199"/>
      <c r="J16" s="200"/>
    </row>
    <row r="17" spans="1:10" ht="12">
      <c r="A17" s="137">
        <v>4</v>
      </c>
      <c r="B17" s="152" t="s">
        <v>69</v>
      </c>
      <c r="C17" s="153">
        <v>0</v>
      </c>
      <c r="D17" s="154">
        <v>0</v>
      </c>
      <c r="E17" s="154">
        <v>0</v>
      </c>
      <c r="F17" s="155">
        <v>0</v>
      </c>
      <c r="G17" s="197">
        <f aca="true" t="shared" si="2" ref="G17:G22">SUM(H17+J17)</f>
        <v>53191</v>
      </c>
      <c r="H17" s="201">
        <v>53191</v>
      </c>
      <c r="I17" s="199">
        <v>5674</v>
      </c>
      <c r="J17" s="200"/>
    </row>
    <row r="18" spans="1:10" ht="12">
      <c r="A18" s="137">
        <v>5</v>
      </c>
      <c r="B18" s="152" t="s">
        <v>70</v>
      </c>
      <c r="C18" s="153">
        <v>0</v>
      </c>
      <c r="D18" s="154">
        <v>0</v>
      </c>
      <c r="E18" s="154">
        <v>0</v>
      </c>
      <c r="F18" s="155">
        <v>0</v>
      </c>
      <c r="G18" s="197">
        <f t="shared" si="2"/>
        <v>87587</v>
      </c>
      <c r="H18" s="201">
        <v>87587</v>
      </c>
      <c r="I18" s="199">
        <v>30506</v>
      </c>
      <c r="J18" s="200"/>
    </row>
    <row r="19" spans="1:10" ht="12">
      <c r="A19" s="137">
        <v>6</v>
      </c>
      <c r="B19" s="152" t="s">
        <v>71</v>
      </c>
      <c r="C19" s="153">
        <v>0</v>
      </c>
      <c r="D19" s="154">
        <v>0</v>
      </c>
      <c r="E19" s="154">
        <v>0</v>
      </c>
      <c r="F19" s="155">
        <v>0</v>
      </c>
      <c r="G19" s="197">
        <f t="shared" si="2"/>
        <v>75096</v>
      </c>
      <c r="H19" s="201">
        <v>75096</v>
      </c>
      <c r="I19" s="199"/>
      <c r="J19" s="200"/>
    </row>
    <row r="20" spans="1:10" ht="12">
      <c r="A20" s="137">
        <v>7</v>
      </c>
      <c r="B20" s="152" t="s">
        <v>72</v>
      </c>
      <c r="C20" s="153">
        <v>0</v>
      </c>
      <c r="D20" s="154">
        <v>0</v>
      </c>
      <c r="E20" s="154">
        <v>0</v>
      </c>
      <c r="F20" s="155">
        <v>0</v>
      </c>
      <c r="G20" s="197">
        <f t="shared" si="2"/>
        <v>51466</v>
      </c>
      <c r="H20" s="208">
        <f>46466+5000</f>
        <v>51466</v>
      </c>
      <c r="I20" s="199">
        <v>2710</v>
      </c>
      <c r="J20" s="200"/>
    </row>
    <row r="21" spans="1:10" ht="12">
      <c r="A21" s="137">
        <v>8</v>
      </c>
      <c r="B21" s="152" t="s">
        <v>73</v>
      </c>
      <c r="C21" s="153">
        <v>0</v>
      </c>
      <c r="D21" s="154">
        <v>0</v>
      </c>
      <c r="E21" s="154">
        <v>0</v>
      </c>
      <c r="F21" s="155">
        <v>0</v>
      </c>
      <c r="G21" s="197">
        <f t="shared" si="2"/>
        <v>51763</v>
      </c>
      <c r="H21" s="201">
        <v>51763</v>
      </c>
      <c r="I21" s="199"/>
      <c r="J21" s="200"/>
    </row>
    <row r="22" spans="1:10" ht="12">
      <c r="A22" s="137">
        <v>9</v>
      </c>
      <c r="B22" s="152" t="s">
        <v>74</v>
      </c>
      <c r="C22" s="153">
        <v>0</v>
      </c>
      <c r="D22" s="154">
        <v>0</v>
      </c>
      <c r="E22" s="154">
        <v>0</v>
      </c>
      <c r="F22" s="155">
        <v>0</v>
      </c>
      <c r="G22" s="197">
        <f t="shared" si="2"/>
        <v>69552</v>
      </c>
      <c r="H22" s="201">
        <v>69552</v>
      </c>
      <c r="I22" s="199">
        <v>6370</v>
      </c>
      <c r="J22" s="200"/>
    </row>
    <row r="23" spans="1:10" ht="12">
      <c r="A23" s="137"/>
      <c r="B23" s="147"/>
      <c r="C23" s="151"/>
      <c r="D23" s="149"/>
      <c r="E23" s="149"/>
      <c r="F23" s="150"/>
      <c r="G23" s="193"/>
      <c r="H23" s="196"/>
      <c r="I23" s="194"/>
      <c r="J23" s="195"/>
    </row>
    <row r="24" spans="1:10" ht="12">
      <c r="A24" s="137">
        <v>10</v>
      </c>
      <c r="B24" s="142" t="s">
        <v>75</v>
      </c>
      <c r="C24" s="143">
        <f aca="true" t="shared" si="3" ref="C24:J24">SUM(C26:C37)</f>
        <v>0</v>
      </c>
      <c r="D24" s="144">
        <f t="shared" si="3"/>
        <v>0</v>
      </c>
      <c r="E24" s="144">
        <f t="shared" si="3"/>
        <v>350</v>
      </c>
      <c r="F24" s="145">
        <f t="shared" si="3"/>
        <v>0</v>
      </c>
      <c r="G24" s="190">
        <f t="shared" si="3"/>
        <v>350051</v>
      </c>
      <c r="H24" s="190">
        <f t="shared" si="3"/>
        <v>350051</v>
      </c>
      <c r="I24" s="191">
        <f t="shared" si="3"/>
        <v>37714</v>
      </c>
      <c r="J24" s="192">
        <f t="shared" si="3"/>
        <v>0</v>
      </c>
    </row>
    <row r="25" spans="1:10" ht="12">
      <c r="A25" s="137"/>
      <c r="B25" s="147"/>
      <c r="C25" s="151"/>
      <c r="D25" s="149"/>
      <c r="E25" s="149"/>
      <c r="F25" s="150"/>
      <c r="G25" s="193"/>
      <c r="H25" s="196"/>
      <c r="I25" s="194"/>
      <c r="J25" s="195"/>
    </row>
    <row r="26" spans="1:10" ht="12">
      <c r="A26" s="137">
        <v>11</v>
      </c>
      <c r="B26" s="152" t="s">
        <v>76</v>
      </c>
      <c r="C26" s="153">
        <v>0</v>
      </c>
      <c r="D26" s="154">
        <v>0</v>
      </c>
      <c r="E26" s="154"/>
      <c r="F26" s="155">
        <v>0</v>
      </c>
      <c r="G26" s="197">
        <f>SUM(H26+J26)</f>
        <v>25331</v>
      </c>
      <c r="H26" s="198">
        <f>23578+1753</f>
        <v>25331</v>
      </c>
      <c r="I26" s="199"/>
      <c r="J26" s="200"/>
    </row>
    <row r="27" spans="1:10" ht="12">
      <c r="A27" s="137">
        <v>12</v>
      </c>
      <c r="B27" s="152" t="s">
        <v>77</v>
      </c>
      <c r="C27" s="153">
        <v>0</v>
      </c>
      <c r="D27" s="154">
        <v>0</v>
      </c>
      <c r="E27" s="154">
        <v>0</v>
      </c>
      <c r="F27" s="155">
        <v>0</v>
      </c>
      <c r="G27" s="197">
        <f aca="true" t="shared" si="4" ref="G27:G36">SUM(H27+J27)</f>
        <v>21397</v>
      </c>
      <c r="H27" s="201">
        <v>21397</v>
      </c>
      <c r="I27" s="199"/>
      <c r="J27" s="200"/>
    </row>
    <row r="28" spans="1:10" s="13" customFormat="1" ht="12.75">
      <c r="A28" s="156">
        <v>13</v>
      </c>
      <c r="B28" s="157" t="s">
        <v>78</v>
      </c>
      <c r="C28" s="153">
        <v>0</v>
      </c>
      <c r="D28" s="154">
        <v>0</v>
      </c>
      <c r="E28" s="154">
        <v>0</v>
      </c>
      <c r="F28" s="155">
        <v>0</v>
      </c>
      <c r="G28" s="202">
        <f t="shared" si="4"/>
        <v>13500</v>
      </c>
      <c r="H28" s="201">
        <v>13500</v>
      </c>
      <c r="I28" s="199"/>
      <c r="J28" s="203"/>
    </row>
    <row r="29" spans="1:10" s="13" customFormat="1" ht="12.75">
      <c r="A29" s="156">
        <v>14</v>
      </c>
      <c r="B29" s="157" t="s">
        <v>79</v>
      </c>
      <c r="C29" s="153">
        <v>0</v>
      </c>
      <c r="D29" s="154">
        <v>0</v>
      </c>
      <c r="E29" s="154">
        <v>0</v>
      </c>
      <c r="F29" s="155">
        <v>0</v>
      </c>
      <c r="G29" s="202">
        <f t="shared" si="4"/>
        <v>51097</v>
      </c>
      <c r="H29" s="201">
        <v>51097</v>
      </c>
      <c r="I29" s="199">
        <v>17594</v>
      </c>
      <c r="J29" s="203"/>
    </row>
    <row r="30" spans="1:10" s="13" customFormat="1" ht="12.75">
      <c r="A30" s="156">
        <v>15</v>
      </c>
      <c r="B30" s="157" t="s">
        <v>80</v>
      </c>
      <c r="C30" s="153">
        <v>0</v>
      </c>
      <c r="D30" s="154">
        <v>0</v>
      </c>
      <c r="E30" s="154">
        <v>0</v>
      </c>
      <c r="F30" s="155">
        <v>0</v>
      </c>
      <c r="G30" s="202">
        <f t="shared" si="4"/>
        <v>21258</v>
      </c>
      <c r="H30" s="201">
        <v>21258</v>
      </c>
      <c r="I30" s="199"/>
      <c r="J30" s="203"/>
    </row>
    <row r="31" spans="1:10" s="13" customFormat="1" ht="12.75">
      <c r="A31" s="156">
        <v>16</v>
      </c>
      <c r="B31" s="157" t="s">
        <v>81</v>
      </c>
      <c r="C31" s="153">
        <v>0</v>
      </c>
      <c r="D31" s="154">
        <v>0</v>
      </c>
      <c r="E31" s="154">
        <v>0</v>
      </c>
      <c r="F31" s="155">
        <v>0</v>
      </c>
      <c r="G31" s="202">
        <f t="shared" si="4"/>
        <v>6847</v>
      </c>
      <c r="H31" s="201">
        <v>6847</v>
      </c>
      <c r="I31" s="199"/>
      <c r="J31" s="203"/>
    </row>
    <row r="32" spans="1:10" s="13" customFormat="1" ht="12.75">
      <c r="A32" s="156">
        <v>17</v>
      </c>
      <c r="B32" s="157" t="s">
        <v>82</v>
      </c>
      <c r="C32" s="153">
        <v>0</v>
      </c>
      <c r="D32" s="154">
        <v>0</v>
      </c>
      <c r="E32" s="154">
        <v>0</v>
      </c>
      <c r="F32" s="155">
        <v>0</v>
      </c>
      <c r="G32" s="202">
        <f t="shared" si="4"/>
        <v>45699</v>
      </c>
      <c r="H32" s="201">
        <f>45699</f>
        <v>45699</v>
      </c>
      <c r="I32" s="199">
        <f>4000-430</f>
        <v>3570</v>
      </c>
      <c r="J32" s="203"/>
    </row>
    <row r="33" spans="1:10" s="13" customFormat="1" ht="12.75">
      <c r="A33" s="156">
        <v>18</v>
      </c>
      <c r="B33" s="157" t="s">
        <v>83</v>
      </c>
      <c r="C33" s="153">
        <v>0</v>
      </c>
      <c r="D33" s="154">
        <v>0</v>
      </c>
      <c r="E33" s="154">
        <v>350</v>
      </c>
      <c r="F33" s="155">
        <v>0</v>
      </c>
      <c r="G33" s="202">
        <f>SUM(H33+J33)</f>
        <v>28083</v>
      </c>
      <c r="H33" s="201">
        <f>27383+350+350</f>
        <v>28083</v>
      </c>
      <c r="I33" s="199">
        <v>5210</v>
      </c>
      <c r="J33" s="203"/>
    </row>
    <row r="34" spans="1:10" s="13" customFormat="1" ht="12.75">
      <c r="A34" s="156">
        <v>19</v>
      </c>
      <c r="B34" s="157" t="s">
        <v>84</v>
      </c>
      <c r="C34" s="153">
        <v>0</v>
      </c>
      <c r="D34" s="154">
        <v>0</v>
      </c>
      <c r="E34" s="154">
        <v>0</v>
      </c>
      <c r="F34" s="155">
        <v>0</v>
      </c>
      <c r="G34" s="202">
        <f t="shared" si="4"/>
        <v>53690</v>
      </c>
      <c r="H34" s="201">
        <v>53690</v>
      </c>
      <c r="I34" s="199"/>
      <c r="J34" s="203"/>
    </row>
    <row r="35" spans="1:10" s="13" customFormat="1" ht="12.75">
      <c r="A35" s="156">
        <v>20</v>
      </c>
      <c r="B35" s="157" t="s">
        <v>85</v>
      </c>
      <c r="C35" s="153">
        <v>0</v>
      </c>
      <c r="D35" s="154">
        <v>0</v>
      </c>
      <c r="E35" s="154">
        <v>0</v>
      </c>
      <c r="F35" s="155">
        <v>0</v>
      </c>
      <c r="G35" s="202">
        <f t="shared" si="4"/>
        <v>44555</v>
      </c>
      <c r="H35" s="201">
        <v>44555</v>
      </c>
      <c r="I35" s="199">
        <v>11340</v>
      </c>
      <c r="J35" s="203"/>
    </row>
    <row r="36" spans="1:10" s="13" customFormat="1" ht="12.75">
      <c r="A36" s="156">
        <v>21</v>
      </c>
      <c r="B36" s="157" t="s">
        <v>86</v>
      </c>
      <c r="C36" s="153">
        <v>0</v>
      </c>
      <c r="D36" s="154">
        <v>0</v>
      </c>
      <c r="E36" s="154"/>
      <c r="F36" s="155">
        <v>0</v>
      </c>
      <c r="G36" s="202">
        <f t="shared" si="4"/>
        <v>31772</v>
      </c>
      <c r="H36" s="201">
        <f>31172+600</f>
        <v>31772</v>
      </c>
      <c r="I36" s="199"/>
      <c r="J36" s="203"/>
    </row>
    <row r="37" spans="1:10" s="13" customFormat="1" ht="13.5" thickBot="1">
      <c r="A37" s="158">
        <v>22</v>
      </c>
      <c r="B37" s="159" t="s">
        <v>87</v>
      </c>
      <c r="C37" s="160">
        <v>0</v>
      </c>
      <c r="D37" s="161">
        <v>0</v>
      </c>
      <c r="E37" s="161">
        <v>0</v>
      </c>
      <c r="F37" s="162">
        <v>0</v>
      </c>
      <c r="G37" s="204">
        <f>SUM(H37+J37)</f>
        <v>6822</v>
      </c>
      <c r="H37" s="205">
        <v>6822</v>
      </c>
      <c r="I37" s="206"/>
      <c r="J37" s="207"/>
    </row>
    <row r="38" spans="1:2" ht="12.75">
      <c r="A38" s="163"/>
      <c r="B38" s="163"/>
    </row>
  </sheetData>
  <sheetProtection/>
  <mergeCells count="13">
    <mergeCell ref="E8:F8"/>
    <mergeCell ref="H8:H9"/>
    <mergeCell ref="J8:J9"/>
    <mergeCell ref="A7:A9"/>
    <mergeCell ref="B7:B9"/>
    <mergeCell ref="C7:F7"/>
    <mergeCell ref="G7:G9"/>
    <mergeCell ref="H7:J7"/>
    <mergeCell ref="C8:D8"/>
    <mergeCell ref="I1:K1"/>
    <mergeCell ref="A3:J3"/>
    <mergeCell ref="A4:J4"/>
    <mergeCell ref="J5:J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K29"/>
  <sheetViews>
    <sheetView showGridLines="0" tabSelected="1" view="pageBreakPreview" zoomScaleSheetLayoutView="100" zoomScalePageLayoutView="0" workbookViewId="0" topLeftCell="A19">
      <selection activeCell="F2" sqref="F2"/>
    </sheetView>
  </sheetViews>
  <sheetFormatPr defaultColWidth="9.140625" defaultRowHeight="12.75"/>
  <cols>
    <col min="1" max="1" width="4.7109375" style="130" customWidth="1"/>
    <col min="2" max="2" width="11.57421875" style="130" customWidth="1"/>
    <col min="3" max="3" width="9.8515625" style="13" customWidth="1"/>
    <col min="4" max="4" width="52.140625" style="13" customWidth="1"/>
    <col min="5" max="5" width="12.421875" style="13" bestFit="1" customWidth="1"/>
    <col min="6" max="6" width="12.7109375" style="13" bestFit="1" customWidth="1"/>
    <col min="7" max="7" width="14.00390625" style="13" customWidth="1"/>
    <col min="8" max="8" width="9.140625" style="130" hidden="1" customWidth="1"/>
    <col min="9" max="16384" width="9.140625" style="130" customWidth="1"/>
  </cols>
  <sheetData>
    <row r="1" spans="6:7" ht="58.5" customHeight="1">
      <c r="F1" s="401" t="s">
        <v>165</v>
      </c>
      <c r="G1" s="401"/>
    </row>
    <row r="2" spans="3:7" ht="12">
      <c r="C2" s="130"/>
      <c r="D2" s="130"/>
      <c r="E2" s="130"/>
      <c r="F2" s="130"/>
      <c r="G2" s="130"/>
    </row>
    <row r="3" spans="3:7" ht="12">
      <c r="C3" s="130"/>
      <c r="D3" s="130"/>
      <c r="E3" s="130"/>
      <c r="F3" s="130"/>
      <c r="G3" s="130"/>
    </row>
    <row r="4" spans="1:7" ht="50.25" customHeight="1">
      <c r="A4" s="419" t="s">
        <v>104</v>
      </c>
      <c r="B4" s="419"/>
      <c r="C4" s="419"/>
      <c r="D4" s="419"/>
      <c r="E4" s="419"/>
      <c r="F4" s="419"/>
      <c r="G4" s="419"/>
    </row>
    <row r="5" spans="1:8" ht="16.5" thickBot="1">
      <c r="A5" s="164"/>
      <c r="B5" s="164"/>
      <c r="C5" s="164"/>
      <c r="D5" s="164"/>
      <c r="E5" s="165"/>
      <c r="F5" s="165"/>
      <c r="G5" s="165" t="s">
        <v>6</v>
      </c>
      <c r="H5" s="165" t="s">
        <v>6</v>
      </c>
    </row>
    <row r="6" spans="1:7" s="169" customFormat="1" ht="64.5" customHeight="1">
      <c r="A6" s="166" t="s">
        <v>88</v>
      </c>
      <c r="B6" s="167" t="s">
        <v>0</v>
      </c>
      <c r="C6" s="167" t="s">
        <v>1</v>
      </c>
      <c r="D6" s="167" t="s">
        <v>105</v>
      </c>
      <c r="E6" s="209" t="s">
        <v>106</v>
      </c>
      <c r="F6" s="129" t="s">
        <v>134</v>
      </c>
      <c r="G6" s="168" t="s">
        <v>89</v>
      </c>
    </row>
    <row r="7" spans="1:7" s="131" customFormat="1" ht="12" customHeight="1" thickBot="1">
      <c r="A7" s="170">
        <v>1</v>
      </c>
      <c r="B7" s="171">
        <v>2</v>
      </c>
      <c r="C7" s="171">
        <v>3</v>
      </c>
      <c r="D7" s="171">
        <v>4</v>
      </c>
      <c r="E7" s="172">
        <v>5</v>
      </c>
      <c r="F7" s="171">
        <v>6</v>
      </c>
      <c r="G7" s="173">
        <v>7</v>
      </c>
    </row>
    <row r="8" spans="1:10" s="213" customFormat="1" ht="33" customHeight="1">
      <c r="A8" s="174" t="s">
        <v>90</v>
      </c>
      <c r="B8" s="175">
        <v>630</v>
      </c>
      <c r="C8" s="175">
        <v>63003</v>
      </c>
      <c r="D8" s="176" t="s">
        <v>107</v>
      </c>
      <c r="E8" s="210">
        <v>10000</v>
      </c>
      <c r="F8" s="177">
        <v>0</v>
      </c>
      <c r="G8" s="178">
        <f aca="true" t="shared" si="0" ref="G8:G26">SUM(E8:F8)</f>
        <v>10000</v>
      </c>
      <c r="J8" s="214" t="s">
        <v>108</v>
      </c>
    </row>
    <row r="9" spans="1:11" s="217" customFormat="1" ht="38.25">
      <c r="A9" s="215" t="s">
        <v>91</v>
      </c>
      <c r="B9" s="179">
        <v>700</v>
      </c>
      <c r="C9" s="179">
        <v>70095</v>
      </c>
      <c r="D9" s="180" t="s">
        <v>136</v>
      </c>
      <c r="E9" s="211">
        <v>2029600</v>
      </c>
      <c r="F9" s="216">
        <v>0</v>
      </c>
      <c r="G9" s="181">
        <f t="shared" si="0"/>
        <v>2029600</v>
      </c>
      <c r="J9" s="214" t="s">
        <v>109</v>
      </c>
      <c r="K9" s="218" t="s">
        <v>110</v>
      </c>
    </row>
    <row r="10" spans="1:10" s="219" customFormat="1" ht="43.5" customHeight="1">
      <c r="A10" s="215" t="s">
        <v>92</v>
      </c>
      <c r="B10" s="179">
        <v>851</v>
      </c>
      <c r="C10" s="179">
        <v>85154</v>
      </c>
      <c r="D10" s="180" t="s">
        <v>111</v>
      </c>
      <c r="E10" s="211">
        <v>38900</v>
      </c>
      <c r="F10" s="216">
        <v>0</v>
      </c>
      <c r="G10" s="181">
        <f t="shared" si="0"/>
        <v>38900</v>
      </c>
      <c r="J10" s="214" t="s">
        <v>112</v>
      </c>
    </row>
    <row r="11" spans="1:10" s="220" customFormat="1" ht="29.25" customHeight="1">
      <c r="A11" s="215" t="s">
        <v>93</v>
      </c>
      <c r="B11" s="179">
        <v>851</v>
      </c>
      <c r="C11" s="179">
        <v>85154</v>
      </c>
      <c r="D11" s="180" t="s">
        <v>113</v>
      </c>
      <c r="E11" s="211">
        <v>60000</v>
      </c>
      <c r="F11" s="216">
        <v>0</v>
      </c>
      <c r="G11" s="181">
        <f t="shared" si="0"/>
        <v>60000</v>
      </c>
      <c r="J11" s="214" t="s">
        <v>112</v>
      </c>
    </row>
    <row r="12" spans="1:10" s="213" customFormat="1" ht="45.75" customHeight="1">
      <c r="A12" s="215" t="s">
        <v>94</v>
      </c>
      <c r="B12" s="179">
        <v>851</v>
      </c>
      <c r="C12" s="179">
        <v>85195</v>
      </c>
      <c r="D12" s="180" t="s">
        <v>114</v>
      </c>
      <c r="E12" s="211">
        <v>43650</v>
      </c>
      <c r="F12" s="216">
        <v>0</v>
      </c>
      <c r="G12" s="181">
        <f t="shared" si="0"/>
        <v>43650</v>
      </c>
      <c r="J12" s="214" t="s">
        <v>112</v>
      </c>
    </row>
    <row r="13" spans="1:10" s="213" customFormat="1" ht="30" customHeight="1">
      <c r="A13" s="215" t="s">
        <v>95</v>
      </c>
      <c r="B13" s="179">
        <v>852</v>
      </c>
      <c r="C13" s="179">
        <v>85203</v>
      </c>
      <c r="D13" s="180" t="s">
        <v>115</v>
      </c>
      <c r="E13" s="211">
        <f>281000+8663</f>
        <v>289663</v>
      </c>
      <c r="F13" s="216">
        <v>0</v>
      </c>
      <c r="G13" s="181">
        <f t="shared" si="0"/>
        <v>289663</v>
      </c>
      <c r="J13" s="214" t="s">
        <v>112</v>
      </c>
    </row>
    <row r="14" spans="1:10" s="213" customFormat="1" ht="42" customHeight="1">
      <c r="A14" s="215" t="s">
        <v>96</v>
      </c>
      <c r="B14" s="179">
        <v>853</v>
      </c>
      <c r="C14" s="179">
        <v>85305</v>
      </c>
      <c r="D14" s="180" t="s">
        <v>116</v>
      </c>
      <c r="E14" s="211">
        <f>145000+21730</f>
        <v>166730</v>
      </c>
      <c r="F14" s="216">
        <v>-21730</v>
      </c>
      <c r="G14" s="181">
        <f t="shared" si="0"/>
        <v>145000</v>
      </c>
      <c r="J14" s="214" t="s">
        <v>108</v>
      </c>
    </row>
    <row r="15" spans="1:10" s="213" customFormat="1" ht="45" customHeight="1">
      <c r="A15" s="215" t="s">
        <v>97</v>
      </c>
      <c r="B15" s="179">
        <v>853</v>
      </c>
      <c r="C15" s="179">
        <v>85306</v>
      </c>
      <c r="D15" s="180" t="s">
        <v>117</v>
      </c>
      <c r="E15" s="211">
        <v>60000</v>
      </c>
      <c r="F15" s="216"/>
      <c r="G15" s="181">
        <f t="shared" si="0"/>
        <v>60000</v>
      </c>
      <c r="J15" s="214" t="s">
        <v>108</v>
      </c>
    </row>
    <row r="16" spans="1:10" s="213" customFormat="1" ht="41.25" customHeight="1">
      <c r="A16" s="215" t="s">
        <v>98</v>
      </c>
      <c r="B16" s="179">
        <v>853</v>
      </c>
      <c r="C16" s="221">
        <v>85306</v>
      </c>
      <c r="D16" s="222" t="s">
        <v>118</v>
      </c>
      <c r="E16" s="211">
        <f>43200+24100</f>
        <v>67300</v>
      </c>
      <c r="F16" s="216">
        <v>-24100</v>
      </c>
      <c r="G16" s="181">
        <f t="shared" si="0"/>
        <v>43200</v>
      </c>
      <c r="J16" s="214" t="s">
        <v>108</v>
      </c>
    </row>
    <row r="17" spans="1:10" s="213" customFormat="1" ht="60" customHeight="1">
      <c r="A17" s="215" t="s">
        <v>99</v>
      </c>
      <c r="B17" s="179">
        <v>853</v>
      </c>
      <c r="C17" s="179">
        <v>85395</v>
      </c>
      <c r="D17" s="180" t="s">
        <v>119</v>
      </c>
      <c r="E17" s="211">
        <v>9500</v>
      </c>
      <c r="F17" s="216">
        <v>0</v>
      </c>
      <c r="G17" s="181">
        <f t="shared" si="0"/>
        <v>9500</v>
      </c>
      <c r="J17" s="214" t="s">
        <v>112</v>
      </c>
    </row>
    <row r="18" spans="1:10" s="213" customFormat="1" ht="35.25" customHeight="1">
      <c r="A18" s="215" t="s">
        <v>100</v>
      </c>
      <c r="B18" s="179">
        <v>853</v>
      </c>
      <c r="C18" s="179">
        <v>85395</v>
      </c>
      <c r="D18" s="180" t="s">
        <v>120</v>
      </c>
      <c r="E18" s="211">
        <v>141171</v>
      </c>
      <c r="F18" s="216">
        <v>0</v>
      </c>
      <c r="G18" s="181">
        <f t="shared" si="0"/>
        <v>141171</v>
      </c>
      <c r="J18" s="214" t="s">
        <v>112</v>
      </c>
    </row>
    <row r="19" spans="1:10" s="213" customFormat="1" ht="36.75" customHeight="1">
      <c r="A19" s="215" t="s">
        <v>101</v>
      </c>
      <c r="B19" s="179">
        <v>854</v>
      </c>
      <c r="C19" s="179">
        <v>85412</v>
      </c>
      <c r="D19" s="180" t="s">
        <v>121</v>
      </c>
      <c r="E19" s="211">
        <v>60000</v>
      </c>
      <c r="F19" s="216">
        <v>0</v>
      </c>
      <c r="G19" s="181">
        <f t="shared" si="0"/>
        <v>60000</v>
      </c>
      <c r="J19" s="214" t="s">
        <v>108</v>
      </c>
    </row>
    <row r="20" spans="1:11" s="213" customFormat="1" ht="87.75" customHeight="1">
      <c r="A20" s="215" t="s">
        <v>102</v>
      </c>
      <c r="B20" s="179">
        <v>900</v>
      </c>
      <c r="C20" s="179">
        <v>90005</v>
      </c>
      <c r="D20" s="180" t="s">
        <v>122</v>
      </c>
      <c r="E20" s="211">
        <v>100000</v>
      </c>
      <c r="F20" s="216">
        <v>0</v>
      </c>
      <c r="G20" s="181">
        <f t="shared" si="0"/>
        <v>100000</v>
      </c>
      <c r="J20" s="223" t="s">
        <v>123</v>
      </c>
      <c r="K20" s="224" t="s">
        <v>110</v>
      </c>
    </row>
    <row r="21" spans="1:10" s="213" customFormat="1" ht="39" customHeight="1">
      <c r="A21" s="215" t="s">
        <v>103</v>
      </c>
      <c r="B21" s="179">
        <v>900</v>
      </c>
      <c r="C21" s="179">
        <v>90095</v>
      </c>
      <c r="D21" s="180" t="s">
        <v>124</v>
      </c>
      <c r="E21" s="211">
        <v>20000</v>
      </c>
      <c r="F21" s="216">
        <v>0</v>
      </c>
      <c r="G21" s="181">
        <f t="shared" si="0"/>
        <v>20000</v>
      </c>
      <c r="J21" s="214" t="s">
        <v>123</v>
      </c>
    </row>
    <row r="22" spans="1:10" s="213" customFormat="1" ht="39" customHeight="1">
      <c r="A22" s="215" t="s">
        <v>125</v>
      </c>
      <c r="B22" s="179">
        <v>900</v>
      </c>
      <c r="C22" s="179">
        <v>90095</v>
      </c>
      <c r="D22" s="180" t="s">
        <v>126</v>
      </c>
      <c r="E22" s="211">
        <v>12000</v>
      </c>
      <c r="F22" s="216">
        <v>0</v>
      </c>
      <c r="G22" s="181">
        <f t="shared" si="0"/>
        <v>12000</v>
      </c>
      <c r="J22" s="214" t="s">
        <v>123</v>
      </c>
    </row>
    <row r="23" spans="1:10" s="213" customFormat="1" ht="35.25" customHeight="1">
      <c r="A23" s="215" t="s">
        <v>127</v>
      </c>
      <c r="B23" s="179">
        <v>921</v>
      </c>
      <c r="C23" s="179">
        <v>92109</v>
      </c>
      <c r="D23" s="180" t="s">
        <v>133</v>
      </c>
      <c r="E23" s="211">
        <v>5000</v>
      </c>
      <c r="F23" s="216">
        <v>0</v>
      </c>
      <c r="G23" s="181">
        <f t="shared" si="0"/>
        <v>5000</v>
      </c>
      <c r="J23" s="214" t="s">
        <v>112</v>
      </c>
    </row>
    <row r="24" spans="1:10" s="213" customFormat="1" ht="35.25" customHeight="1">
      <c r="A24" s="215" t="s">
        <v>129</v>
      </c>
      <c r="B24" s="179">
        <v>921</v>
      </c>
      <c r="C24" s="179">
        <v>92120</v>
      </c>
      <c r="D24" s="180" t="s">
        <v>128</v>
      </c>
      <c r="E24" s="211">
        <v>40000</v>
      </c>
      <c r="F24" s="216">
        <v>0</v>
      </c>
      <c r="G24" s="181">
        <f t="shared" si="0"/>
        <v>40000</v>
      </c>
      <c r="J24" s="214" t="s">
        <v>108</v>
      </c>
    </row>
    <row r="25" spans="1:10" s="213" customFormat="1" ht="36" customHeight="1">
      <c r="A25" s="215" t="s">
        <v>131</v>
      </c>
      <c r="B25" s="179">
        <v>921</v>
      </c>
      <c r="C25" s="179">
        <v>92195</v>
      </c>
      <c r="D25" s="180" t="s">
        <v>130</v>
      </c>
      <c r="E25" s="211">
        <v>45000</v>
      </c>
      <c r="F25" s="216">
        <v>0</v>
      </c>
      <c r="G25" s="181">
        <f t="shared" si="0"/>
        <v>45000</v>
      </c>
      <c r="J25" s="214" t="s">
        <v>108</v>
      </c>
    </row>
    <row r="26" spans="1:10" s="213" customFormat="1" ht="36" customHeight="1" thickBot="1">
      <c r="A26" s="225" t="s">
        <v>135</v>
      </c>
      <c r="B26" s="226">
        <v>926</v>
      </c>
      <c r="C26" s="226">
        <v>92605</v>
      </c>
      <c r="D26" s="227" t="s">
        <v>132</v>
      </c>
      <c r="E26" s="228">
        <v>900000</v>
      </c>
      <c r="F26" s="229">
        <v>0</v>
      </c>
      <c r="G26" s="230">
        <f t="shared" si="0"/>
        <v>900000</v>
      </c>
      <c r="J26" s="214" t="s">
        <v>108</v>
      </c>
    </row>
    <row r="27" spans="1:10" ht="25.5" customHeight="1" thickBot="1">
      <c r="A27" s="420" t="s">
        <v>5</v>
      </c>
      <c r="B27" s="421"/>
      <c r="C27" s="421"/>
      <c r="D27" s="422"/>
      <c r="E27" s="212">
        <f>SUM(E8:E26)</f>
        <v>4098514</v>
      </c>
      <c r="F27" s="182">
        <f>SUM(F8:F26)</f>
        <v>-45830</v>
      </c>
      <c r="G27" s="183">
        <f>SUM(G8:G26)</f>
        <v>4052684</v>
      </c>
      <c r="J27" s="184"/>
    </row>
    <row r="29" ht="12.75">
      <c r="G29" s="17">
        <f>SUM(E27:F27)</f>
        <v>4052684</v>
      </c>
    </row>
  </sheetData>
  <sheetProtection/>
  <mergeCells count="3">
    <mergeCell ref="F1:G1"/>
    <mergeCell ref="A4:G4"/>
    <mergeCell ref="A27:D27"/>
  </mergeCells>
  <printOptions horizontalCentered="1"/>
  <pageMargins left="0.3937007874015748" right="0.31496062992125984" top="0.3937007874015748" bottom="0.31496062992125984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2012-11-28T07:26:58Z</cp:lastPrinted>
  <dcterms:created xsi:type="dcterms:W3CDTF">2004-09-09T06:31:16Z</dcterms:created>
  <dcterms:modified xsi:type="dcterms:W3CDTF">2012-12-06T07:58:27Z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