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Wydatki bieżące - własne" sheetId="1" r:id="rId1"/>
    <sheet name="Wydatki majątkowe - własne" sheetId="2" r:id="rId2"/>
    <sheet name="WPI" sheetId="3" r:id="rId3"/>
    <sheet name="Fundusze pomocowe" sheetId="4" r:id="rId4"/>
  </sheets>
  <definedNames>
    <definedName name="_xlnm.Print_Area" localSheetId="0">'Wydatki bieżące - własne'!$A$1:$K$14</definedName>
    <definedName name="_xlnm.Print_Area" localSheetId="1">'Wydatki majątkowe - własne'!$A$1:$E$34</definedName>
  </definedNames>
  <calcPr fullCalcOnLoad="1" fullPrecision="0"/>
</workbook>
</file>

<file path=xl/sharedStrings.xml><?xml version="1.0" encoding="utf-8"?>
<sst xmlns="http://schemas.openxmlformats.org/spreadsheetml/2006/main" count="544" uniqueCount="207">
  <si>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</si>
  <si>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</si>
  <si>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</si>
  <si>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</si>
  <si>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</si>
  <si>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</si>
  <si>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</si>
  <si>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</si>
  <si>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1.</t>
  </si>
  <si>
    <t>Razem</t>
  </si>
  <si>
    <t>OŚWIATA I WYCHOWANIE</t>
  </si>
  <si>
    <t>z tego:</t>
  </si>
  <si>
    <t>PLAN WYDATKÓW MAJĄTKOWYCH ZWIĄZANYCH Z REALIZACJĄ ZADAŃ WŁASNYCH</t>
  </si>
  <si>
    <t>PLAN WYDATKÓW BIEŻĄCYCH ZWIĄZANYCH Z REALIZACJĄ ZADAŃ WŁASNYCH</t>
  </si>
  <si>
    <t>wydatki na obsługę długu</t>
  </si>
  <si>
    <t>wydatki 
z tytułu poręczeń 
i gwarancji</t>
  </si>
  <si>
    <t>wydatki jednostek budżetowych</t>
  </si>
  <si>
    <t>dotacje 
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</si>
  <si>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</si>
  <si>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</si>
  <si>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wynagrodzenia
i składki od nich naliczane</t>
  </si>
  <si>
    <t>wydatki związane 
z realizacją zadań statutowych</t>
  </si>
  <si>
    <t>GOSPODARKA KOMUNALNA I OCHRONA ŚRODOWISKA</t>
  </si>
  <si>
    <t>KULTURA I OCHRONA DZIEDZICTWA NARODOWEGO</t>
  </si>
  <si>
    <t>Domy i ośrodki kultury, świetlice i kluby</t>
  </si>
  <si>
    <t xml:space="preserve">Przedszkola </t>
  </si>
  <si>
    <t>2.</t>
  </si>
  <si>
    <t>3.</t>
  </si>
  <si>
    <t>4.</t>
  </si>
  <si>
    <t>5.</t>
  </si>
  <si>
    <t>6.</t>
  </si>
  <si>
    <t>środki budżetowe</t>
  </si>
  <si>
    <t>Budowa ścieżki rowerowej na odcinku Pilchowo-Tanowo-Bartoszewo</t>
  </si>
  <si>
    <t>środki pomocowe</t>
  </si>
  <si>
    <t>Rozbudowa transgranicznej infrastruktury turystycznej i sportów wodnych w Trzebieży</t>
  </si>
  <si>
    <t>Budowa Polickiego Systemu Informacji Przestrzennej GIS</t>
  </si>
  <si>
    <t>Przebudowa remizy OSP w Trzebieży</t>
  </si>
  <si>
    <t>Zakup samochodów gaśniczych na potrzeby OSP na terenie gminy</t>
  </si>
  <si>
    <t xml:space="preserve">Przebudowa strażnic i świetlic OSP na terenie gminy </t>
  </si>
  <si>
    <t>Budowa świetlicy wiejskiej w m. Trzeszczyn</t>
  </si>
  <si>
    <t>Przebudowa świetlicy wiejskiej w m. Uniemyśl</t>
  </si>
  <si>
    <t>Limity wydatków Gminy Police
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</si>
  <si>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Rozdz.</t>
  </si>
  <si>
    <t>Nazwa programu</t>
  </si>
  <si>
    <t>Nazwa projektu</t>
  </si>
  <si>
    <t>Jednostka organizacyjna realizująca program lub koordynująca wykonanie programu</t>
  </si>
  <si>
    <t>Lata realizacji projektu</t>
  </si>
  <si>
    <t>Wartość całkowita projektu
(w zł)</t>
  </si>
  <si>
    <t>Źródła finansowania</t>
  </si>
  <si>
    <t>Planowane płatności w latach w ramach projektu</t>
  </si>
  <si>
    <t>2010 r.</t>
  </si>
  <si>
    <t>2011 r.</t>
  </si>
  <si>
    <t>2012 r.</t>
  </si>
  <si>
    <t>INTERREG IVA</t>
  </si>
  <si>
    <t>Wydział GKM</t>
  </si>
  <si>
    <t>OGÓŁEM:</t>
  </si>
  <si>
    <t>inne środki</t>
  </si>
  <si>
    <t>Wydział TI</t>
  </si>
  <si>
    <t>2009-2012</t>
  </si>
  <si>
    <t>SIP/Wydział UA</t>
  </si>
  <si>
    <t>2008-2011</t>
  </si>
  <si>
    <t>Transgraniczne Wystawy Gospodarcze 
w obrębie Euroregionu Pomerania 2009</t>
  </si>
  <si>
    <t>Wydział PI</t>
  </si>
  <si>
    <t>Regionalny Program Operacyjny 
dla Województwa Zachodniopomorskiego</t>
  </si>
  <si>
    <t>2004-2010</t>
  </si>
  <si>
    <t>Wydział SO</t>
  </si>
  <si>
    <t>2010-2011</t>
  </si>
  <si>
    <t>7.</t>
  </si>
  <si>
    <t>8.</t>
  </si>
  <si>
    <t>Europejski Fundusz Rozwoju Regionalnego</t>
  </si>
  <si>
    <t>Poznaj sąsiada poprzez język</t>
  </si>
  <si>
    <t>Wydział OK.</t>
  </si>
  <si>
    <t>9.</t>
  </si>
  <si>
    <t>Polsko-Niemiecka Współpraca Młodzieży Stowarzyszenia Gmin Polskich Euroregionu POMERANIA</t>
  </si>
  <si>
    <t>Różne języki, jedna tradycja</t>
  </si>
  <si>
    <t>Gimnazjum nr 3 
w Policach</t>
  </si>
  <si>
    <t>10.</t>
  </si>
  <si>
    <t>Święto szkoły</t>
  </si>
  <si>
    <t>11.</t>
  </si>
  <si>
    <t>Słowiańska dusza</t>
  </si>
  <si>
    <t>12.</t>
  </si>
  <si>
    <t>Mały Galileusz</t>
  </si>
  <si>
    <t>13.</t>
  </si>
  <si>
    <t>Program Operacyjny Kapitał Ludzki</t>
  </si>
  <si>
    <t>Policki Prymus - podniesienie jakości kształcenia w gimnazjach prowadzonych przez Gminę Police</t>
  </si>
  <si>
    <t>Wydział PI / Gimnazjum nr 1
w Policach</t>
  </si>
  <si>
    <t>2009-2010</t>
  </si>
  <si>
    <t>14.</t>
  </si>
  <si>
    <t>Ośrodek Pomocy Społecznej w Policach</t>
  </si>
  <si>
    <t>15.</t>
  </si>
  <si>
    <t xml:space="preserve">Program Rozwoju Obszarów Wiejskich </t>
  </si>
  <si>
    <t>Odprowadzenie ścieków i wód opadowych 
z rejonu ul. Tanowskiej w Policach 
i miejscowości Trzeszczyn</t>
  </si>
  <si>
    <t>2008-2010</t>
  </si>
  <si>
    <t>16.</t>
  </si>
  <si>
    <t>Transgraniczny Ośrodek Edukacji Ekologicznej - projekt pn. "Życie nad Zalewem Szczecińskim i w Puszczy Wkrzańskiej - ekologia, edukacja 
i historia"</t>
  </si>
  <si>
    <t>2009-2011</t>
  </si>
  <si>
    <t>17.</t>
  </si>
  <si>
    <t>Program Rozwoju Obszarów Wiejskich</t>
  </si>
  <si>
    <t>2006-2010</t>
  </si>
  <si>
    <t>18.</t>
  </si>
  <si>
    <t>Pobudka - obudź swój potencjał</t>
  </si>
  <si>
    <t>KULTURA FIZYCZNA I SPORT</t>
  </si>
  <si>
    <t>2013 r.</t>
  </si>
  <si>
    <t>2010-2013</t>
  </si>
  <si>
    <t>19.</t>
  </si>
  <si>
    <t>Zamierzenie modelowe Sieć Atrakcji POMERANIA</t>
  </si>
  <si>
    <t>2010-2012</t>
  </si>
  <si>
    <t>Gospodarka ściekowa i ochrona wód</t>
  </si>
  <si>
    <t>WYKAZ   WIELOLETNICH   PROGRAMÓW   INWESTYCYJNYCH   NA   LATA   2010 - 2014</t>
  </si>
  <si>
    <t>Roz-dział</t>
  </si>
  <si>
    <t>Nazwa programu wraz z wykazem zadań inwestycyjnych</t>
  </si>
  <si>
    <t>Okres realizacji</t>
  </si>
  <si>
    <t>Podmiot wykonujący</t>
  </si>
  <si>
    <t>Łączna         wartość          inwestycji</t>
  </si>
  <si>
    <t>Nakłady finansowe na realizację zadania (w złotych)</t>
  </si>
  <si>
    <t>Informacje  dodatkowe</t>
  </si>
  <si>
    <t>Nakłady poniesione do 2009</t>
  </si>
  <si>
    <t>Planowane nakłady w 2010</t>
  </si>
  <si>
    <t>Prognozowane nakłady w latach następnych</t>
  </si>
  <si>
    <t>Od</t>
  </si>
  <si>
    <t>Do</t>
  </si>
  <si>
    <t>po 2014</t>
  </si>
  <si>
    <t>DOSTARCZENIE I POPRAWA JAKOŚCI WODY</t>
  </si>
  <si>
    <t>Przebudowa i rozbudowa sieci wodociągowej w Pilchowie</t>
  </si>
  <si>
    <t>Wydz. TI</t>
  </si>
  <si>
    <t>nakłady ogółem, w tym:</t>
  </si>
  <si>
    <t>ROZBUDOWA I MODERNIZACJA SIECI KOMUNIKACJI DROGOWEJ</t>
  </si>
  <si>
    <t>Wydz.GKM</t>
  </si>
  <si>
    <t>Budowa ścieżki rowerowej na odcinku Tanowo-Police w ramach rozwoju turystyki aktywnej w obszarze metropolitalnym</t>
  </si>
  <si>
    <t>Studium wykonalności obwodnicy Szczecina - pomoc finansowa dla Województwa Zachodniopomorskiego</t>
  </si>
  <si>
    <t>Przebudowa wiaduktu drogowego przy ul. Piotra i Pawła 
w Policach</t>
  </si>
  <si>
    <t>Wydz. GKM</t>
  </si>
  <si>
    <t>Wykonanie projektów i realizacja budowy ulic: Leśnej 
w m. Tanowo, Dębowej, Staroleśnej i Sosnowej w m. Pilchowo</t>
  </si>
  <si>
    <t>Przebudowa ulicy Piaskowej w Policach</t>
  </si>
  <si>
    <t>Wydz.TI</t>
  </si>
  <si>
    <t>inne</t>
  </si>
  <si>
    <t>Przebudowa ulicy Grzybowej w Policach</t>
  </si>
  <si>
    <t>ROZBUDOWA BAZY TURYSTYCZNEJ</t>
  </si>
  <si>
    <t>Rozbudowa Miejskiej Przystani Żeglarskiej w Policach 
przy ul. Konopnickiej 12</t>
  </si>
  <si>
    <t>ROZBUDOWA I MODERNIZACJA ZASOBÓW MIESZKANIOWYCH</t>
  </si>
  <si>
    <t>Budowa budynków mieszkalno-usługowych przy ul. Bankowej 
w Policach</t>
  </si>
  <si>
    <t>Budowa budynku socjalnego przy ul. Niedziałkowskiego 12 
w Policach</t>
  </si>
  <si>
    <t>20% - Rządowy Program wsparcia finansowego z Funduszu Dopłat tworzenia lokali socjalnych, mieszkań chronionych, noclegowni i domów dla bezdomnych</t>
  </si>
  <si>
    <t>DZIAŁALNOŚĆ USŁUGOWA</t>
  </si>
  <si>
    <t>Podwyższenie kapitału zakładowego SPPK SP. z o.o.</t>
  </si>
  <si>
    <t>Wydz. DG</t>
  </si>
  <si>
    <t>ADMINISTRACJA PUBLICZNA</t>
  </si>
  <si>
    <t>SIP/Wydz. UA</t>
  </si>
  <si>
    <t>BEZPIECZEŃSTWO PUBLICZNE</t>
  </si>
  <si>
    <t>Wydz. SO</t>
  </si>
  <si>
    <t>Przebudowa Przedszkola Publicznego nr 9 w Policach</t>
  </si>
  <si>
    <t>Rozbudowa Przedszkola Publicznego w m. Tanowo</t>
  </si>
  <si>
    <t>TRANSGRANICZNA OCHRONA   ZASOBÓW  WÓD PODZIEMNYCH</t>
  </si>
  <si>
    <t>Odprowadzenie ścieków i wód opadowych z rejonu 
ul. Tanowskiej w Policach i miejscowości Trzeszczyn</t>
  </si>
  <si>
    <t>teren miasta Police oraz VAT niekwalifikowane</t>
  </si>
  <si>
    <t>Budowa sieci kanalizacji sanitarnej i deszczowej w Tanowie</t>
  </si>
  <si>
    <t>Budowa sieci kanalizacji sanitarnej i deszczowej w Siedlicach</t>
  </si>
  <si>
    <t>Budowa sieci kanalizacji sanitarnej i deszczowej w Przęsocinie</t>
  </si>
  <si>
    <t>Rozbudowa sieci kanalizacji sanitarnej i deszczowej w Pilchowie</t>
  </si>
  <si>
    <t>Budowa sieci kanalizacji deszczowej i wodociągowej 
w ul. Usługowej w Policach</t>
  </si>
  <si>
    <t>Budowa sieci kanalizacji deszczowej w ul. Wodnej w Policach</t>
  </si>
  <si>
    <t>Budowa kanalizacji sanitarnej i deszczowej 
w ul. J.Kochanowskiego, Galla Anonima, M.Reja, W.Kadłubka 
i Wkrzańskiej w Policach</t>
  </si>
  <si>
    <t>Budowa sieci kanalizacji sanitarnej i deszczowej oraz sieci wodociągowej w ul. Brzoskwiniowej, Wiśniowej i Czereśniowej 
w Policach</t>
  </si>
  <si>
    <t>Przebudowa rurociągu na cieku melioracyjnym "Grzybnica" 
oraz budowa sieci kanalizacji sanitarnej w ul. Kochanowskiego 
w Policach</t>
  </si>
  <si>
    <t>OCHRONA ŚRODOWISKA</t>
  </si>
  <si>
    <t>Rozbudowa i modernizacja instalacji Zakładu Odzysku 
i Składowania Odpadów Komunalnych w Leśnie Górnym</t>
  </si>
  <si>
    <t>ZOiSOK</t>
  </si>
  <si>
    <t>środki budżetowe**</t>
  </si>
  <si>
    <t>BUDOWA OŚWIETLENIA ULICZNEGO</t>
  </si>
  <si>
    <t>Budowa oświetlenia drogi pomiędzy Dębostrowem a Policami-Jasienicą</t>
  </si>
  <si>
    <t>Budowa oświetlenia przy ul. Gunickiej w Tanowie</t>
  </si>
  <si>
    <t>Budowa oświetlenia przy ul. Wiatracznej w Tanowie</t>
  </si>
  <si>
    <t>Budowa oświetlenia przy ul. Polnej w Trzebieży</t>
  </si>
  <si>
    <t>Budowa oświetlenia pomiędzy ul. Dolną a ul. Osadników 
w Trzebieży</t>
  </si>
  <si>
    <t>Budowa oświetlenia przy ul. Sikorskiego w Wieńkowie</t>
  </si>
  <si>
    <t>Budowa oświetlenia przy pomniku w Trzeszczynie</t>
  </si>
  <si>
    <t>Budowa oświetlenia przy ul. Słonecznej w Trzebieży</t>
  </si>
  <si>
    <t>Oświetlenie drogi pomiędzy Drogoradzem a Uniemyślem</t>
  </si>
  <si>
    <t>EDUKACJA  EKOLOGICZNA</t>
  </si>
  <si>
    <t>Transgraniczny Ośrodek Edukacji Ekologicznej - projekt 
pn. "Życie nad Zalewem Szczecińskim i w Puszczy Wkrzańskiej - ekologia, edukacja i historia"</t>
  </si>
  <si>
    <t>GOSPODARKA ZASOBAMI KOMUNALNYMI</t>
  </si>
  <si>
    <t>Przebudowa Parku "Staromiejskiego" w Policach</t>
  </si>
  <si>
    <t>Budowa utwardzonego placu na prowadzenie działalności usługowej przy cmentarzu komunalnym w Policach</t>
  </si>
  <si>
    <t>Rozbudowa cmentarza komunalnego w Policach - etap II</t>
  </si>
  <si>
    <t>Rozbudowa cmentarza komunalnego w m. Trzebież</t>
  </si>
  <si>
    <t>Modernizacja budynku MOK przy ul. Siedleckiej w Policach</t>
  </si>
  <si>
    <t xml:space="preserve">POPRAWA WARUNKÓW DZIAŁALNOŚCI SAMORZĄDÓW WIEJSKICH I OSIEDLOWYCH </t>
  </si>
  <si>
    <t>Budowa świetlicy wiejskiej w m. Wieńkowo</t>
  </si>
  <si>
    <t>Budowa świetlicy wiejskiej w m. Siedlice</t>
  </si>
  <si>
    <r>
      <t xml:space="preserve">50%                        </t>
    </r>
    <r>
      <rPr>
        <sz val="10"/>
        <rFont val="Arial CE"/>
        <family val="2"/>
      </rPr>
      <t xml:space="preserve"> (VAT - 126 050 niekwalifikowany)</t>
    </r>
  </si>
  <si>
    <t>Przebudowa świetlicy Rady Osiedla nr 4 przy ul. Piaskowej 47a 
w Policach</t>
  </si>
  <si>
    <t>ROZBUDOWA BAZY SPORTOWO-REKREACYJNEJ</t>
  </si>
  <si>
    <t>Budowa ogólnodostępnych boisk sportowych w ramach programu Moje boisko Orlik 2012 w Niekłończycy, gm. Police</t>
  </si>
  <si>
    <t>Modernizacja parkietu sali ćwiczeń w hali sportowej w Zespole Obiektów Sportowych w Policach, ul. Siedlecka 2b</t>
  </si>
  <si>
    <t>NAKŁADY  OGÓŁEM, W TYM:</t>
  </si>
  <si>
    <t>ŚRODKI BUDŻETOWE</t>
  </si>
  <si>
    <t>ŚRODKI POMOCOWE</t>
  </si>
  <si>
    <t>INNE</t>
  </si>
  <si>
    <t>TRANSPORT i ŁĄCZNOŚĆ</t>
  </si>
  <si>
    <t>GOSPODARKA MIESZKANIOWA</t>
  </si>
  <si>
    <t>Obiekty sportowe</t>
  </si>
  <si>
    <t>Drogi publiczne gminne</t>
  </si>
  <si>
    <r>
      <t>Pozostała działalnoś</t>
    </r>
    <r>
      <rPr>
        <sz val="10"/>
        <rFont val="Czcionka tekstu podstawowego"/>
        <family val="0"/>
      </rPr>
      <t>ć</t>
    </r>
  </si>
  <si>
    <t xml:space="preserve">Załącznik Nr 1
do uchwały nr LVII/422/10
Rady Miejskiej w Policach 
z dnia 31.08.2010 r. </t>
  </si>
  <si>
    <t xml:space="preserve">Załącznik Nr 2
do uchwały nr LVII/422/10
Rady Miejskiej w Policach 
z dnia 31.08.2010 r. </t>
  </si>
  <si>
    <t xml:space="preserve">Załącznik nr 3
do uchwały nr LVII/422/10
Rady Miejskiej w Policach 
z dnia 31.08.2010 r. </t>
  </si>
  <si>
    <t xml:space="preserve">                Załącznik Nr 4
                do uchwały nr LVII/422/10
                Rady Miejskiej w Policach 
                z dnia 31.08.2010. r.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</si>
</sst>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  <numFmt numFmtId="196" formatCode="0_ ;\-0\ "/>
  </numFmts>
  <fonts count="65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2" fillId="0" borderId="0" xfId="53" applyFont="1">
      <alignment/>
      <protection/>
    </xf>
    <xf numFmtId="0" fontId="1" fillId="0" borderId="0" xfId="53" applyFont="1" applyBorder="1" applyAlignment="1">
      <alignment horizontal="left"/>
      <protection/>
    </xf>
    <xf numFmtId="0" fontId="4" fillId="0" borderId="0" xfId="53" applyFont="1">
      <alignment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3" xfId="53" applyFont="1" applyBorder="1" applyAlignment="1">
      <alignment vertical="top"/>
      <protection/>
    </xf>
    <xf numFmtId="0" fontId="2" fillId="0" borderId="14" xfId="53" applyFont="1" applyBorder="1" applyAlignment="1">
      <alignment vertical="top"/>
      <protection/>
    </xf>
    <xf numFmtId="164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3" applyFont="1" applyAlignment="1">
      <alignment wrapText="1"/>
      <protection/>
    </xf>
    <xf numFmtId="0" fontId="4" fillId="33" borderId="16" xfId="53" applyFont="1" applyFill="1" applyBorder="1" applyAlignment="1">
      <alignment horizontal="center"/>
      <protection/>
    </xf>
    <xf numFmtId="0" fontId="2" fillId="0" borderId="17" xfId="53" applyFont="1" applyBorder="1" applyAlignment="1">
      <alignment horizontal="center"/>
      <protection/>
    </xf>
    <xf numFmtId="0" fontId="2" fillId="0" borderId="18" xfId="53" applyFont="1" applyBorder="1">
      <alignment/>
      <protection/>
    </xf>
    <xf numFmtId="164" fontId="1" fillId="0" borderId="19" xfId="53" applyNumberFormat="1" applyFont="1" applyBorder="1" applyAlignment="1">
      <alignment horizontal="right" wrapText="1"/>
      <protection/>
    </xf>
    <xf numFmtId="0" fontId="1" fillId="0" borderId="14" xfId="53" applyFont="1" applyBorder="1" applyAlignment="1">
      <alignment horizontal="center" vertical="top"/>
      <protection/>
    </xf>
    <xf numFmtId="0" fontId="1" fillId="0" borderId="20" xfId="53" applyFont="1" applyBorder="1" applyAlignment="1">
      <alignment horizontal="center"/>
      <protection/>
    </xf>
    <xf numFmtId="0" fontId="10" fillId="0" borderId="21" xfId="0" applyFont="1" applyBorder="1" applyAlignment="1">
      <alignment horizontal="left" vertical="center" wrapText="1"/>
    </xf>
    <xf numFmtId="164" fontId="1" fillId="0" borderId="20" xfId="53" applyNumberFormat="1" applyFont="1" applyBorder="1" applyAlignment="1">
      <alignment horizontal="right" wrapText="1"/>
      <protection/>
    </xf>
    <xf numFmtId="164" fontId="1" fillId="0" borderId="21" xfId="53" applyNumberFormat="1" applyFont="1" applyBorder="1" applyAlignment="1">
      <alignment horizontal="right" wrapText="1"/>
      <protection/>
    </xf>
    <xf numFmtId="164" fontId="2" fillId="0" borderId="22" xfId="53" applyNumberFormat="1" applyFont="1" applyBorder="1" applyAlignment="1">
      <alignment horizontal="right" wrapText="1"/>
      <protection/>
    </xf>
    <xf numFmtId="164" fontId="2" fillId="0" borderId="23" xfId="53" applyNumberFormat="1" applyFont="1" applyBorder="1" applyAlignment="1">
      <alignment horizontal="right" wrapText="1"/>
      <protection/>
    </xf>
    <xf numFmtId="164" fontId="2" fillId="0" borderId="13" xfId="53" applyNumberFormat="1" applyFont="1" applyBorder="1" applyAlignment="1">
      <alignment horizontal="right" wrapText="1"/>
      <protection/>
    </xf>
    <xf numFmtId="164" fontId="2" fillId="0" borderId="21" xfId="53" applyNumberFormat="1" applyFont="1" applyBorder="1" applyAlignment="1">
      <alignment horizontal="right" wrapText="1"/>
      <protection/>
    </xf>
    <xf numFmtId="164" fontId="1" fillId="0" borderId="24" xfId="53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3" fillId="34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4" fillId="33" borderId="11" xfId="53" applyFont="1" applyFill="1" applyBorder="1" applyAlignment="1">
      <alignment horizontal="centerContinuous"/>
      <protection/>
    </xf>
    <xf numFmtId="0" fontId="4" fillId="33" borderId="25" xfId="53" applyFont="1" applyFill="1" applyBorder="1" applyAlignment="1">
      <alignment horizontal="center"/>
      <protection/>
    </xf>
    <xf numFmtId="0" fontId="1" fillId="0" borderId="12" xfId="53" applyFont="1" applyBorder="1" applyAlignment="1">
      <alignment horizontal="center"/>
      <protection/>
    </xf>
    <xf numFmtId="164" fontId="1" fillId="0" borderId="26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0" fontId="2" fillId="0" borderId="27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164" fontId="2" fillId="0" borderId="27" xfId="42" applyNumberFormat="1" applyFont="1" applyBorder="1" applyAlignment="1">
      <alignment horizontal="right" wrapText="1"/>
    </xf>
    <xf numFmtId="164" fontId="2" fillId="0" borderId="19" xfId="42" applyNumberFormat="1" applyFont="1" applyBorder="1" applyAlignment="1">
      <alignment horizontal="right" wrapText="1"/>
    </xf>
    <xf numFmtId="0" fontId="2" fillId="0" borderId="28" xfId="53" applyFont="1" applyBorder="1">
      <alignment/>
      <protection/>
    </xf>
    <xf numFmtId="164" fontId="2" fillId="0" borderId="12" xfId="42" applyNumberFormat="1" applyFont="1" applyBorder="1" applyAlignment="1">
      <alignment horizontal="right" wrapText="1"/>
    </xf>
    <xf numFmtId="164" fontId="2" fillId="0" borderId="21" xfId="42" applyNumberFormat="1" applyFont="1" applyBorder="1" applyAlignment="1">
      <alignment horizontal="right" wrapText="1"/>
    </xf>
    <xf numFmtId="164" fontId="2" fillId="0" borderId="29" xfId="42" applyNumberFormat="1" applyFont="1" applyBorder="1" applyAlignment="1">
      <alignment horizontal="right" wrapText="1"/>
    </xf>
    <xf numFmtId="164" fontId="2" fillId="0" borderId="26" xfId="42" applyNumberFormat="1" applyFont="1" applyBorder="1" applyAlignment="1">
      <alignment horizontal="right" wrapText="1"/>
    </xf>
    <xf numFmtId="0" fontId="1" fillId="0" borderId="28" xfId="53" applyFont="1" applyBorder="1" applyAlignment="1">
      <alignment wrapText="1"/>
      <protection/>
    </xf>
    <xf numFmtId="164" fontId="1" fillId="0" borderId="21" xfId="42" applyNumberFormat="1" applyFont="1" applyBorder="1" applyAlignment="1">
      <alignment horizontal="right" wrapText="1"/>
    </xf>
    <xf numFmtId="164" fontId="1" fillId="0" borderId="30" xfId="53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1" fillId="0" borderId="0" xfId="42" applyNumberFormat="1" applyFont="1" applyAlignment="1">
      <alignment/>
    </xf>
    <xf numFmtId="0" fontId="15" fillId="33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33" borderId="32" xfId="53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0" fillId="0" borderId="33" xfId="0" applyFont="1" applyBorder="1" applyAlignment="1">
      <alignment horizontal="left" vertical="center" wrapText="1"/>
    </xf>
    <xf numFmtId="164" fontId="2" fillId="0" borderId="29" xfId="53" applyNumberFormat="1" applyFont="1" applyBorder="1" applyAlignment="1">
      <alignment horizontal="right" wrapText="1"/>
      <protection/>
    </xf>
    <xf numFmtId="164" fontId="2" fillId="0" borderId="19" xfId="53" applyNumberFormat="1" applyFont="1" applyBorder="1" applyAlignment="1">
      <alignment horizontal="right" wrapText="1"/>
      <protection/>
    </xf>
    <xf numFmtId="0" fontId="4" fillId="0" borderId="0" xfId="0" applyFont="1" applyAlignment="1">
      <alignment wrapText="1"/>
    </xf>
    <xf numFmtId="0" fontId="2" fillId="0" borderId="0" xfId="53" applyFont="1" applyBorder="1" applyAlignment="1">
      <alignment horizontal="left" wrapText="1"/>
      <protection/>
    </xf>
    <xf numFmtId="164" fontId="1" fillId="0" borderId="34" xfId="53" applyNumberFormat="1" applyFont="1" applyBorder="1" applyAlignment="1">
      <alignment horizontal="right" vertical="center" wrapText="1"/>
      <protection/>
    </xf>
    <xf numFmtId="0" fontId="64" fillId="0" borderId="0" xfId="0" applyFont="1" applyAlignment="1">
      <alignment/>
    </xf>
    <xf numFmtId="164" fontId="2" fillId="0" borderId="35" xfId="53" applyNumberFormat="1" applyFont="1" applyBorder="1" applyAlignment="1">
      <alignment horizontal="right" wrapText="1"/>
      <protection/>
    </xf>
    <xf numFmtId="164" fontId="1" fillId="0" borderId="36" xfId="53" applyNumberFormat="1" applyFont="1" applyBorder="1" applyAlignment="1">
      <alignment horizontal="right" vertical="center" wrapText="1"/>
      <protection/>
    </xf>
    <xf numFmtId="164" fontId="6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1" fillId="35" borderId="37" xfId="0" applyFont="1" applyFill="1" applyBorder="1" applyAlignment="1">
      <alignment horizontal="center" vertical="center" wrapText="1"/>
    </xf>
    <xf numFmtId="164" fontId="1" fillId="36" borderId="38" xfId="42" applyNumberFormat="1" applyFont="1" applyFill="1" applyBorder="1" applyAlignment="1">
      <alignment horizontal="left" vertical="center" wrapText="1"/>
    </xf>
    <xf numFmtId="164" fontId="1" fillId="0" borderId="38" xfId="42" applyNumberFormat="1" applyFont="1" applyBorder="1" applyAlignment="1">
      <alignment horizontal="right" vertical="center" wrapText="1"/>
    </xf>
    <xf numFmtId="164" fontId="1" fillId="0" borderId="39" xfId="42" applyNumberFormat="1" applyFont="1" applyBorder="1" applyAlignment="1">
      <alignment horizontal="right" vertical="center" wrapText="1"/>
    </xf>
    <xf numFmtId="164" fontId="2" fillId="36" borderId="31" xfId="42" applyNumberFormat="1" applyFont="1" applyFill="1" applyBorder="1" applyAlignment="1">
      <alignment horizontal="left" vertical="center" wrapText="1"/>
    </xf>
    <xf numFmtId="164" fontId="2" fillId="0" borderId="31" xfId="42" applyNumberFormat="1" applyFont="1" applyBorder="1" applyAlignment="1">
      <alignment horizontal="right" vertical="center" wrapText="1"/>
    </xf>
    <xf numFmtId="164" fontId="2" fillId="0" borderId="37" xfId="42" applyNumberFormat="1" applyFont="1" applyBorder="1" applyAlignment="1">
      <alignment horizontal="right" vertical="center" wrapText="1"/>
    </xf>
    <xf numFmtId="164" fontId="2" fillId="0" borderId="32" xfId="42" applyNumberFormat="1" applyFont="1" applyFill="1" applyBorder="1" applyAlignment="1">
      <alignment horizontal="left" vertical="center" wrapText="1"/>
    </xf>
    <xf numFmtId="164" fontId="2" fillId="0" borderId="32" xfId="42" applyNumberFormat="1" applyFont="1" applyBorder="1" applyAlignment="1">
      <alignment horizontal="right" vertical="center" wrapText="1"/>
    </xf>
    <xf numFmtId="164" fontId="2" fillId="0" borderId="16" xfId="42" applyNumberFormat="1" applyFont="1" applyBorder="1" applyAlignment="1">
      <alignment horizontal="right" vertical="center" wrapText="1"/>
    </xf>
    <xf numFmtId="164" fontId="1" fillId="36" borderId="12" xfId="42" applyNumberFormat="1" applyFont="1" applyFill="1" applyBorder="1" applyAlignment="1">
      <alignment horizontal="left" vertical="center" wrapText="1"/>
    </xf>
    <xf numFmtId="164" fontId="1" fillId="0" borderId="12" xfId="42" applyNumberFormat="1" applyFont="1" applyBorder="1" applyAlignment="1">
      <alignment horizontal="right" vertical="center" wrapText="1"/>
    </xf>
    <xf numFmtId="164" fontId="2" fillId="0" borderId="40" xfId="42" applyNumberFormat="1" applyFont="1" applyFill="1" applyBorder="1" applyAlignment="1">
      <alignment horizontal="left" vertical="center" wrapText="1"/>
    </xf>
    <xf numFmtId="164" fontId="2" fillId="0" borderId="40" xfId="42" applyNumberFormat="1" applyFont="1" applyBorder="1" applyAlignment="1">
      <alignment horizontal="right" vertical="center" wrapText="1"/>
    </xf>
    <xf numFmtId="164" fontId="1" fillId="0" borderId="21" xfId="42" applyNumberFormat="1" applyFont="1" applyBorder="1" applyAlignment="1">
      <alignment horizontal="right" vertical="center" wrapText="1"/>
    </xf>
    <xf numFmtId="164" fontId="2" fillId="0" borderId="23" xfId="42" applyNumberFormat="1" applyFont="1" applyBorder="1" applyAlignment="1">
      <alignment horizontal="right" vertical="center" wrapText="1"/>
    </xf>
    <xf numFmtId="164" fontId="2" fillId="0" borderId="32" xfId="42" applyNumberFormat="1" applyFont="1" applyFill="1" applyBorder="1" applyAlignment="1">
      <alignment horizontal="right" vertical="center" wrapText="1"/>
    </xf>
    <xf numFmtId="164" fontId="1" fillId="0" borderId="38" xfId="0" applyNumberFormat="1" applyFont="1" applyBorder="1" applyAlignment="1">
      <alignment horizontal="right" vertical="center" wrapText="1"/>
    </xf>
    <xf numFmtId="164" fontId="1" fillId="0" borderId="39" xfId="0" applyNumberFormat="1" applyFont="1" applyBorder="1" applyAlignment="1">
      <alignment horizontal="right" vertical="center" wrapText="1"/>
    </xf>
    <xf numFmtId="164" fontId="1" fillId="0" borderId="31" xfId="0" applyNumberFormat="1" applyFont="1" applyBorder="1" applyAlignment="1">
      <alignment horizontal="right" vertical="center" wrapText="1"/>
    </xf>
    <xf numFmtId="164" fontId="1" fillId="0" borderId="37" xfId="0" applyNumberFormat="1" applyFont="1" applyBorder="1" applyAlignment="1">
      <alignment horizontal="right" vertical="center" wrapText="1"/>
    </xf>
    <xf numFmtId="164" fontId="1" fillId="0" borderId="32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1" fillId="0" borderId="38" xfId="42" applyNumberFormat="1" applyFont="1" applyFill="1" applyBorder="1" applyAlignment="1">
      <alignment horizontal="left" vertical="center" wrapText="1"/>
    </xf>
    <xf numFmtId="164" fontId="1" fillId="0" borderId="38" xfId="42" applyNumberFormat="1" applyFont="1" applyFill="1" applyBorder="1" applyAlignment="1">
      <alignment horizontal="right" vertical="center" wrapText="1"/>
    </xf>
    <xf numFmtId="164" fontId="2" fillId="0" borderId="31" xfId="42" applyNumberFormat="1" applyFont="1" applyFill="1" applyBorder="1" applyAlignment="1">
      <alignment horizontal="left" vertical="center" wrapText="1"/>
    </xf>
    <xf numFmtId="164" fontId="2" fillId="0" borderId="31" xfId="42" applyNumberFormat="1" applyFont="1" applyFill="1" applyBorder="1" applyAlignment="1">
      <alignment horizontal="right" vertical="center" wrapText="1"/>
    </xf>
    <xf numFmtId="164" fontId="1" fillId="0" borderId="12" xfId="42" applyNumberFormat="1" applyFont="1" applyFill="1" applyBorder="1" applyAlignment="1">
      <alignment horizontal="left" vertical="center" wrapText="1"/>
    </xf>
    <xf numFmtId="164" fontId="1" fillId="0" borderId="12" xfId="42" applyNumberFormat="1" applyFont="1" applyFill="1" applyBorder="1" applyAlignment="1">
      <alignment horizontal="right" vertical="center" wrapText="1"/>
    </xf>
    <xf numFmtId="164" fontId="2" fillId="0" borderId="40" xfId="42" applyNumberFormat="1" applyFont="1" applyFill="1" applyBorder="1" applyAlignment="1">
      <alignment horizontal="right" vertical="center" wrapText="1"/>
    </xf>
    <xf numFmtId="0" fontId="4" fillId="33" borderId="41" xfId="53" applyFont="1" applyFill="1" applyBorder="1" applyAlignment="1">
      <alignment horizontal="center"/>
      <protection/>
    </xf>
    <xf numFmtId="164" fontId="1" fillId="0" borderId="42" xfId="53" applyNumberFormat="1" applyFont="1" applyBorder="1" applyAlignment="1">
      <alignment horizontal="right" wrapText="1"/>
      <protection/>
    </xf>
    <xf numFmtId="164" fontId="1" fillId="0" borderId="13" xfId="53" applyNumberFormat="1" applyFont="1" applyBorder="1" applyAlignment="1">
      <alignment horizontal="right" wrapText="1"/>
      <protection/>
    </xf>
    <xf numFmtId="0" fontId="1" fillId="35" borderId="43" xfId="0" applyFont="1" applyFill="1" applyBorder="1" applyAlignment="1">
      <alignment horizontal="center" vertical="center" wrapText="1"/>
    </xf>
    <xf numFmtId="164" fontId="1" fillId="0" borderId="44" xfId="42" applyNumberFormat="1" applyFont="1" applyBorder="1" applyAlignment="1">
      <alignment horizontal="right" vertical="center" wrapText="1"/>
    </xf>
    <xf numFmtId="164" fontId="2" fillId="0" borderId="43" xfId="42" applyNumberFormat="1" applyFont="1" applyBorder="1" applyAlignment="1">
      <alignment horizontal="right" vertical="center" wrapText="1"/>
    </xf>
    <xf numFmtId="164" fontId="2" fillId="0" borderId="45" xfId="42" applyNumberFormat="1" applyFont="1" applyBorder="1" applyAlignment="1">
      <alignment horizontal="right" vertical="center" wrapText="1"/>
    </xf>
    <xf numFmtId="164" fontId="1" fillId="0" borderId="15" xfId="42" applyNumberFormat="1" applyFont="1" applyBorder="1" applyAlignment="1">
      <alignment horizontal="right" vertical="center" wrapText="1"/>
    </xf>
    <xf numFmtId="164" fontId="2" fillId="0" borderId="46" xfId="42" applyNumberFormat="1" applyFont="1" applyBorder="1" applyAlignment="1">
      <alignment horizontal="right" vertical="center" wrapText="1"/>
    </xf>
    <xf numFmtId="164" fontId="1" fillId="0" borderId="44" xfId="0" applyNumberFormat="1" applyFont="1" applyBorder="1" applyAlignment="1">
      <alignment horizontal="right" vertical="center" wrapText="1"/>
    </xf>
    <xf numFmtId="164" fontId="1" fillId="0" borderId="43" xfId="0" applyNumberFormat="1" applyFont="1" applyBorder="1" applyAlignment="1">
      <alignment horizontal="right" vertical="center" wrapText="1"/>
    </xf>
    <xf numFmtId="164" fontId="1" fillId="0" borderId="45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1" fillId="35" borderId="31" xfId="0" applyFont="1" applyFill="1" applyBorder="1" applyAlignment="1">
      <alignment horizontal="center" vertical="center" wrapText="1"/>
    </xf>
    <xf numFmtId="164" fontId="1" fillId="0" borderId="14" xfId="53" applyNumberFormat="1" applyFont="1" applyBorder="1" applyAlignment="1">
      <alignment horizontal="right" wrapText="1"/>
      <protection/>
    </xf>
    <xf numFmtId="0" fontId="2" fillId="0" borderId="0" xfId="54" applyFont="1">
      <alignment/>
      <protection/>
    </xf>
    <xf numFmtId="0" fontId="9" fillId="37" borderId="46" xfId="0" applyFont="1" applyFill="1" applyBorder="1" applyAlignment="1">
      <alignment horizontal="center" vertical="center" wrapText="1"/>
    </xf>
    <xf numFmtId="0" fontId="9" fillId="37" borderId="47" xfId="0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14" fillId="38" borderId="42" xfId="0" applyFont="1" applyFill="1" applyBorder="1" applyAlignment="1">
      <alignment horizontal="center" vertical="center" wrapText="1"/>
    </xf>
    <xf numFmtId="0" fontId="14" fillId="38" borderId="48" xfId="0" applyFont="1" applyFill="1" applyBorder="1" applyAlignment="1">
      <alignment horizontal="center" vertical="center" wrapText="1"/>
    </xf>
    <xf numFmtId="0" fontId="14" fillId="38" borderId="49" xfId="0" applyFont="1" applyFill="1" applyBorder="1" applyAlignment="1">
      <alignment horizontal="center" vertical="center" wrapText="1"/>
    </xf>
    <xf numFmtId="0" fontId="14" fillId="38" borderId="49" xfId="0" applyFont="1" applyFill="1" applyBorder="1" applyAlignment="1">
      <alignment horizontal="center" vertical="center" wrapText="1"/>
    </xf>
    <xf numFmtId="0" fontId="14" fillId="38" borderId="50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/>
    </xf>
    <xf numFmtId="3" fontId="9" fillId="33" borderId="52" xfId="0" applyNumberFormat="1" applyFont="1" applyFill="1" applyBorder="1" applyAlignment="1">
      <alignment horizontal="right" vertical="center" wrapText="1"/>
    </xf>
    <xf numFmtId="3" fontId="9" fillId="33" borderId="52" xfId="0" applyNumberFormat="1" applyFont="1" applyFill="1" applyBorder="1" applyAlignment="1">
      <alignment horizontal="right" vertical="center" wrapText="1"/>
    </xf>
    <xf numFmtId="0" fontId="14" fillId="33" borderId="53" xfId="0" applyFont="1" applyFill="1" applyBorder="1" applyAlignment="1">
      <alignment/>
    </xf>
    <xf numFmtId="0" fontId="14" fillId="36" borderId="48" xfId="0" applyFont="1" applyFill="1" applyBorder="1" applyAlignment="1">
      <alignment horizontal="center" vertical="center" wrapText="1"/>
    </xf>
    <xf numFmtId="0" fontId="9" fillId="36" borderId="48" xfId="0" applyFont="1" applyFill="1" applyBorder="1" applyAlignment="1">
      <alignment vertical="center" wrapText="1"/>
    </xf>
    <xf numFmtId="0" fontId="14" fillId="36" borderId="48" xfId="0" applyFont="1" applyFill="1" applyBorder="1" applyAlignment="1">
      <alignment horizontal="right" vertical="center" wrapText="1"/>
    </xf>
    <xf numFmtId="3" fontId="14" fillId="36" borderId="48" xfId="0" applyNumberFormat="1" applyFont="1" applyFill="1" applyBorder="1" applyAlignment="1">
      <alignment horizontal="center" vertical="center" wrapText="1"/>
    </xf>
    <xf numFmtId="3" fontId="14" fillId="36" borderId="48" xfId="0" applyNumberFormat="1" applyFont="1" applyFill="1" applyBorder="1" applyAlignment="1">
      <alignment horizontal="center" vertical="center"/>
    </xf>
    <xf numFmtId="3" fontId="14" fillId="36" borderId="50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/>
    </xf>
    <xf numFmtId="0" fontId="22" fillId="36" borderId="27" xfId="0" applyFont="1" applyFill="1" applyBorder="1" applyAlignment="1">
      <alignment vertical="center" wrapText="1"/>
    </xf>
    <xf numFmtId="3" fontId="23" fillId="0" borderId="27" xfId="0" applyNumberFormat="1" applyFont="1" applyFill="1" applyBorder="1" applyAlignment="1">
      <alignment horizontal="right" vertical="center" wrapText="1"/>
    </xf>
    <xf numFmtId="3" fontId="23" fillId="36" borderId="33" xfId="0" applyNumberFormat="1" applyFont="1" applyFill="1" applyBorder="1" applyAlignment="1">
      <alignment horizontal="right" vertical="center" wrapText="1"/>
    </xf>
    <xf numFmtId="3" fontId="14" fillId="36" borderId="27" xfId="0" applyNumberFormat="1" applyFont="1" applyFill="1" applyBorder="1" applyAlignment="1">
      <alignment horizontal="center" vertical="center"/>
    </xf>
    <xf numFmtId="3" fontId="14" fillId="36" borderId="0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 wrapText="1"/>
    </xf>
    <xf numFmtId="3" fontId="14" fillId="0" borderId="27" xfId="0" applyNumberFormat="1" applyFont="1" applyFill="1" applyBorder="1" applyAlignment="1">
      <alignment horizontal="right" vertical="center" wrapText="1"/>
    </xf>
    <xf numFmtId="3" fontId="14" fillId="0" borderId="27" xfId="0" applyNumberFormat="1" applyFont="1" applyFill="1" applyBorder="1" applyAlignment="1">
      <alignment horizontal="right" vertical="center" wrapText="1"/>
    </xf>
    <xf numFmtId="3" fontId="14" fillId="0" borderId="27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3" fontId="9" fillId="37" borderId="54" xfId="0" applyNumberFormat="1" applyFont="1" applyFill="1" applyBorder="1" applyAlignment="1">
      <alignment horizontal="right" vertical="center" wrapText="1"/>
    </xf>
    <xf numFmtId="0" fontId="9" fillId="33" borderId="53" xfId="0" applyFont="1" applyFill="1" applyBorder="1" applyAlignment="1">
      <alignment/>
    </xf>
    <xf numFmtId="0" fontId="1" fillId="0" borderId="0" xfId="0" applyFont="1" applyAlignment="1">
      <alignment/>
    </xf>
    <xf numFmtId="0" fontId="9" fillId="36" borderId="48" xfId="0" applyFont="1" applyFill="1" applyBorder="1" applyAlignment="1">
      <alignment vertical="center" wrapText="1"/>
    </xf>
    <xf numFmtId="3" fontId="22" fillId="36" borderId="48" xfId="0" applyNumberFormat="1" applyFont="1" applyFill="1" applyBorder="1" applyAlignment="1">
      <alignment horizontal="right" vertical="center" wrapText="1"/>
    </xf>
    <xf numFmtId="3" fontId="14" fillId="36" borderId="49" xfId="0" applyNumberFormat="1" applyFont="1" applyFill="1" applyBorder="1" applyAlignment="1">
      <alignment horizontal="center" vertical="center" wrapText="1"/>
    </xf>
    <xf numFmtId="0" fontId="14" fillId="0" borderId="51" xfId="0" applyFont="1" applyBorder="1" applyAlignment="1">
      <alignment/>
    </xf>
    <xf numFmtId="3" fontId="23" fillId="36" borderId="27" xfId="0" applyNumberFormat="1" applyFont="1" applyFill="1" applyBorder="1" applyAlignment="1">
      <alignment horizontal="right" vertical="center" wrapText="1"/>
    </xf>
    <xf numFmtId="3" fontId="14" fillId="36" borderId="27" xfId="0" applyNumberFormat="1" applyFont="1" applyFill="1" applyBorder="1" applyAlignment="1">
      <alignment horizontal="right" vertical="center"/>
    </xf>
    <xf numFmtId="3" fontId="14" fillId="36" borderId="0" xfId="0" applyNumberFormat="1" applyFont="1" applyFill="1" applyBorder="1" applyAlignment="1">
      <alignment horizontal="right" vertical="center"/>
    </xf>
    <xf numFmtId="0" fontId="14" fillId="36" borderId="27" xfId="0" applyFont="1" applyFill="1" applyBorder="1" applyAlignment="1">
      <alignment vertical="center" wrapText="1"/>
    </xf>
    <xf numFmtId="3" fontId="14" fillId="36" borderId="27" xfId="0" applyNumberFormat="1" applyFont="1" applyFill="1" applyBorder="1" applyAlignment="1">
      <alignment horizontal="right" vertical="center" wrapText="1"/>
    </xf>
    <xf numFmtId="3" fontId="14" fillId="36" borderId="33" xfId="0" applyNumberFormat="1" applyFont="1" applyFill="1" applyBorder="1" applyAlignment="1">
      <alignment horizontal="right" vertical="center" wrapText="1"/>
    </xf>
    <xf numFmtId="0" fontId="14" fillId="0" borderId="55" xfId="0" applyFont="1" applyBorder="1" applyAlignment="1">
      <alignment vertical="center" wrapText="1"/>
    </xf>
    <xf numFmtId="3" fontId="14" fillId="36" borderId="55" xfId="0" applyNumberFormat="1" applyFont="1" applyFill="1" applyBorder="1" applyAlignment="1">
      <alignment horizontal="right" vertical="center" wrapText="1"/>
    </xf>
    <xf numFmtId="3" fontId="14" fillId="36" borderId="11" xfId="0" applyNumberFormat="1" applyFont="1" applyFill="1" applyBorder="1" applyAlignment="1">
      <alignment horizontal="right" vertical="center" wrapText="1"/>
    </xf>
    <xf numFmtId="3" fontId="14" fillId="36" borderId="55" xfId="0" applyNumberFormat="1" applyFont="1" applyFill="1" applyBorder="1" applyAlignment="1">
      <alignment horizontal="right" vertical="center"/>
    </xf>
    <xf numFmtId="3" fontId="14" fillId="36" borderId="56" xfId="0" applyNumberFormat="1" applyFont="1" applyFill="1" applyBorder="1" applyAlignment="1">
      <alignment horizontal="right" vertical="center"/>
    </xf>
    <xf numFmtId="3" fontId="22" fillId="36" borderId="48" xfId="0" applyNumberFormat="1" applyFont="1" applyFill="1" applyBorder="1" applyAlignment="1">
      <alignment horizontal="right" vertical="center" wrapText="1"/>
    </xf>
    <xf numFmtId="3" fontId="23" fillId="36" borderId="27" xfId="0" applyNumberFormat="1" applyFont="1" applyFill="1" applyBorder="1" applyAlignment="1">
      <alignment horizontal="right" vertical="center" wrapText="1"/>
    </xf>
    <xf numFmtId="0" fontId="14" fillId="0" borderId="27" xfId="0" applyFont="1" applyBorder="1" applyAlignment="1">
      <alignment vertical="center" wrapText="1"/>
    </xf>
    <xf numFmtId="3" fontId="14" fillId="36" borderId="55" xfId="0" applyNumberFormat="1" applyFont="1" applyFill="1" applyBorder="1" applyAlignment="1">
      <alignment horizontal="right" vertical="center" wrapText="1"/>
    </xf>
    <xf numFmtId="9" fontId="14" fillId="0" borderId="57" xfId="0" applyNumberFormat="1" applyFont="1" applyBorder="1" applyAlignment="1">
      <alignment horizontal="center"/>
    </xf>
    <xf numFmtId="3" fontId="14" fillId="36" borderId="27" xfId="0" applyNumberFormat="1" applyFont="1" applyFill="1" applyBorder="1" applyAlignment="1">
      <alignment horizontal="right" vertical="center" wrapText="1"/>
    </xf>
    <xf numFmtId="9" fontId="14" fillId="0" borderId="19" xfId="0" applyNumberFormat="1" applyFont="1" applyBorder="1" applyAlignment="1">
      <alignment horizontal="center"/>
    </xf>
    <xf numFmtId="3" fontId="23" fillId="36" borderId="33" xfId="0" applyNumberFormat="1" applyFont="1" applyFill="1" applyBorder="1" applyAlignment="1">
      <alignment horizontal="right" vertical="center" wrapText="1"/>
    </xf>
    <xf numFmtId="0" fontId="14" fillId="36" borderId="55" xfId="0" applyFont="1" applyFill="1" applyBorder="1" applyAlignment="1">
      <alignment vertical="center" wrapText="1"/>
    </xf>
    <xf numFmtId="0" fontId="9" fillId="0" borderId="48" xfId="0" applyFont="1" applyBorder="1" applyAlignment="1">
      <alignment horizontal="left" vertical="center" wrapText="1"/>
    </xf>
    <xf numFmtId="3" fontId="9" fillId="0" borderId="49" xfId="0" applyNumberFormat="1" applyFont="1" applyFill="1" applyBorder="1" applyAlignment="1">
      <alignment horizontal="right" vertical="center" wrapText="1"/>
    </xf>
    <xf numFmtId="3" fontId="9" fillId="0" borderId="49" xfId="0" applyNumberFormat="1" applyFont="1" applyFill="1" applyBorder="1" applyAlignment="1">
      <alignment horizontal="right" vertical="center" wrapText="1"/>
    </xf>
    <xf numFmtId="3" fontId="9" fillId="0" borderId="48" xfId="0" applyNumberFormat="1" applyFont="1" applyFill="1" applyBorder="1" applyAlignment="1">
      <alignment horizontal="right" vertical="center" wrapText="1"/>
    </xf>
    <xf numFmtId="3" fontId="9" fillId="0" borderId="58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/>
    </xf>
    <xf numFmtId="0" fontId="22" fillId="0" borderId="27" xfId="0" applyFont="1" applyBorder="1" applyAlignment="1">
      <alignment horizontal="left" vertical="center" wrapText="1"/>
    </xf>
    <xf numFmtId="3" fontId="9" fillId="0" borderId="33" xfId="0" applyNumberFormat="1" applyFont="1" applyFill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4" fillId="0" borderId="55" xfId="0" applyFont="1" applyBorder="1" applyAlignment="1">
      <alignment horizontal="left" vertical="center" wrapText="1"/>
    </xf>
    <xf numFmtId="3" fontId="14" fillId="0" borderId="55" xfId="0" applyNumberFormat="1" applyFont="1" applyFill="1" applyBorder="1" applyAlignment="1">
      <alignment horizontal="right" vertical="center" wrapText="1"/>
    </xf>
    <xf numFmtId="3" fontId="14" fillId="0" borderId="33" xfId="0" applyNumberFormat="1" applyFont="1" applyFill="1" applyBorder="1" applyAlignment="1">
      <alignment horizontal="right" vertical="center" wrapText="1"/>
    </xf>
    <xf numFmtId="3" fontId="9" fillId="0" borderId="55" xfId="0" applyNumberFormat="1" applyFont="1" applyFill="1" applyBorder="1" applyAlignment="1">
      <alignment horizontal="right" vertical="center" wrapText="1"/>
    </xf>
    <xf numFmtId="0" fontId="9" fillId="0" borderId="57" xfId="0" applyFont="1" applyFill="1" applyBorder="1" applyAlignment="1">
      <alignment/>
    </xf>
    <xf numFmtId="0" fontId="14" fillId="36" borderId="48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vertical="center" wrapText="1"/>
    </xf>
    <xf numFmtId="0" fontId="14" fillId="0" borderId="48" xfId="0" applyFont="1" applyFill="1" applyBorder="1" applyAlignment="1">
      <alignment horizontal="center" vertical="center" wrapText="1"/>
    </xf>
    <xf numFmtId="3" fontId="14" fillId="0" borderId="49" xfId="0" applyNumberFormat="1" applyFont="1" applyFill="1" applyBorder="1" applyAlignment="1">
      <alignment horizontal="center" vertical="center" wrapText="1"/>
    </xf>
    <xf numFmtId="3" fontId="14" fillId="0" borderId="48" xfId="0" applyNumberFormat="1" applyFont="1" applyFill="1" applyBorder="1" applyAlignment="1">
      <alignment horizontal="center" vertical="center" wrapText="1"/>
    </xf>
    <xf numFmtId="3" fontId="14" fillId="0" borderId="48" xfId="0" applyNumberFormat="1" applyFont="1" applyFill="1" applyBorder="1" applyAlignment="1">
      <alignment horizontal="center" vertical="center"/>
    </xf>
    <xf numFmtId="3" fontId="14" fillId="0" borderId="50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9" fillId="37" borderId="59" xfId="0" applyNumberFormat="1" applyFont="1" applyFill="1" applyBorder="1" applyAlignment="1">
      <alignment horizontal="right" vertical="center" wrapText="1"/>
    </xf>
    <xf numFmtId="0" fontId="9" fillId="0" borderId="48" xfId="52" applyFont="1" applyBorder="1" applyAlignment="1">
      <alignment vertical="center" wrapText="1"/>
      <protection/>
    </xf>
    <xf numFmtId="3" fontId="23" fillId="36" borderId="27" xfId="0" applyNumberFormat="1" applyFont="1" applyFill="1" applyBorder="1" applyAlignment="1">
      <alignment vertical="center" wrapText="1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27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vertical="center" wrapText="1"/>
    </xf>
    <xf numFmtId="3" fontId="14" fillId="0" borderId="11" xfId="0" applyNumberFormat="1" applyFont="1" applyFill="1" applyBorder="1" applyAlignment="1">
      <alignment vertical="center" wrapText="1"/>
    </xf>
    <xf numFmtId="3" fontId="14" fillId="0" borderId="55" xfId="0" applyNumberFormat="1" applyFont="1" applyFill="1" applyBorder="1" applyAlignment="1">
      <alignment vertical="center" wrapText="1"/>
    </xf>
    <xf numFmtId="3" fontId="14" fillId="0" borderId="55" xfId="0" applyNumberFormat="1" applyFont="1" applyFill="1" applyBorder="1" applyAlignment="1">
      <alignment vertical="center"/>
    </xf>
    <xf numFmtId="3" fontId="14" fillId="0" borderId="55" xfId="0" applyNumberFormat="1" applyFont="1" applyFill="1" applyBorder="1" applyAlignment="1">
      <alignment horizontal="right" vertical="center"/>
    </xf>
    <xf numFmtId="3" fontId="14" fillId="0" borderId="56" xfId="0" applyNumberFormat="1" applyFont="1" applyFill="1" applyBorder="1" applyAlignment="1">
      <alignment horizontal="center" vertical="center"/>
    </xf>
    <xf numFmtId="9" fontId="14" fillId="0" borderId="57" xfId="0" applyNumberFormat="1" applyFont="1" applyFill="1" applyBorder="1" applyAlignment="1">
      <alignment horizontal="center"/>
    </xf>
    <xf numFmtId="0" fontId="9" fillId="36" borderId="27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36" borderId="27" xfId="0" applyFont="1" applyFill="1" applyBorder="1" applyAlignment="1">
      <alignment horizontal="center" vertical="center" wrapText="1"/>
    </xf>
    <xf numFmtId="3" fontId="14" fillId="36" borderId="27" xfId="0" applyNumberFormat="1" applyFont="1" applyFill="1" applyBorder="1" applyAlignment="1">
      <alignment horizontal="center" vertical="center" wrapText="1"/>
    </xf>
    <xf numFmtId="3" fontId="14" fillId="36" borderId="0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3" fontId="22" fillId="36" borderId="27" xfId="0" applyNumberFormat="1" applyFont="1" applyFill="1" applyBorder="1" applyAlignment="1">
      <alignment horizontal="right" vertical="center" wrapText="1"/>
    </xf>
    <xf numFmtId="3" fontId="22" fillId="36" borderId="0" xfId="0" applyNumberFormat="1" applyFont="1" applyFill="1" applyBorder="1" applyAlignment="1">
      <alignment horizontal="right" vertical="center" wrapText="1"/>
    </xf>
    <xf numFmtId="3" fontId="14" fillId="0" borderId="27" xfId="0" applyNumberFormat="1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3" fontId="14" fillId="0" borderId="60" xfId="0" applyNumberFormat="1" applyFont="1" applyBorder="1" applyAlignment="1">
      <alignment vertical="center" wrapText="1"/>
    </xf>
    <xf numFmtId="3" fontId="14" fillId="36" borderId="60" xfId="0" applyNumberFormat="1" applyFont="1" applyFill="1" applyBorder="1" applyAlignment="1">
      <alignment horizontal="right" vertical="center" wrapText="1"/>
    </xf>
    <xf numFmtId="3" fontId="14" fillId="36" borderId="61" xfId="0" applyNumberFormat="1" applyFont="1" applyFill="1" applyBorder="1" applyAlignment="1">
      <alignment horizontal="right" vertical="center" wrapText="1"/>
    </xf>
    <xf numFmtId="9" fontId="14" fillId="0" borderId="62" xfId="0" applyNumberFormat="1" applyFont="1" applyBorder="1" applyAlignment="1">
      <alignment horizontal="center"/>
    </xf>
    <xf numFmtId="3" fontId="9" fillId="37" borderId="52" xfId="0" applyNumberFormat="1" applyFont="1" applyFill="1" applyBorder="1" applyAlignment="1">
      <alignment horizontal="right" vertical="center" wrapText="1"/>
    </xf>
    <xf numFmtId="3" fontId="14" fillId="36" borderId="50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1" fillId="0" borderId="0" xfId="0" applyFont="1" applyFill="1" applyAlignment="1">
      <alignment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4" fillId="0" borderId="55" xfId="0" applyNumberFormat="1" applyFont="1" applyFill="1" applyBorder="1" applyAlignment="1">
      <alignment vertical="center" wrapText="1"/>
    </xf>
    <xf numFmtId="3" fontId="14" fillId="0" borderId="55" xfId="0" applyNumberFormat="1" applyFont="1" applyFill="1" applyBorder="1" applyAlignment="1">
      <alignment horizontal="right" vertical="center" wrapText="1"/>
    </xf>
    <xf numFmtId="3" fontId="14" fillId="0" borderId="55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9" fillId="37" borderId="45" xfId="0" applyFont="1" applyFill="1" applyBorder="1" applyAlignment="1">
      <alignment horizontal="center" vertical="center" wrapText="1"/>
    </xf>
    <xf numFmtId="0" fontId="9" fillId="37" borderId="63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9" fillId="37" borderId="64" xfId="0" applyFont="1" applyFill="1" applyBorder="1" applyAlignment="1">
      <alignment horizontal="center" vertical="center" wrapText="1"/>
    </xf>
    <xf numFmtId="3" fontId="14" fillId="0" borderId="55" xfId="0" applyNumberFormat="1" applyFont="1" applyFill="1" applyBorder="1" applyAlignment="1">
      <alignment horizontal="center" vertical="center"/>
    </xf>
    <xf numFmtId="9" fontId="14" fillId="0" borderId="19" xfId="0" applyNumberFormat="1" applyFont="1" applyFill="1" applyBorder="1" applyAlignment="1">
      <alignment horizontal="center"/>
    </xf>
    <xf numFmtId="3" fontId="14" fillId="36" borderId="55" xfId="0" applyNumberFormat="1" applyFont="1" applyFill="1" applyBorder="1" applyAlignment="1">
      <alignment horizontal="center" vertical="center" wrapText="1"/>
    </xf>
    <xf numFmtId="3" fontId="14" fillId="36" borderId="55" xfId="0" applyNumberFormat="1" applyFont="1" applyFill="1" applyBorder="1" applyAlignment="1">
      <alignment horizontal="center" vertical="center"/>
    </xf>
    <xf numFmtId="3" fontId="14" fillId="36" borderId="5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22" xfId="0" applyFont="1" applyBorder="1" applyAlignment="1">
      <alignment wrapText="1"/>
    </xf>
    <xf numFmtId="3" fontId="25" fillId="36" borderId="49" xfId="0" applyNumberFormat="1" applyFont="1" applyFill="1" applyBorder="1" applyAlignment="1">
      <alignment horizontal="center" vertical="center"/>
    </xf>
    <xf numFmtId="3" fontId="22" fillId="36" borderId="27" xfId="0" applyNumberFormat="1" applyFont="1" applyFill="1" applyBorder="1" applyAlignment="1">
      <alignment horizontal="right" vertical="center"/>
    </xf>
    <xf numFmtId="3" fontId="22" fillId="36" borderId="0" xfId="0" applyNumberFormat="1" applyFont="1" applyFill="1" applyBorder="1" applyAlignment="1">
      <alignment horizontal="right" vertical="center"/>
    </xf>
    <xf numFmtId="3" fontId="25" fillId="36" borderId="11" xfId="0" applyNumberFormat="1" applyFont="1" applyFill="1" applyBorder="1" applyAlignment="1">
      <alignment horizontal="right" vertical="center"/>
    </xf>
    <xf numFmtId="3" fontId="26" fillId="36" borderId="33" xfId="0" applyNumberFormat="1" applyFont="1" applyFill="1" applyBorder="1" applyAlignment="1">
      <alignment horizontal="right" vertical="center"/>
    </xf>
    <xf numFmtId="3" fontId="25" fillId="36" borderId="33" xfId="0" applyNumberFormat="1" applyFont="1" applyFill="1" applyBorder="1" applyAlignment="1">
      <alignment horizontal="right" vertical="center"/>
    </xf>
    <xf numFmtId="3" fontId="25" fillId="36" borderId="33" xfId="0" applyNumberFormat="1" applyFont="1" applyFill="1" applyBorder="1" applyAlignment="1">
      <alignment horizontal="center" vertical="center"/>
    </xf>
    <xf numFmtId="3" fontId="24" fillId="36" borderId="33" xfId="0" applyNumberFormat="1" applyFont="1" applyFill="1" applyBorder="1" applyAlignment="1">
      <alignment horizontal="right" vertical="center"/>
    </xf>
    <xf numFmtId="0" fontId="9" fillId="0" borderId="48" xfId="0" applyFont="1" applyBorder="1" applyAlignment="1">
      <alignment vertical="center" wrapText="1"/>
    </xf>
    <xf numFmtId="3" fontId="14" fillId="0" borderId="48" xfId="0" applyNumberFormat="1" applyFont="1" applyBorder="1" applyAlignment="1">
      <alignment vertical="center" wrapText="1"/>
    </xf>
    <xf numFmtId="3" fontId="25" fillId="36" borderId="49" xfId="0" applyNumberFormat="1" applyFont="1" applyFill="1" applyBorder="1" applyAlignment="1">
      <alignment horizontal="right" vertical="center"/>
    </xf>
    <xf numFmtId="3" fontId="14" fillId="36" borderId="48" xfId="0" applyNumberFormat="1" applyFont="1" applyFill="1" applyBorder="1" applyAlignment="1">
      <alignment horizontal="right" vertical="center" wrapText="1"/>
    </xf>
    <xf numFmtId="3" fontId="14" fillId="36" borderId="48" xfId="0" applyNumberFormat="1" applyFont="1" applyFill="1" applyBorder="1" applyAlignment="1">
      <alignment horizontal="right" vertical="center"/>
    </xf>
    <xf numFmtId="3" fontId="14" fillId="36" borderId="50" xfId="0" applyNumberFormat="1" applyFont="1" applyFill="1" applyBorder="1" applyAlignment="1">
      <alignment horizontal="right" vertical="center"/>
    </xf>
    <xf numFmtId="0" fontId="22" fillId="0" borderId="27" xfId="0" applyFont="1" applyBorder="1" applyAlignment="1">
      <alignment vertical="center" wrapText="1"/>
    </xf>
    <xf numFmtId="0" fontId="14" fillId="0" borderId="57" xfId="0" applyFont="1" applyBorder="1" applyAlignment="1">
      <alignment/>
    </xf>
    <xf numFmtId="0" fontId="14" fillId="38" borderId="65" xfId="0" applyFont="1" applyFill="1" applyBorder="1" applyAlignment="1">
      <alignment horizontal="center" vertical="center" wrapText="1"/>
    </xf>
    <xf numFmtId="0" fontId="14" fillId="38" borderId="66" xfId="0" applyFont="1" applyFill="1" applyBorder="1" applyAlignment="1">
      <alignment horizontal="center" vertical="center" wrapText="1"/>
    </xf>
    <xf numFmtId="0" fontId="14" fillId="38" borderId="67" xfId="0" applyFont="1" applyFill="1" applyBorder="1" applyAlignment="1">
      <alignment horizontal="center" vertical="center" wrapText="1"/>
    </xf>
    <xf numFmtId="0" fontId="14" fillId="38" borderId="67" xfId="0" applyFont="1" applyFill="1" applyBorder="1" applyAlignment="1">
      <alignment horizontal="center" vertical="center" wrapText="1"/>
    </xf>
    <xf numFmtId="0" fontId="14" fillId="38" borderId="68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/>
    </xf>
    <xf numFmtId="3" fontId="14" fillId="36" borderId="48" xfId="0" applyNumberFormat="1" applyFont="1" applyFill="1" applyBorder="1" applyAlignment="1">
      <alignment horizontal="right" vertical="center" wrapText="1"/>
    </xf>
    <xf numFmtId="3" fontId="23" fillId="0" borderId="27" xfId="0" applyNumberFormat="1" applyFont="1" applyFill="1" applyBorder="1" applyAlignment="1">
      <alignment horizontal="right" vertical="center" wrapText="1"/>
    </xf>
    <xf numFmtId="3" fontId="25" fillId="0" borderId="11" xfId="0" applyNumberFormat="1" applyFont="1" applyFill="1" applyBorder="1" applyAlignment="1">
      <alignment horizontal="right" vertical="center"/>
    </xf>
    <xf numFmtId="3" fontId="25" fillId="0" borderId="33" xfId="0" applyNumberFormat="1" applyFont="1" applyFill="1" applyBorder="1" applyAlignment="1">
      <alignment horizontal="right" vertical="center"/>
    </xf>
    <xf numFmtId="3" fontId="9" fillId="37" borderId="70" xfId="0" applyNumberFormat="1" applyFont="1" applyFill="1" applyBorder="1" applyAlignment="1">
      <alignment horizontal="right" vertical="center" wrapText="1"/>
    </xf>
    <xf numFmtId="3" fontId="14" fillId="0" borderId="55" xfId="0" applyNumberFormat="1" applyFont="1" applyBorder="1" applyAlignment="1">
      <alignment vertical="center" wrapText="1"/>
    </xf>
    <xf numFmtId="3" fontId="9" fillId="37" borderId="54" xfId="0" applyNumberFormat="1" applyFont="1" applyFill="1" applyBorder="1" applyAlignment="1">
      <alignment horizontal="right" vertical="center" wrapText="1"/>
    </xf>
    <xf numFmtId="3" fontId="9" fillId="37" borderId="53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3" fontId="9" fillId="37" borderId="70" xfId="0" applyNumberFormat="1" applyFont="1" applyFill="1" applyBorder="1" applyAlignment="1">
      <alignment horizontal="right" vertical="center" wrapText="1"/>
    </xf>
    <xf numFmtId="3" fontId="14" fillId="36" borderId="49" xfId="0" applyNumberFormat="1" applyFont="1" applyFill="1" applyBorder="1" applyAlignment="1">
      <alignment horizontal="center" vertical="center" wrapText="1"/>
    </xf>
    <xf numFmtId="3" fontId="14" fillId="36" borderId="48" xfId="0" applyNumberFormat="1" applyFont="1" applyFill="1" applyBorder="1" applyAlignment="1">
      <alignment horizontal="center" vertical="center" wrapText="1"/>
    </xf>
    <xf numFmtId="3" fontId="14" fillId="36" borderId="48" xfId="0" applyNumberFormat="1" applyFont="1" applyFill="1" applyBorder="1" applyAlignment="1">
      <alignment horizontal="center" vertical="center"/>
    </xf>
    <xf numFmtId="3" fontId="14" fillId="36" borderId="50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/>
    </xf>
    <xf numFmtId="0" fontId="22" fillId="36" borderId="27" xfId="0" applyFont="1" applyFill="1" applyBorder="1" applyAlignment="1">
      <alignment vertical="center" wrapText="1"/>
    </xf>
    <xf numFmtId="3" fontId="14" fillId="36" borderId="27" xfId="0" applyNumberFormat="1" applyFont="1" applyFill="1" applyBorder="1" applyAlignment="1">
      <alignment horizontal="right" vertical="center"/>
    </xf>
    <xf numFmtId="3" fontId="14" fillId="36" borderId="0" xfId="0" applyNumberFormat="1" applyFont="1" applyFill="1" applyBorder="1" applyAlignment="1">
      <alignment horizontal="right" vertical="center"/>
    </xf>
    <xf numFmtId="0" fontId="14" fillId="0" borderId="19" xfId="0" applyFont="1" applyBorder="1" applyAlignment="1">
      <alignment/>
    </xf>
    <xf numFmtId="0" fontId="14" fillId="0" borderId="27" xfId="0" applyFont="1" applyBorder="1" applyAlignment="1">
      <alignment vertical="center" wrapText="1"/>
    </xf>
    <xf numFmtId="3" fontId="14" fillId="36" borderId="33" xfId="0" applyNumberFormat="1" applyFont="1" applyFill="1" applyBorder="1" applyAlignment="1">
      <alignment horizontal="right" vertical="center" wrapText="1"/>
    </xf>
    <xf numFmtId="0" fontId="14" fillId="33" borderId="71" xfId="0" applyFont="1" applyFill="1" applyBorder="1" applyAlignment="1">
      <alignment/>
    </xf>
    <xf numFmtId="0" fontId="14" fillId="0" borderId="48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/>
    </xf>
    <xf numFmtId="0" fontId="14" fillId="0" borderId="27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left" vertical="center" wrapText="1"/>
    </xf>
    <xf numFmtId="3" fontId="14" fillId="0" borderId="72" xfId="0" applyNumberFormat="1" applyFont="1" applyFill="1" applyBorder="1" applyAlignment="1">
      <alignment horizontal="right" vertical="center" wrapText="1"/>
    </xf>
    <xf numFmtId="3" fontId="9" fillId="0" borderId="72" xfId="0" applyNumberFormat="1" applyFont="1" applyFill="1" applyBorder="1" applyAlignment="1">
      <alignment horizontal="right" vertical="center" wrapText="1"/>
    </xf>
    <xf numFmtId="0" fontId="14" fillId="0" borderId="62" xfId="0" applyFont="1" applyFill="1" applyBorder="1" applyAlignment="1">
      <alignment/>
    </xf>
    <xf numFmtId="3" fontId="14" fillId="36" borderId="0" xfId="0" applyNumberFormat="1" applyFont="1" applyFill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 horizontal="right" vertical="center" wrapText="1"/>
    </xf>
    <xf numFmtId="0" fontId="14" fillId="36" borderId="60" xfId="0" applyFont="1" applyFill="1" applyBorder="1" applyAlignment="1">
      <alignment vertical="center" wrapText="1"/>
    </xf>
    <xf numFmtId="3" fontId="14" fillId="0" borderId="60" xfId="0" applyNumberFormat="1" applyFont="1" applyFill="1" applyBorder="1" applyAlignment="1">
      <alignment horizontal="right" vertical="center" wrapText="1"/>
    </xf>
    <xf numFmtId="3" fontId="22" fillId="0" borderId="60" xfId="0" applyNumberFormat="1" applyFont="1" applyFill="1" applyBorder="1" applyAlignment="1">
      <alignment horizontal="right" vertical="center" wrapText="1"/>
    </xf>
    <xf numFmtId="3" fontId="22" fillId="36" borderId="60" xfId="0" applyNumberFormat="1" applyFont="1" applyFill="1" applyBorder="1" applyAlignment="1">
      <alignment horizontal="right" vertical="center" wrapText="1"/>
    </xf>
    <xf numFmtId="3" fontId="22" fillId="36" borderId="61" xfId="0" applyNumberFormat="1" applyFont="1" applyFill="1" applyBorder="1" applyAlignment="1">
      <alignment horizontal="right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vertical="center" wrapText="1"/>
    </xf>
    <xf numFmtId="3" fontId="27" fillId="33" borderId="27" xfId="0" applyNumberFormat="1" applyFont="1" applyFill="1" applyBorder="1" applyAlignment="1">
      <alignment vertical="center" wrapText="1"/>
    </xf>
    <xf numFmtId="3" fontId="23" fillId="33" borderId="27" xfId="0" applyNumberFormat="1" applyFont="1" applyFill="1" applyBorder="1" applyAlignment="1">
      <alignment vertical="center" wrapText="1"/>
    </xf>
    <xf numFmtId="3" fontId="14" fillId="33" borderId="19" xfId="0" applyNumberFormat="1" applyFont="1" applyFill="1" applyBorder="1" applyAlignment="1">
      <alignment/>
    </xf>
    <xf numFmtId="0" fontId="14" fillId="33" borderId="29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 wrapText="1"/>
    </xf>
    <xf numFmtId="3" fontId="28" fillId="33" borderId="27" xfId="0" applyNumberFormat="1" applyFont="1" applyFill="1" applyBorder="1" applyAlignment="1">
      <alignment vertical="center" wrapText="1"/>
    </xf>
    <xf numFmtId="3" fontId="9" fillId="33" borderId="27" xfId="0" applyNumberFormat="1" applyFont="1" applyFill="1" applyBorder="1" applyAlignment="1">
      <alignment vertical="center" wrapText="1"/>
    </xf>
    <xf numFmtId="3" fontId="9" fillId="33" borderId="19" xfId="0" applyNumberFormat="1" applyFont="1" applyFill="1" applyBorder="1" applyAlignment="1">
      <alignment vertical="center" wrapText="1"/>
    </xf>
    <xf numFmtId="0" fontId="14" fillId="33" borderId="25" xfId="0" applyFont="1" applyFill="1" applyBorder="1" applyAlignment="1">
      <alignment vertical="center" wrapText="1"/>
    </xf>
    <xf numFmtId="0" fontId="14" fillId="33" borderId="56" xfId="0" applyFont="1" applyFill="1" applyBorder="1" applyAlignment="1">
      <alignment vertical="center" wrapText="1"/>
    </xf>
    <xf numFmtId="0" fontId="28" fillId="33" borderId="56" xfId="0" applyFont="1" applyFill="1" applyBorder="1" applyAlignment="1">
      <alignment vertical="center" wrapText="1"/>
    </xf>
    <xf numFmtId="3" fontId="28" fillId="33" borderId="55" xfId="0" applyNumberFormat="1" applyFont="1" applyFill="1" applyBorder="1" applyAlignment="1">
      <alignment vertical="center" wrapText="1"/>
    </xf>
    <xf numFmtId="3" fontId="9" fillId="33" borderId="55" xfId="0" applyNumberFormat="1" applyFont="1" applyFill="1" applyBorder="1" applyAlignment="1">
      <alignment vertical="center" wrapText="1"/>
    </xf>
    <xf numFmtId="3" fontId="14" fillId="33" borderId="57" xfId="0" applyNumberFormat="1" applyFont="1" applyFill="1" applyBorder="1" applyAlignment="1">
      <alignment/>
    </xf>
    <xf numFmtId="0" fontId="2" fillId="36" borderId="0" xfId="54" applyFont="1" applyFill="1" applyAlignment="1">
      <alignment horizontal="center" wrapText="1"/>
      <protection/>
    </xf>
    <xf numFmtId="0" fontId="2" fillId="36" borderId="0" xfId="54" applyFont="1" applyFill="1" applyAlignment="1">
      <alignment vertical="center"/>
      <protection/>
    </xf>
    <xf numFmtId="0" fontId="2" fillId="36" borderId="0" xfId="54" applyFont="1" applyFill="1" applyAlignment="1">
      <alignment horizontal="center" vertical="center" wrapText="1"/>
      <protection/>
    </xf>
    <xf numFmtId="3" fontId="2" fillId="36" borderId="0" xfId="54" applyNumberFormat="1" applyFont="1" applyFill="1" applyAlignment="1">
      <alignment horizontal="center" vertical="center" wrapText="1"/>
      <protection/>
    </xf>
    <xf numFmtId="3" fontId="2" fillId="0" borderId="0" xfId="54" applyNumberFormat="1" applyFont="1">
      <alignment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7" fillId="0" borderId="0" xfId="0" applyFont="1" applyAlignment="1" applyProtection="1">
      <alignment wrapText="1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Alignment="1">
      <alignment horizontal="center" vertical="center"/>
      <protection/>
    </xf>
    <xf numFmtId="3" fontId="2" fillId="0" borderId="0" xfId="54" applyNumberFormat="1" applyFont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3" fontId="14" fillId="0" borderId="27" xfId="0" applyNumberFormat="1" applyFont="1" applyBorder="1" applyAlignment="1">
      <alignment vertical="center" wrapText="1"/>
    </xf>
    <xf numFmtId="3" fontId="9" fillId="39" borderId="54" xfId="0" applyNumberFormat="1" applyFont="1" applyFill="1" applyBorder="1" applyAlignment="1">
      <alignment horizontal="right" vertical="center" wrapText="1"/>
    </xf>
    <xf numFmtId="0" fontId="4" fillId="35" borderId="4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48" xfId="0" applyFont="1" applyFill="1" applyBorder="1" applyAlignment="1">
      <alignment vertical="center" wrapText="1"/>
    </xf>
    <xf numFmtId="3" fontId="14" fillId="0" borderId="48" xfId="0" applyNumberFormat="1" applyFont="1" applyFill="1" applyBorder="1" applyAlignment="1">
      <alignment horizontal="right" vertical="center" wrapText="1"/>
    </xf>
    <xf numFmtId="3" fontId="25" fillId="0" borderId="49" xfId="0" applyNumberFormat="1" applyFont="1" applyFill="1" applyBorder="1" applyAlignment="1">
      <alignment horizontal="right" vertical="center"/>
    </xf>
    <xf numFmtId="3" fontId="14" fillId="0" borderId="48" xfId="0" applyNumberFormat="1" applyFont="1" applyFill="1" applyBorder="1" applyAlignment="1">
      <alignment horizontal="right" vertical="center" wrapText="1"/>
    </xf>
    <xf numFmtId="3" fontId="14" fillId="0" borderId="48" xfId="0" applyNumberFormat="1" applyFont="1" applyFill="1" applyBorder="1" applyAlignment="1">
      <alignment horizontal="right" vertical="center"/>
    </xf>
    <xf numFmtId="3" fontId="14" fillId="0" borderId="50" xfId="0" applyNumberFormat="1" applyFont="1" applyFill="1" applyBorder="1" applyAlignment="1">
      <alignment horizontal="right" vertical="center"/>
    </xf>
    <xf numFmtId="3" fontId="14" fillId="0" borderId="56" xfId="0" applyNumberFormat="1" applyFont="1" applyFill="1" applyBorder="1" applyAlignment="1">
      <alignment horizontal="right" vertical="center"/>
    </xf>
    <xf numFmtId="0" fontId="14" fillId="0" borderId="57" xfId="0" applyFont="1" applyFill="1" applyBorder="1" applyAlignment="1">
      <alignment/>
    </xf>
    <xf numFmtId="3" fontId="14" fillId="0" borderId="5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right"/>
    </xf>
    <xf numFmtId="3" fontId="22" fillId="0" borderId="0" xfId="0" applyNumberFormat="1" applyFont="1" applyFill="1" applyBorder="1" applyAlignment="1">
      <alignment horizontal="right" vertical="center" wrapText="1"/>
    </xf>
    <xf numFmtId="3" fontId="14" fillId="0" borderId="56" xfId="0" applyNumberFormat="1" applyFont="1" applyFill="1" applyBorder="1" applyAlignment="1">
      <alignment horizontal="right" vertical="center" wrapText="1"/>
    </xf>
    <xf numFmtId="164" fontId="1" fillId="0" borderId="44" xfId="42" applyNumberFormat="1" applyFont="1" applyFill="1" applyBorder="1" applyAlignment="1">
      <alignment horizontal="right" vertical="center" wrapText="1"/>
    </xf>
    <xf numFmtId="164" fontId="1" fillId="0" borderId="39" xfId="4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64" fontId="2" fillId="0" borderId="43" xfId="42" applyNumberFormat="1" applyFont="1" applyFill="1" applyBorder="1" applyAlignment="1">
      <alignment horizontal="right" vertical="center" wrapText="1"/>
    </xf>
    <xf numFmtId="164" fontId="2" fillId="0" borderId="37" xfId="42" applyNumberFormat="1" applyFont="1" applyFill="1" applyBorder="1" applyAlignment="1">
      <alignment horizontal="right" vertical="center" wrapText="1"/>
    </xf>
    <xf numFmtId="164" fontId="2" fillId="0" borderId="45" xfId="42" applyNumberFormat="1" applyFont="1" applyFill="1" applyBorder="1" applyAlignment="1">
      <alignment horizontal="right" vertical="center" wrapText="1"/>
    </xf>
    <xf numFmtId="164" fontId="2" fillId="0" borderId="16" xfId="42" applyNumberFormat="1" applyFont="1" applyFill="1" applyBorder="1" applyAlignment="1">
      <alignment horizontal="right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" fillId="0" borderId="34" xfId="53" applyFont="1" applyBorder="1" applyAlignment="1">
      <alignment horizontal="center" vertical="center" wrapText="1"/>
      <protection/>
    </xf>
    <xf numFmtId="0" fontId="1" fillId="0" borderId="30" xfId="53" applyFont="1" applyBorder="1" applyAlignment="1">
      <alignment horizontal="center" vertical="center" wrapText="1"/>
      <protection/>
    </xf>
    <xf numFmtId="0" fontId="1" fillId="0" borderId="73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wrapText="1"/>
      <protection/>
    </xf>
    <xf numFmtId="0" fontId="6" fillId="0" borderId="0" xfId="0" applyFont="1" applyBorder="1" applyAlignment="1">
      <alignment horizontal="center" vertical="center" wrapText="1"/>
    </xf>
    <xf numFmtId="0" fontId="1" fillId="33" borderId="42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33" borderId="49" xfId="53" applyFont="1" applyFill="1" applyBorder="1" applyAlignment="1">
      <alignment horizontal="center" vertical="center" wrapText="1"/>
      <protection/>
    </xf>
    <xf numFmtId="0" fontId="1" fillId="33" borderId="33" xfId="53" applyFont="1" applyFill="1" applyBorder="1" applyAlignment="1">
      <alignment horizontal="center" vertical="center" wrapText="1"/>
      <protection/>
    </xf>
    <xf numFmtId="0" fontId="1" fillId="33" borderId="15" xfId="53" applyFont="1" applyFill="1" applyBorder="1" applyAlignment="1">
      <alignment horizontal="center" vertical="center" wrapText="1"/>
      <protection/>
    </xf>
    <xf numFmtId="0" fontId="1" fillId="33" borderId="74" xfId="53" applyFont="1" applyFill="1" applyBorder="1" applyAlignment="1">
      <alignment horizontal="center"/>
      <protection/>
    </xf>
    <xf numFmtId="0" fontId="1" fillId="33" borderId="75" xfId="53" applyFont="1" applyFill="1" applyBorder="1" applyAlignment="1">
      <alignment horizontal="center"/>
      <protection/>
    </xf>
    <xf numFmtId="0" fontId="1" fillId="33" borderId="38" xfId="53" applyFont="1" applyFill="1" applyBorder="1" applyAlignment="1">
      <alignment horizontal="center"/>
      <protection/>
    </xf>
    <xf numFmtId="0" fontId="1" fillId="33" borderId="39" xfId="53" applyFont="1" applyFill="1" applyBorder="1" applyAlignment="1">
      <alignment horizontal="center"/>
      <protection/>
    </xf>
    <xf numFmtId="0" fontId="1" fillId="33" borderId="35" xfId="53" applyFont="1" applyFill="1" applyBorder="1" applyAlignment="1">
      <alignment horizontal="center" vertical="center" wrapText="1"/>
      <protection/>
    </xf>
    <xf numFmtId="0" fontId="1" fillId="33" borderId="31" xfId="53" applyFont="1" applyFill="1" applyBorder="1" applyAlignment="1">
      <alignment horizontal="center"/>
      <protection/>
    </xf>
    <xf numFmtId="0" fontId="1" fillId="33" borderId="37" xfId="53" applyFont="1" applyFill="1" applyBorder="1" applyAlignment="1">
      <alignment horizontal="center"/>
      <protection/>
    </xf>
    <xf numFmtId="0" fontId="1" fillId="33" borderId="51" xfId="53" applyFont="1" applyFill="1" applyBorder="1" applyAlignment="1">
      <alignment horizontal="center" vertical="center"/>
      <protection/>
    </xf>
    <xf numFmtId="0" fontId="1" fillId="33" borderId="19" xfId="53" applyFont="1" applyFill="1" applyBorder="1" applyAlignment="1">
      <alignment horizontal="center" vertical="center"/>
      <protection/>
    </xf>
    <xf numFmtId="0" fontId="1" fillId="33" borderId="21" xfId="53" applyFont="1" applyFill="1" applyBorder="1" applyAlignment="1">
      <alignment horizontal="center" vertical="center"/>
      <protection/>
    </xf>
    <xf numFmtId="0" fontId="1" fillId="33" borderId="42" xfId="53" applyFont="1" applyFill="1" applyBorder="1" applyAlignment="1">
      <alignment horizontal="center" vertical="center"/>
      <protection/>
    </xf>
    <xf numFmtId="0" fontId="1" fillId="33" borderId="14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horizontal="center" vertical="center"/>
      <protection/>
    </xf>
    <xf numFmtId="9" fontId="14" fillId="0" borderId="51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4" fillId="36" borderId="4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36" borderId="27" xfId="0" applyFont="1" applyFill="1" applyBorder="1" applyAlignment="1">
      <alignment horizontal="center" vertical="center" wrapText="1"/>
    </xf>
    <xf numFmtId="0" fontId="14" fillId="36" borderId="60" xfId="0" applyFont="1" applyFill="1" applyBorder="1" applyAlignment="1">
      <alignment horizontal="center" vertical="center" wrapText="1"/>
    </xf>
    <xf numFmtId="9" fontId="14" fillId="0" borderId="51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9" fillId="33" borderId="77" xfId="0" applyFont="1" applyFill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0" fontId="9" fillId="33" borderId="79" xfId="0" applyFont="1" applyFill="1" applyBorder="1" applyAlignment="1">
      <alignment horizontal="left" vertical="center" wrapText="1"/>
    </xf>
    <xf numFmtId="0" fontId="14" fillId="0" borderId="80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76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14" fillId="36" borderId="4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36" borderId="27" xfId="0" applyFont="1" applyFill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 wrapText="1"/>
    </xf>
    <xf numFmtId="0" fontId="14" fillId="36" borderId="3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9" fillId="37" borderId="48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55" xfId="0" applyFont="1" applyFill="1" applyBorder="1" applyAlignment="1">
      <alignment horizontal="center" vertical="center" wrapText="1"/>
    </xf>
    <xf numFmtId="0" fontId="9" fillId="37" borderId="44" xfId="0" applyFont="1" applyFill="1" applyBorder="1" applyAlignment="1">
      <alignment horizontal="center" vertical="center" wrapText="1"/>
    </xf>
    <xf numFmtId="0" fontId="9" fillId="37" borderId="81" xfId="0" applyFont="1" applyFill="1" applyBorder="1" applyAlignment="1">
      <alignment horizontal="center" vertical="center" wrapText="1"/>
    </xf>
    <xf numFmtId="0" fontId="9" fillId="37" borderId="75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/>
    </xf>
    <xf numFmtId="0" fontId="9" fillId="33" borderId="57" xfId="0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82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 wrapText="1"/>
    </xf>
    <xf numFmtId="0" fontId="9" fillId="37" borderId="42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9" fillId="37" borderId="49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81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/>
    </xf>
    <xf numFmtId="0" fontId="9" fillId="33" borderId="28" xfId="0" applyFont="1" applyFill="1" applyBorder="1" applyAlignment="1">
      <alignment horizontal="center" vertical="center" wrapText="1"/>
    </xf>
    <xf numFmtId="0" fontId="9" fillId="37" borderId="58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4" fillId="36" borderId="55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left" vertical="center" wrapText="1"/>
    </xf>
    <xf numFmtId="0" fontId="9" fillId="33" borderId="84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57" xfId="0" applyFont="1" applyFill="1" applyBorder="1" applyAlignment="1">
      <alignment wrapText="1"/>
    </xf>
    <xf numFmtId="0" fontId="14" fillId="0" borderId="4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9" fontId="14" fillId="0" borderId="19" xfId="0" applyNumberFormat="1" applyFont="1" applyBorder="1" applyAlignment="1">
      <alignment horizontal="center" wrapText="1"/>
    </xf>
    <xf numFmtId="9" fontId="14" fillId="0" borderId="57" xfId="0" applyNumberFormat="1" applyFont="1" applyBorder="1" applyAlignment="1">
      <alignment horizontal="center" wrapText="1"/>
    </xf>
    <xf numFmtId="0" fontId="18" fillId="36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36" borderId="56" xfId="0" applyFont="1" applyFill="1" applyBorder="1" applyAlignment="1">
      <alignment horizontal="center" vertical="center"/>
    </xf>
    <xf numFmtId="0" fontId="21" fillId="0" borderId="56" xfId="0" applyFont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right" vertical="center" wrapText="1"/>
    </xf>
    <xf numFmtId="0" fontId="9" fillId="37" borderId="77" xfId="0" applyFont="1" applyFill="1" applyBorder="1" applyAlignment="1">
      <alignment horizontal="left" vertical="center" wrapText="1"/>
    </xf>
    <xf numFmtId="0" fontId="1" fillId="35" borderId="44" xfId="0" applyFont="1" applyFill="1" applyBorder="1" applyAlignment="1">
      <alignment horizontal="center" vertical="center" wrapText="1"/>
    </xf>
    <xf numFmtId="0" fontId="1" fillId="35" borderId="81" xfId="0" applyFont="1" applyFill="1" applyBorder="1" applyAlignment="1">
      <alignment horizontal="center" vertical="center" wrapText="1"/>
    </xf>
    <xf numFmtId="0" fontId="1" fillId="35" borderId="8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6" borderId="48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6" borderId="5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55" xfId="0" applyNumberFormat="1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2" fillId="0" borderId="0" xfId="53" applyFont="1" applyBorder="1" applyAlignment="1">
      <alignment horizontal="left" wrapText="1"/>
      <protection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5" borderId="74" xfId="0" applyFont="1" applyFill="1" applyBorder="1" applyAlignment="1">
      <alignment horizontal="center" vertical="center"/>
    </xf>
    <xf numFmtId="0" fontId="1" fillId="35" borderId="86" xfId="0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40" borderId="48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Sprawozdanie I półrocze 2004" xfId="53"/>
    <cellStyle name="Normalny_Wieloletni 19-12-01 (1)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K2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28125" style="55" customWidth="1"/>
    <col min="2" max="2" width="9.28125" style="55" bestFit="1" customWidth="1"/>
    <col min="3" max="3" width="49.57421875" style="55" bestFit="1" customWidth="1"/>
    <col min="4" max="4" width="15.00390625" style="55" bestFit="1" customWidth="1"/>
    <col min="5" max="7" width="15.00390625" style="55" customWidth="1"/>
    <col min="8" max="8" width="13.57421875" style="55" customWidth="1"/>
    <col min="9" max="9" width="28.140625" style="55" customWidth="1"/>
    <col min="10" max="10" width="13.8515625" style="55" customWidth="1"/>
    <col min="11" max="11" width="11.421875" style="55" customWidth="1"/>
    <col min="12" max="16384" width="9.140625" style="55" customWidth="1"/>
  </cols>
  <sheetData>
    <row r="1" spans="1:11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383" t="s">
        <v>203</v>
      </c>
      <c r="K1" s="383"/>
    </row>
    <row r="2" spans="1:11" s="1" customFormat="1" ht="12.75">
      <c r="A2" s="2"/>
      <c r="B2" s="2"/>
      <c r="C2" s="2"/>
      <c r="D2" s="2"/>
      <c r="E2" s="2"/>
      <c r="F2" s="2"/>
      <c r="G2" s="2"/>
      <c r="H2" s="2"/>
      <c r="I2" s="2"/>
      <c r="J2" s="67"/>
      <c r="K2" s="67"/>
    </row>
    <row r="3" spans="1:11" s="1" customFormat="1" ht="19.5" customHeight="1">
      <c r="A3" s="384" t="s">
        <v>13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6</v>
      </c>
    </row>
    <row r="5" spans="1:11" s="1" customFormat="1" ht="12.75">
      <c r="A5" s="385" t="s">
        <v>0</v>
      </c>
      <c r="B5" s="388" t="s">
        <v>1</v>
      </c>
      <c r="C5" s="388" t="s">
        <v>2</v>
      </c>
      <c r="D5" s="391" t="s">
        <v>4</v>
      </c>
      <c r="E5" s="392"/>
      <c r="F5" s="392"/>
      <c r="G5" s="392"/>
      <c r="H5" s="392"/>
      <c r="I5" s="393"/>
      <c r="J5" s="393"/>
      <c r="K5" s="394"/>
    </row>
    <row r="6" spans="1:11" s="1" customFormat="1" ht="12.75">
      <c r="A6" s="386"/>
      <c r="B6" s="389"/>
      <c r="C6" s="389"/>
      <c r="D6" s="395" t="s">
        <v>9</v>
      </c>
      <c r="E6" s="396" t="s">
        <v>11</v>
      </c>
      <c r="F6" s="396"/>
      <c r="G6" s="396"/>
      <c r="H6" s="396"/>
      <c r="I6" s="396"/>
      <c r="J6" s="396"/>
      <c r="K6" s="397"/>
    </row>
    <row r="7" spans="1:11" s="1" customFormat="1" ht="27.75" customHeight="1">
      <c r="A7" s="386"/>
      <c r="B7" s="389"/>
      <c r="C7" s="389"/>
      <c r="D7" s="386"/>
      <c r="E7" s="375" t="s">
        <v>16</v>
      </c>
      <c r="F7" s="375"/>
      <c r="G7" s="375" t="s">
        <v>17</v>
      </c>
      <c r="H7" s="375" t="s">
        <v>18</v>
      </c>
      <c r="I7" s="376" t="s">
        <v>19</v>
      </c>
      <c r="J7" s="377" t="s">
        <v>14</v>
      </c>
      <c r="K7" s="379" t="s">
        <v>15</v>
      </c>
    </row>
    <row r="8" spans="1:11" s="1" customFormat="1" ht="119.25" customHeight="1">
      <c r="A8" s="387"/>
      <c r="B8" s="390"/>
      <c r="C8" s="390"/>
      <c r="D8" s="387"/>
      <c r="E8" s="59" t="s">
        <v>20</v>
      </c>
      <c r="F8" s="59" t="s">
        <v>21</v>
      </c>
      <c r="G8" s="375"/>
      <c r="H8" s="375"/>
      <c r="I8" s="376"/>
      <c r="J8" s="378"/>
      <c r="K8" s="379"/>
    </row>
    <row r="9" spans="1:11" s="3" customFormat="1" ht="12" thickBot="1">
      <c r="A9" s="8">
        <v>1</v>
      </c>
      <c r="B9" s="9">
        <v>2</v>
      </c>
      <c r="C9" s="38">
        <v>3</v>
      </c>
      <c r="D9" s="39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20">
        <v>11</v>
      </c>
    </row>
    <row r="10" spans="1:11" s="1" customFormat="1" ht="12.75">
      <c r="A10" s="12"/>
      <c r="B10" s="43"/>
      <c r="C10" s="44"/>
      <c r="D10" s="50"/>
      <c r="E10" s="45"/>
      <c r="F10" s="45"/>
      <c r="G10" s="45"/>
      <c r="H10" s="45"/>
      <c r="I10" s="45"/>
      <c r="J10" s="45"/>
      <c r="K10" s="46"/>
    </row>
    <row r="11" spans="1:11" s="7" customFormat="1" ht="12.75">
      <c r="A11" s="24">
        <v>921</v>
      </c>
      <c r="B11" s="40"/>
      <c r="C11" s="52" t="s">
        <v>23</v>
      </c>
      <c r="D11" s="41">
        <f aca="true" t="shared" si="0" ref="D11:K11">SUM(D12:D13)</f>
        <v>25000</v>
      </c>
      <c r="E11" s="42">
        <f t="shared" si="0"/>
        <v>0</v>
      </c>
      <c r="F11" s="42">
        <f t="shared" si="0"/>
        <v>25000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53">
        <f t="shared" si="0"/>
        <v>0</v>
      </c>
    </row>
    <row r="12" spans="1:11" s="1" customFormat="1" ht="12.75">
      <c r="A12" s="12"/>
      <c r="B12" s="43"/>
      <c r="C12" s="44"/>
      <c r="D12" s="50"/>
      <c r="E12" s="45"/>
      <c r="F12" s="45"/>
      <c r="G12" s="45"/>
      <c r="H12" s="45"/>
      <c r="I12" s="45"/>
      <c r="J12" s="45"/>
      <c r="K12" s="46"/>
    </row>
    <row r="13" spans="1:11" s="1" customFormat="1" ht="13.5" thickBot="1">
      <c r="A13" s="11"/>
      <c r="B13" s="10">
        <v>92109</v>
      </c>
      <c r="C13" s="47" t="s">
        <v>24</v>
      </c>
      <c r="D13" s="51">
        <f>SUM(E13:K13)</f>
        <v>25000</v>
      </c>
      <c r="E13" s="48">
        <v>0</v>
      </c>
      <c r="F13" s="48">
        <v>25000</v>
      </c>
      <c r="G13" s="48">
        <v>0</v>
      </c>
      <c r="H13" s="48">
        <v>0</v>
      </c>
      <c r="I13" s="48">
        <v>0</v>
      </c>
      <c r="J13" s="48">
        <v>0</v>
      </c>
      <c r="K13" s="49"/>
    </row>
    <row r="14" spans="1:11" s="6" customFormat="1" ht="30" customHeight="1" thickBot="1">
      <c r="A14" s="380" t="s">
        <v>5</v>
      </c>
      <c r="B14" s="381"/>
      <c r="C14" s="382"/>
      <c r="D14" s="68">
        <f>SUM(D11)</f>
        <v>25000</v>
      </c>
      <c r="E14" s="54">
        <f aca="true" t="shared" si="1" ref="E14:K14">SUM(E11)</f>
        <v>0</v>
      </c>
      <c r="F14" s="54">
        <f t="shared" si="1"/>
        <v>25000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33">
        <f t="shared" si="1"/>
        <v>0</v>
      </c>
    </row>
    <row r="15" s="69" customFormat="1" ht="12.75"/>
    <row r="16" spans="3:4" s="69" customFormat="1" ht="12.75">
      <c r="C16" s="72"/>
      <c r="D16" s="72"/>
    </row>
    <row r="17" spans="10:11" ht="12.75">
      <c r="J17" s="56"/>
      <c r="K17" s="13"/>
    </row>
    <row r="18" spans="3:11" ht="12.75">
      <c r="C18" s="365"/>
      <c r="D18" s="72"/>
      <c r="K18" s="57"/>
    </row>
    <row r="19" ht="12.75">
      <c r="K19" s="57"/>
    </row>
    <row r="20" spans="3:11" ht="12.75">
      <c r="C20" s="16"/>
      <c r="D20" s="58"/>
      <c r="E20" s="58"/>
      <c r="F20" s="58"/>
      <c r="G20" s="58"/>
      <c r="H20" s="58"/>
      <c r="I20" s="56"/>
      <c r="K20" s="57"/>
    </row>
    <row r="21" spans="3:11" ht="12.75">
      <c r="C21" s="57"/>
      <c r="D21" s="58"/>
      <c r="E21" s="58"/>
      <c r="F21" s="58"/>
      <c r="G21" s="58"/>
      <c r="H21" s="58"/>
      <c r="I21" s="56"/>
      <c r="K21" s="57"/>
    </row>
    <row r="22" spans="3:11" ht="12.75">
      <c r="C22" s="57"/>
      <c r="D22" s="58"/>
      <c r="E22" s="58"/>
      <c r="F22" s="58"/>
      <c r="G22" s="58"/>
      <c r="H22" s="58"/>
      <c r="K22" s="57"/>
    </row>
    <row r="23" spans="3:11" ht="12.75">
      <c r="C23" s="57"/>
      <c r="D23" s="58"/>
      <c r="E23" s="58"/>
      <c r="F23" s="58"/>
      <c r="G23" s="58"/>
      <c r="H23" s="58"/>
      <c r="K23" s="57"/>
    </row>
    <row r="24" spans="3:11" ht="12.75">
      <c r="C24" s="57"/>
      <c r="D24" s="58"/>
      <c r="E24" s="58"/>
      <c r="F24" s="58"/>
      <c r="G24" s="58"/>
      <c r="H24" s="58"/>
      <c r="K24" s="57"/>
    </row>
    <row r="25" spans="3:8" ht="12.75">
      <c r="C25" s="57"/>
      <c r="D25" s="57"/>
      <c r="E25" s="57"/>
      <c r="F25" s="57"/>
      <c r="G25" s="57"/>
      <c r="H25" s="57"/>
    </row>
    <row r="26" spans="3:11" ht="12.75">
      <c r="C26" s="57"/>
      <c r="D26" s="13"/>
      <c r="E26" s="13"/>
      <c r="F26" s="13"/>
      <c r="G26" s="13"/>
      <c r="H26" s="13"/>
      <c r="K26" s="60"/>
    </row>
    <row r="27" ht="12.75">
      <c r="J27" s="56"/>
    </row>
  </sheetData>
  <sheetProtection/>
  <mergeCells count="15">
    <mergeCell ref="D5:K5"/>
    <mergeCell ref="D6:D8"/>
    <mergeCell ref="E6:K6"/>
    <mergeCell ref="E7:F7"/>
    <mergeCell ref="G7:G8"/>
    <mergeCell ref="H7:H8"/>
    <mergeCell ref="I7:I8"/>
    <mergeCell ref="J7:J8"/>
    <mergeCell ref="K7:K8"/>
    <mergeCell ref="A14:C14"/>
    <mergeCell ref="J1:K1"/>
    <mergeCell ref="A3:K3"/>
    <mergeCell ref="A5:A8"/>
    <mergeCell ref="B5:B8"/>
    <mergeCell ref="C5:C8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40"/>
  <sheetViews>
    <sheetView showGridLines="0" view="pageBreakPreview" zoomScaleSheetLayoutView="100" zoomScalePageLayoutView="0" workbookViewId="0" topLeftCell="A1">
      <selection activeCell="M8" sqref="M8"/>
    </sheetView>
  </sheetViews>
  <sheetFormatPr defaultColWidth="9.140625" defaultRowHeight="12.75"/>
  <cols>
    <col min="1" max="2" width="9.28125" style="14" bestFit="1" customWidth="1"/>
    <col min="3" max="3" width="49.57421875" style="14" bestFit="1" customWidth="1"/>
    <col min="4" max="5" width="24.28125" style="14" customWidth="1"/>
    <col min="6" max="6" width="9.140625" style="14" customWidth="1"/>
    <col min="7" max="7" width="9.7109375" style="14" bestFit="1" customWidth="1"/>
    <col min="8" max="16384" width="9.140625" style="14" customWidth="1"/>
  </cols>
  <sheetData>
    <row r="1" spans="1:5" s="1" customFormat="1" ht="60" customHeight="1">
      <c r="A1" s="2"/>
      <c r="B1" s="2"/>
      <c r="C1" s="2"/>
      <c r="E1" s="19" t="s">
        <v>204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384" t="s">
        <v>12</v>
      </c>
      <c r="B4" s="384"/>
      <c r="C4" s="384"/>
      <c r="D4" s="384"/>
      <c r="E4" s="384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385" t="s">
        <v>0</v>
      </c>
      <c r="B6" s="388" t="s">
        <v>1</v>
      </c>
      <c r="C6" s="388" t="s">
        <v>2</v>
      </c>
      <c r="D6" s="401" t="s">
        <v>3</v>
      </c>
      <c r="E6" s="398" t="s">
        <v>4</v>
      </c>
    </row>
    <row r="7" spans="1:5" s="1" customFormat="1" ht="12.75">
      <c r="A7" s="386"/>
      <c r="B7" s="389"/>
      <c r="C7" s="389"/>
      <c r="D7" s="402"/>
      <c r="E7" s="399"/>
    </row>
    <row r="8" spans="1:5" s="1" customFormat="1" ht="59.25" customHeight="1">
      <c r="A8" s="387"/>
      <c r="B8" s="390"/>
      <c r="C8" s="390"/>
      <c r="D8" s="403"/>
      <c r="E8" s="400"/>
    </row>
    <row r="9" spans="1:5" s="3" customFormat="1" ht="12" thickBot="1">
      <c r="A9" s="8">
        <v>1</v>
      </c>
      <c r="B9" s="9">
        <v>2</v>
      </c>
      <c r="C9" s="38">
        <v>3</v>
      </c>
      <c r="D9" s="109">
        <v>4</v>
      </c>
      <c r="E9" s="20">
        <v>5</v>
      </c>
    </row>
    <row r="10" spans="1:5" s="1" customFormat="1" ht="12.75">
      <c r="A10" s="12"/>
      <c r="B10" s="21"/>
      <c r="C10" s="44"/>
      <c r="D10" s="110"/>
      <c r="E10" s="23"/>
    </row>
    <row r="11" spans="1:5" s="7" customFormat="1" ht="12.75">
      <c r="A11" s="24">
        <v>600</v>
      </c>
      <c r="B11" s="25"/>
      <c r="C11" s="52" t="s">
        <v>198</v>
      </c>
      <c r="D11" s="111">
        <f>SUM(D13)</f>
        <v>100000</v>
      </c>
      <c r="E11" s="28">
        <f>SUM(E13)</f>
        <v>0</v>
      </c>
    </row>
    <row r="12" spans="1:5" s="1" customFormat="1" ht="12.75">
      <c r="A12" s="12"/>
      <c r="B12" s="21"/>
      <c r="C12" s="44"/>
      <c r="D12" s="70"/>
      <c r="E12" s="30"/>
    </row>
    <row r="13" spans="1:5" s="1" customFormat="1" ht="12.75">
      <c r="A13" s="11"/>
      <c r="B13" s="10">
        <v>60016</v>
      </c>
      <c r="C13" s="47" t="s">
        <v>201</v>
      </c>
      <c r="D13" s="31">
        <v>100000</v>
      </c>
      <c r="E13" s="32">
        <v>0</v>
      </c>
    </row>
    <row r="14" spans="1:5" s="1" customFormat="1" ht="12.75">
      <c r="A14" s="12"/>
      <c r="B14" s="43"/>
      <c r="C14" s="63"/>
      <c r="D14" s="64"/>
      <c r="E14" s="65"/>
    </row>
    <row r="15" spans="1:5" s="7" customFormat="1" ht="12.75">
      <c r="A15" s="24">
        <v>700</v>
      </c>
      <c r="B15" s="25"/>
      <c r="C15" s="26" t="s">
        <v>199</v>
      </c>
      <c r="D15" s="27">
        <f>SUM(D16:D17)</f>
        <v>0</v>
      </c>
      <c r="E15" s="28">
        <f>SUM(E16:E17)</f>
        <v>20000</v>
      </c>
    </row>
    <row r="16" spans="1:5" s="1" customFormat="1" ht="12.75">
      <c r="A16" s="12"/>
      <c r="B16" s="21"/>
      <c r="C16" s="22"/>
      <c r="D16" s="29"/>
      <c r="E16" s="30"/>
    </row>
    <row r="17" spans="1:5" s="1" customFormat="1" ht="12.75">
      <c r="A17" s="11"/>
      <c r="B17" s="10">
        <v>70095</v>
      </c>
      <c r="C17" s="15" t="s">
        <v>202</v>
      </c>
      <c r="D17" s="31">
        <v>0</v>
      </c>
      <c r="E17" s="32">
        <v>20000</v>
      </c>
    </row>
    <row r="18" spans="1:5" s="1" customFormat="1" ht="12.75">
      <c r="A18" s="12"/>
      <c r="B18" s="43"/>
      <c r="C18" s="63"/>
      <c r="D18" s="64"/>
      <c r="E18" s="65"/>
    </row>
    <row r="19" spans="1:5" s="7" customFormat="1" ht="12.75">
      <c r="A19" s="24">
        <v>801</v>
      </c>
      <c r="B19" s="25"/>
      <c r="C19" s="26" t="s">
        <v>10</v>
      </c>
      <c r="D19" s="27">
        <f>SUM(D20:D21)</f>
        <v>0</v>
      </c>
      <c r="E19" s="28">
        <f>SUM(E20:E21)</f>
        <v>50000</v>
      </c>
    </row>
    <row r="20" spans="1:5" s="1" customFormat="1" ht="12.75">
      <c r="A20" s="12"/>
      <c r="B20" s="21"/>
      <c r="C20" s="22"/>
      <c r="D20" s="29"/>
      <c r="E20" s="30"/>
    </row>
    <row r="21" spans="1:5" s="1" customFormat="1" ht="12.75">
      <c r="A21" s="11"/>
      <c r="B21" s="10">
        <v>80104</v>
      </c>
      <c r="C21" s="15" t="s">
        <v>25</v>
      </c>
      <c r="D21" s="31">
        <v>0</v>
      </c>
      <c r="E21" s="32">
        <v>50000</v>
      </c>
    </row>
    <row r="22" spans="1:5" s="1" customFormat="1" ht="12.75">
      <c r="A22" s="12"/>
      <c r="B22" s="43"/>
      <c r="C22" s="63"/>
      <c r="D22" s="64"/>
      <c r="E22" s="65"/>
    </row>
    <row r="23" spans="1:5" s="7" customFormat="1" ht="25.5">
      <c r="A23" s="24">
        <v>900</v>
      </c>
      <c r="B23" s="25"/>
      <c r="C23" s="26" t="s">
        <v>22</v>
      </c>
      <c r="D23" s="27">
        <f>SUM(D25:D25)</f>
        <v>0</v>
      </c>
      <c r="E23" s="28">
        <f>SUM(E25:E25)</f>
        <v>100000</v>
      </c>
    </row>
    <row r="24" spans="1:5" s="1" customFormat="1" ht="12.75">
      <c r="A24" s="12"/>
      <c r="B24" s="21"/>
      <c r="C24" s="22"/>
      <c r="D24" s="29"/>
      <c r="E24" s="30"/>
    </row>
    <row r="25" spans="1:5" s="1" customFormat="1" ht="12.75">
      <c r="A25" s="11"/>
      <c r="B25" s="10">
        <v>90001</v>
      </c>
      <c r="C25" s="15" t="s">
        <v>107</v>
      </c>
      <c r="D25" s="31">
        <v>0</v>
      </c>
      <c r="E25" s="32">
        <v>100000</v>
      </c>
    </row>
    <row r="26" spans="1:5" s="1" customFormat="1" ht="12.75">
      <c r="A26" s="12"/>
      <c r="B26" s="21"/>
      <c r="C26" s="44"/>
      <c r="D26" s="123"/>
      <c r="E26" s="23"/>
    </row>
    <row r="27" spans="1:5" s="7" customFormat="1" ht="12.75">
      <c r="A27" s="24">
        <v>921</v>
      </c>
      <c r="B27" s="25"/>
      <c r="C27" s="52" t="s">
        <v>23</v>
      </c>
      <c r="D27" s="111">
        <f>SUM(D29)</f>
        <v>0</v>
      </c>
      <c r="E27" s="28">
        <f>SUM(E29)</f>
        <v>150500</v>
      </c>
    </row>
    <row r="28" spans="1:5" s="1" customFormat="1" ht="12.75">
      <c r="A28" s="12"/>
      <c r="B28" s="21"/>
      <c r="C28" s="44"/>
      <c r="D28" s="70"/>
      <c r="E28" s="30"/>
    </row>
    <row r="29" spans="1:5" s="1" customFormat="1" ht="12.75">
      <c r="A29" s="11"/>
      <c r="B29" s="10">
        <v>92109</v>
      </c>
      <c r="C29" s="47" t="s">
        <v>24</v>
      </c>
      <c r="D29" s="31">
        <v>0</v>
      </c>
      <c r="E29" s="32">
        <v>150500</v>
      </c>
    </row>
    <row r="30" spans="1:5" s="1" customFormat="1" ht="12.75">
      <c r="A30" s="12"/>
      <c r="B30" s="21"/>
      <c r="C30" s="44"/>
      <c r="D30" s="123"/>
      <c r="E30" s="23"/>
    </row>
    <row r="31" spans="1:5" s="7" customFormat="1" ht="12.75">
      <c r="A31" s="24">
        <v>926</v>
      </c>
      <c r="B31" s="25"/>
      <c r="C31" s="52" t="s">
        <v>101</v>
      </c>
      <c r="D31" s="111">
        <f>SUM(D33)</f>
        <v>245500</v>
      </c>
      <c r="E31" s="28">
        <f>SUM(E33)</f>
        <v>0</v>
      </c>
    </row>
    <row r="32" spans="1:5" s="1" customFormat="1" ht="12.75">
      <c r="A32" s="12"/>
      <c r="B32" s="21"/>
      <c r="C32" s="44"/>
      <c r="D32" s="70"/>
      <c r="E32" s="30"/>
    </row>
    <row r="33" spans="1:5" s="1" customFormat="1" ht="13.5" thickBot="1">
      <c r="A33" s="11"/>
      <c r="B33" s="10">
        <v>92601</v>
      </c>
      <c r="C33" s="47" t="s">
        <v>200</v>
      </c>
      <c r="D33" s="31">
        <v>245500</v>
      </c>
      <c r="E33" s="32">
        <v>0</v>
      </c>
    </row>
    <row r="34" spans="1:5" s="6" customFormat="1" ht="30" customHeight="1" thickBot="1">
      <c r="A34" s="380" t="s">
        <v>5</v>
      </c>
      <c r="B34" s="381"/>
      <c r="C34" s="382"/>
      <c r="D34" s="71">
        <f>SUM(D11,D15,D19,D23,D27,D31)</f>
        <v>345500</v>
      </c>
      <c r="E34" s="33">
        <f>SUM(E11,E15,E19,E23,E27,E31)</f>
        <v>320500</v>
      </c>
    </row>
    <row r="36" ht="12.75">
      <c r="D36" s="34"/>
    </row>
    <row r="37" spans="3:7" ht="12.75">
      <c r="C37" s="35"/>
      <c r="D37" s="36"/>
      <c r="G37" s="34"/>
    </row>
    <row r="39" ht="12.75">
      <c r="C39" s="34"/>
    </row>
    <row r="40" ht="12.75">
      <c r="D40" s="13"/>
    </row>
  </sheetData>
  <sheetProtection/>
  <mergeCells count="7">
    <mergeCell ref="E6:E8"/>
    <mergeCell ref="A34:C34"/>
    <mergeCell ref="A4:E4"/>
    <mergeCell ref="A6:A8"/>
    <mergeCell ref="B6:B8"/>
    <mergeCell ref="C6:C8"/>
    <mergeCell ref="D6:D8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R227"/>
  <sheetViews>
    <sheetView showGridLines="0" view="pageBreakPreview" zoomScaleSheetLayoutView="100" zoomScalePageLayoutView="0" workbookViewId="0" topLeftCell="G1">
      <selection activeCell="M8" sqref="M8"/>
    </sheetView>
  </sheetViews>
  <sheetFormatPr defaultColWidth="9.00390625" defaultRowHeight="12.75"/>
  <cols>
    <col min="1" max="1" width="5.8515625" style="343" customWidth="1"/>
    <col min="2" max="3" width="7.7109375" style="343" customWidth="1"/>
    <col min="4" max="4" width="73.140625" style="344" customWidth="1"/>
    <col min="5" max="6" width="7.7109375" style="345" customWidth="1"/>
    <col min="7" max="7" width="14.8515625" style="345" customWidth="1"/>
    <col min="8" max="8" width="17.8515625" style="345" customWidth="1"/>
    <col min="9" max="9" width="13.7109375" style="346" customWidth="1"/>
    <col min="10" max="11" width="13.7109375" style="345" customWidth="1"/>
    <col min="12" max="13" width="13.7109375" style="343" customWidth="1"/>
    <col min="14" max="15" width="13.7109375" style="124" customWidth="1"/>
    <col min="16" max="16" width="23.00390625" style="347" customWidth="1"/>
    <col min="17" max="17" width="9.8515625" style="124" bestFit="1" customWidth="1"/>
    <col min="18" max="18" width="10.8515625" style="124" bestFit="1" customWidth="1"/>
    <col min="19" max="16384" width="9.00390625" style="124" customWidth="1"/>
  </cols>
  <sheetData>
    <row r="1" spans="1:16" s="17" customFormat="1" ht="55.5" customHeight="1">
      <c r="A1" s="340"/>
      <c r="B1" s="341"/>
      <c r="C1" s="342"/>
      <c r="D1" s="342"/>
      <c r="P1" s="66" t="s">
        <v>205</v>
      </c>
    </row>
    <row r="2" spans="1:16" ht="27.75" customHeight="1">
      <c r="A2" s="494" t="s">
        <v>108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5"/>
    </row>
    <row r="3" spans="1:16" s="14" customFormat="1" ht="26.25" customHeight="1" thickBot="1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7"/>
    </row>
    <row r="4" spans="1:16" s="14" customFormat="1" ht="15.75" customHeight="1">
      <c r="A4" s="456" t="s">
        <v>7</v>
      </c>
      <c r="B4" s="443" t="s">
        <v>0</v>
      </c>
      <c r="C4" s="443" t="s">
        <v>109</v>
      </c>
      <c r="D4" s="443" t="s">
        <v>110</v>
      </c>
      <c r="E4" s="466" t="s">
        <v>111</v>
      </c>
      <c r="F4" s="471"/>
      <c r="G4" s="443" t="s">
        <v>112</v>
      </c>
      <c r="H4" s="466" t="s">
        <v>113</v>
      </c>
      <c r="I4" s="446" t="s">
        <v>114</v>
      </c>
      <c r="J4" s="468"/>
      <c r="K4" s="468"/>
      <c r="L4" s="468"/>
      <c r="M4" s="468"/>
      <c r="N4" s="468"/>
      <c r="O4" s="468"/>
      <c r="P4" s="449" t="s">
        <v>115</v>
      </c>
    </row>
    <row r="5" spans="1:16" s="14" customFormat="1" ht="15.75" customHeight="1">
      <c r="A5" s="457"/>
      <c r="B5" s="444"/>
      <c r="C5" s="444"/>
      <c r="D5" s="444"/>
      <c r="E5" s="459"/>
      <c r="F5" s="460"/>
      <c r="G5" s="444"/>
      <c r="H5" s="444"/>
      <c r="I5" s="444" t="s">
        <v>116</v>
      </c>
      <c r="J5" s="444" t="s">
        <v>117</v>
      </c>
      <c r="K5" s="459" t="s">
        <v>118</v>
      </c>
      <c r="L5" s="470"/>
      <c r="M5" s="470"/>
      <c r="N5" s="470"/>
      <c r="O5" s="470"/>
      <c r="P5" s="450"/>
    </row>
    <row r="6" spans="1:16" s="14" customFormat="1" ht="31.5" customHeight="1" thickBot="1">
      <c r="A6" s="458"/>
      <c r="B6" s="445"/>
      <c r="C6" s="445"/>
      <c r="D6" s="445"/>
      <c r="E6" s="125" t="s">
        <v>119</v>
      </c>
      <c r="F6" s="125" t="s">
        <v>120</v>
      </c>
      <c r="G6" s="445"/>
      <c r="H6" s="467"/>
      <c r="I6" s="467"/>
      <c r="J6" s="467"/>
      <c r="K6" s="126">
        <v>2011</v>
      </c>
      <c r="L6" s="127">
        <v>2012</v>
      </c>
      <c r="M6" s="127">
        <v>2013</v>
      </c>
      <c r="N6" s="127">
        <v>2014</v>
      </c>
      <c r="O6" s="128" t="s">
        <v>121</v>
      </c>
      <c r="P6" s="469"/>
    </row>
    <row r="7" spans="1:16" s="14" customFormat="1" ht="15.75" thickBot="1">
      <c r="A7" s="129">
        <v>1</v>
      </c>
      <c r="B7" s="130">
        <v>2</v>
      </c>
      <c r="C7" s="130">
        <v>3</v>
      </c>
      <c r="D7" s="130">
        <v>4</v>
      </c>
      <c r="E7" s="131">
        <v>5</v>
      </c>
      <c r="F7" s="131">
        <v>6</v>
      </c>
      <c r="G7" s="131">
        <v>7</v>
      </c>
      <c r="H7" s="132">
        <v>8</v>
      </c>
      <c r="I7" s="131">
        <v>9</v>
      </c>
      <c r="J7" s="130">
        <v>10</v>
      </c>
      <c r="K7" s="130">
        <v>11</v>
      </c>
      <c r="L7" s="130">
        <v>12</v>
      </c>
      <c r="M7" s="130">
        <v>13</v>
      </c>
      <c r="N7" s="130">
        <v>14</v>
      </c>
      <c r="O7" s="133">
        <v>15</v>
      </c>
      <c r="P7" s="134">
        <v>16</v>
      </c>
    </row>
    <row r="8" spans="1:16" s="14" customFormat="1" ht="17.25" customHeight="1" thickBot="1" thickTop="1">
      <c r="A8" s="501" t="s">
        <v>122</v>
      </c>
      <c r="B8" s="419"/>
      <c r="C8" s="419"/>
      <c r="D8" s="419"/>
      <c r="E8" s="419"/>
      <c r="F8" s="419"/>
      <c r="G8" s="419"/>
      <c r="H8" s="135">
        <f>SUM(I8:O8)</f>
        <v>521350</v>
      </c>
      <c r="I8" s="136">
        <f>SUM(I10)</f>
        <v>21350</v>
      </c>
      <c r="J8" s="136">
        <f aca="true" t="shared" si="0" ref="J8:O8">SUM(J10)</f>
        <v>500000</v>
      </c>
      <c r="K8" s="136">
        <f t="shared" si="0"/>
        <v>0</v>
      </c>
      <c r="L8" s="136">
        <f t="shared" si="0"/>
        <v>0</v>
      </c>
      <c r="M8" s="136">
        <f t="shared" si="0"/>
        <v>0</v>
      </c>
      <c r="N8" s="136">
        <f t="shared" si="0"/>
        <v>0</v>
      </c>
      <c r="O8" s="136">
        <f t="shared" si="0"/>
        <v>0</v>
      </c>
      <c r="P8" s="137"/>
    </row>
    <row r="9" spans="1:16" s="14" customFormat="1" ht="17.25" customHeight="1">
      <c r="A9" s="407">
        <v>1</v>
      </c>
      <c r="B9" s="410">
        <v>400</v>
      </c>
      <c r="C9" s="410">
        <v>40002</v>
      </c>
      <c r="D9" s="139" t="s">
        <v>123</v>
      </c>
      <c r="E9" s="410">
        <v>2008</v>
      </c>
      <c r="F9" s="410">
        <v>2010</v>
      </c>
      <c r="G9" s="426" t="s">
        <v>124</v>
      </c>
      <c r="H9" s="140"/>
      <c r="I9" s="141"/>
      <c r="J9" s="141"/>
      <c r="K9" s="141"/>
      <c r="L9" s="141"/>
      <c r="M9" s="142"/>
      <c r="N9" s="142"/>
      <c r="O9" s="143"/>
      <c r="P9" s="144"/>
    </row>
    <row r="10" spans="1:16" s="14" customFormat="1" ht="17.25" customHeight="1">
      <c r="A10" s="408"/>
      <c r="B10" s="411"/>
      <c r="C10" s="411"/>
      <c r="D10" s="145" t="s">
        <v>125</v>
      </c>
      <c r="E10" s="411"/>
      <c r="F10" s="411"/>
      <c r="G10" s="435"/>
      <c r="H10" s="146">
        <f>SUM(I10:O10)</f>
        <v>521350</v>
      </c>
      <c r="I10" s="147">
        <f>SUM(I11:I11)</f>
        <v>21350</v>
      </c>
      <c r="J10" s="147">
        <f>SUM(J11:J11)</f>
        <v>500000</v>
      </c>
      <c r="K10" s="147"/>
      <c r="L10" s="147"/>
      <c r="M10" s="147"/>
      <c r="N10" s="148"/>
      <c r="O10" s="149"/>
      <c r="P10" s="144"/>
    </row>
    <row r="11" spans="1:16" s="121" customFormat="1" ht="17.25" customHeight="1" thickBot="1">
      <c r="A11" s="408"/>
      <c r="B11" s="411"/>
      <c r="C11" s="411"/>
      <c r="D11" s="150" t="s">
        <v>31</v>
      </c>
      <c r="E11" s="411"/>
      <c r="F11" s="411"/>
      <c r="G11" s="435"/>
      <c r="H11" s="151">
        <f>SUM(I11:O11)</f>
        <v>521350</v>
      </c>
      <c r="I11" s="152">
        <v>21350</v>
      </c>
      <c r="J11" s="152">
        <v>500000</v>
      </c>
      <c r="K11" s="152"/>
      <c r="L11" s="153"/>
      <c r="M11" s="153"/>
      <c r="N11" s="154"/>
      <c r="O11" s="155"/>
      <c r="P11" s="156"/>
    </row>
    <row r="12" spans="1:16" s="159" customFormat="1" ht="17.25" customHeight="1" thickBot="1" thickTop="1">
      <c r="A12" s="418" t="s">
        <v>126</v>
      </c>
      <c r="B12" s="419"/>
      <c r="C12" s="419"/>
      <c r="D12" s="419"/>
      <c r="E12" s="419"/>
      <c r="F12" s="419"/>
      <c r="G12" s="419"/>
      <c r="H12" s="135">
        <f>SUM(I12:O12)</f>
        <v>22069615</v>
      </c>
      <c r="I12" s="157">
        <f>SUM(I14,I18,I22,I25,I29,I32,I36)</f>
        <v>431208</v>
      </c>
      <c r="J12" s="157">
        <f aca="true" t="shared" si="1" ref="J12:O12">SUM(J14,J18,J22,J25,J29,J32,J36)</f>
        <v>6188407</v>
      </c>
      <c r="K12" s="157">
        <f t="shared" si="1"/>
        <v>9950000</v>
      </c>
      <c r="L12" s="157">
        <f t="shared" si="1"/>
        <v>5500000</v>
      </c>
      <c r="M12" s="157">
        <f t="shared" si="1"/>
        <v>0</v>
      </c>
      <c r="N12" s="157">
        <f t="shared" si="1"/>
        <v>0</v>
      </c>
      <c r="O12" s="157">
        <f t="shared" si="1"/>
        <v>0</v>
      </c>
      <c r="P12" s="158"/>
    </row>
    <row r="13" spans="1:16" s="159" customFormat="1" ht="31.5">
      <c r="A13" s="407">
        <v>2</v>
      </c>
      <c r="B13" s="410">
        <v>600</v>
      </c>
      <c r="C13" s="410">
        <v>60013</v>
      </c>
      <c r="D13" s="160" t="s">
        <v>32</v>
      </c>
      <c r="E13" s="410">
        <v>2006</v>
      </c>
      <c r="F13" s="410">
        <v>2010</v>
      </c>
      <c r="G13" s="426" t="s">
        <v>127</v>
      </c>
      <c r="H13" s="161"/>
      <c r="I13" s="162"/>
      <c r="J13" s="141"/>
      <c r="K13" s="141"/>
      <c r="L13" s="142"/>
      <c r="M13" s="142"/>
      <c r="N13" s="142"/>
      <c r="O13" s="143"/>
      <c r="P13" s="163"/>
    </row>
    <row r="14" spans="1:16" s="159" customFormat="1" ht="15.75">
      <c r="A14" s="408"/>
      <c r="B14" s="411"/>
      <c r="C14" s="411"/>
      <c r="D14" s="145" t="s">
        <v>125</v>
      </c>
      <c r="E14" s="411"/>
      <c r="F14" s="411"/>
      <c r="G14" s="435"/>
      <c r="H14" s="164">
        <f>SUM(I14:O14)</f>
        <v>2709962</v>
      </c>
      <c r="I14" s="164">
        <f>SUM(I15:I16)</f>
        <v>69962</v>
      </c>
      <c r="J14" s="164">
        <f>SUM(J15:J16)</f>
        <v>2640000</v>
      </c>
      <c r="K14" s="164"/>
      <c r="L14" s="164"/>
      <c r="M14" s="165"/>
      <c r="N14" s="165"/>
      <c r="O14" s="166"/>
      <c r="P14" s="144"/>
    </row>
    <row r="15" spans="1:16" s="159" customFormat="1" ht="15">
      <c r="A15" s="408"/>
      <c r="B15" s="411"/>
      <c r="C15" s="411"/>
      <c r="D15" s="167" t="s">
        <v>31</v>
      </c>
      <c r="E15" s="411"/>
      <c r="F15" s="411"/>
      <c r="G15" s="435"/>
      <c r="H15" s="168">
        <f>SUM(I15:O15)</f>
        <v>465962</v>
      </c>
      <c r="I15" s="169">
        <v>69962</v>
      </c>
      <c r="J15" s="168">
        <v>396000</v>
      </c>
      <c r="K15" s="168"/>
      <c r="L15" s="168"/>
      <c r="M15" s="165"/>
      <c r="N15" s="165"/>
      <c r="O15" s="166"/>
      <c r="P15" s="492">
        <v>0.85</v>
      </c>
    </row>
    <row r="16" spans="1:16" s="159" customFormat="1" ht="15.75" thickBot="1">
      <c r="A16" s="461"/>
      <c r="B16" s="462"/>
      <c r="C16" s="462"/>
      <c r="D16" s="170" t="s">
        <v>33</v>
      </c>
      <c r="E16" s="462"/>
      <c r="F16" s="462"/>
      <c r="G16" s="463"/>
      <c r="H16" s="171">
        <f>SUM(I16:O16)</f>
        <v>2244000</v>
      </c>
      <c r="I16" s="172"/>
      <c r="J16" s="171">
        <v>2244000</v>
      </c>
      <c r="K16" s="171"/>
      <c r="L16" s="171"/>
      <c r="M16" s="173"/>
      <c r="N16" s="173"/>
      <c r="O16" s="174"/>
      <c r="P16" s="493"/>
    </row>
    <row r="17" spans="1:16" s="159" customFormat="1" ht="36" customHeight="1">
      <c r="A17" s="407">
        <v>3</v>
      </c>
      <c r="B17" s="410">
        <v>600</v>
      </c>
      <c r="C17" s="410">
        <v>60013</v>
      </c>
      <c r="D17" s="160" t="s">
        <v>128</v>
      </c>
      <c r="E17" s="410">
        <v>2009</v>
      </c>
      <c r="F17" s="410">
        <v>2012</v>
      </c>
      <c r="G17" s="426" t="s">
        <v>127</v>
      </c>
      <c r="H17" s="161"/>
      <c r="I17" s="162"/>
      <c r="J17" s="141"/>
      <c r="K17" s="141"/>
      <c r="L17" s="142"/>
      <c r="M17" s="142"/>
      <c r="N17" s="142"/>
      <c r="O17" s="143"/>
      <c r="P17" s="163"/>
    </row>
    <row r="18" spans="1:16" s="159" customFormat="1" ht="15.75">
      <c r="A18" s="408"/>
      <c r="B18" s="411"/>
      <c r="C18" s="411"/>
      <c r="D18" s="145" t="s">
        <v>125</v>
      </c>
      <c r="E18" s="411"/>
      <c r="F18" s="411"/>
      <c r="G18" s="435"/>
      <c r="H18" s="164">
        <f>SUM(I18:O18)</f>
        <v>3541520</v>
      </c>
      <c r="I18" s="164">
        <f>SUM(I19:I20)</f>
        <v>141520</v>
      </c>
      <c r="J18" s="164"/>
      <c r="K18" s="164">
        <f>SUM(K19:K20)</f>
        <v>1700000</v>
      </c>
      <c r="L18" s="164">
        <f>SUM(L19:L20)</f>
        <v>1700000</v>
      </c>
      <c r="M18" s="165"/>
      <c r="N18" s="165"/>
      <c r="O18" s="166"/>
      <c r="P18" s="144"/>
    </row>
    <row r="19" spans="1:16" s="159" customFormat="1" ht="15">
      <c r="A19" s="408"/>
      <c r="B19" s="411"/>
      <c r="C19" s="411"/>
      <c r="D19" s="167" t="s">
        <v>31</v>
      </c>
      <c r="E19" s="411"/>
      <c r="F19" s="411"/>
      <c r="G19" s="435"/>
      <c r="H19" s="168">
        <f>SUM(I19:O19)</f>
        <v>1841520</v>
      </c>
      <c r="I19" s="169">
        <v>141520</v>
      </c>
      <c r="J19" s="168"/>
      <c r="K19" s="168">
        <v>850000</v>
      </c>
      <c r="L19" s="168">
        <v>850000</v>
      </c>
      <c r="M19" s="165"/>
      <c r="N19" s="165"/>
      <c r="O19" s="166"/>
      <c r="P19" s="492">
        <v>0.5</v>
      </c>
    </row>
    <row r="20" spans="1:16" s="159" customFormat="1" ht="15.75" thickBot="1">
      <c r="A20" s="461"/>
      <c r="B20" s="462"/>
      <c r="C20" s="462"/>
      <c r="D20" s="170" t="s">
        <v>33</v>
      </c>
      <c r="E20" s="462"/>
      <c r="F20" s="462"/>
      <c r="G20" s="463"/>
      <c r="H20" s="171">
        <f>SUM(I20:O20)</f>
        <v>1700000</v>
      </c>
      <c r="I20" s="172"/>
      <c r="J20" s="171"/>
      <c r="K20" s="171">
        <v>850000</v>
      </c>
      <c r="L20" s="171">
        <v>850000</v>
      </c>
      <c r="M20" s="173"/>
      <c r="N20" s="173"/>
      <c r="O20" s="174"/>
      <c r="P20" s="493"/>
    </row>
    <row r="21" spans="1:16" s="159" customFormat="1" ht="34.5" customHeight="1">
      <c r="A21" s="407">
        <v>4</v>
      </c>
      <c r="B21" s="410">
        <v>600</v>
      </c>
      <c r="C21" s="410">
        <v>60013</v>
      </c>
      <c r="D21" s="139" t="s">
        <v>129</v>
      </c>
      <c r="E21" s="410">
        <v>2009</v>
      </c>
      <c r="F21" s="410">
        <v>2010</v>
      </c>
      <c r="G21" s="426" t="s">
        <v>127</v>
      </c>
      <c r="H21" s="175"/>
      <c r="I21" s="162"/>
      <c r="J21" s="141"/>
      <c r="K21" s="141"/>
      <c r="L21" s="142"/>
      <c r="M21" s="142"/>
      <c r="N21" s="142"/>
      <c r="O21" s="143"/>
      <c r="P21" s="163"/>
    </row>
    <row r="22" spans="1:16" s="159" customFormat="1" ht="15.75">
      <c r="A22" s="408"/>
      <c r="B22" s="411"/>
      <c r="C22" s="411"/>
      <c r="D22" s="145" t="s">
        <v>125</v>
      </c>
      <c r="E22" s="411"/>
      <c r="F22" s="411"/>
      <c r="G22" s="435"/>
      <c r="H22" s="176">
        <f>SUM(I22:O22)</f>
        <v>474038</v>
      </c>
      <c r="I22" s="176">
        <f>SUM(I23:I23)</f>
        <v>46631</v>
      </c>
      <c r="J22" s="176">
        <f>SUM(J23:J23)</f>
        <v>427407</v>
      </c>
      <c r="K22" s="176"/>
      <c r="L22" s="176"/>
      <c r="M22" s="165"/>
      <c r="N22" s="165"/>
      <c r="O22" s="166"/>
      <c r="P22" s="144"/>
    </row>
    <row r="23" spans="1:16" s="159" customFormat="1" ht="15.75" thickBot="1">
      <c r="A23" s="408"/>
      <c r="B23" s="411"/>
      <c r="C23" s="411"/>
      <c r="D23" s="177" t="s">
        <v>31</v>
      </c>
      <c r="E23" s="411"/>
      <c r="F23" s="411"/>
      <c r="G23" s="435"/>
      <c r="H23" s="178">
        <f>SUM(I23:O23)</f>
        <v>474038</v>
      </c>
      <c r="I23" s="172">
        <v>46631</v>
      </c>
      <c r="J23" s="171">
        <v>427407</v>
      </c>
      <c r="K23" s="173"/>
      <c r="L23" s="173"/>
      <c r="M23" s="173"/>
      <c r="N23" s="173"/>
      <c r="O23" s="174"/>
      <c r="P23" s="179"/>
    </row>
    <row r="24" spans="1:16" s="159" customFormat="1" ht="34.5" customHeight="1">
      <c r="A24" s="488">
        <v>5</v>
      </c>
      <c r="B24" s="487">
        <v>600</v>
      </c>
      <c r="C24" s="489">
        <v>60016</v>
      </c>
      <c r="D24" s="139" t="s">
        <v>130</v>
      </c>
      <c r="E24" s="487">
        <v>2008</v>
      </c>
      <c r="F24" s="487">
        <v>2012</v>
      </c>
      <c r="G24" s="487" t="s">
        <v>131</v>
      </c>
      <c r="H24" s="180"/>
      <c r="I24" s="169"/>
      <c r="J24" s="168"/>
      <c r="K24" s="165"/>
      <c r="L24" s="165"/>
      <c r="M24" s="165"/>
      <c r="N24" s="165"/>
      <c r="O24" s="166"/>
      <c r="P24" s="181"/>
    </row>
    <row r="25" spans="1:16" s="159" customFormat="1" ht="15.75">
      <c r="A25" s="408"/>
      <c r="B25" s="411"/>
      <c r="C25" s="490"/>
      <c r="D25" s="145" t="s">
        <v>125</v>
      </c>
      <c r="E25" s="411"/>
      <c r="F25" s="411"/>
      <c r="G25" s="411"/>
      <c r="H25" s="146">
        <f>SUM(I25:O25)</f>
        <v>7992850</v>
      </c>
      <c r="I25" s="182">
        <f>SUM(I26:I27)</f>
        <v>112850</v>
      </c>
      <c r="J25" s="182">
        <f>SUM(J26:J27)</f>
        <v>30000</v>
      </c>
      <c r="K25" s="182">
        <f>SUM(K26:K27)</f>
        <v>4150000</v>
      </c>
      <c r="L25" s="182">
        <f>SUM(L26:L27)</f>
        <v>3700000</v>
      </c>
      <c r="M25" s="182"/>
      <c r="N25" s="165"/>
      <c r="O25" s="166"/>
      <c r="P25" s="181"/>
    </row>
    <row r="26" spans="1:16" s="159" customFormat="1" ht="15">
      <c r="A26" s="408"/>
      <c r="B26" s="411"/>
      <c r="C26" s="490"/>
      <c r="D26" s="167" t="s">
        <v>31</v>
      </c>
      <c r="E26" s="411"/>
      <c r="F26" s="411"/>
      <c r="G26" s="411"/>
      <c r="H26" s="180">
        <f>SUM(I26:O26)</f>
        <v>4167850</v>
      </c>
      <c r="I26" s="169">
        <v>112850</v>
      </c>
      <c r="J26" s="168">
        <v>30000</v>
      </c>
      <c r="K26" s="165">
        <v>2125000</v>
      </c>
      <c r="L26" s="165">
        <v>1900000</v>
      </c>
      <c r="M26" s="165"/>
      <c r="N26" s="165"/>
      <c r="O26" s="166"/>
      <c r="P26" s="181"/>
    </row>
    <row r="27" spans="1:16" s="159" customFormat="1" ht="15.75" thickBot="1">
      <c r="A27" s="461"/>
      <c r="B27" s="462"/>
      <c r="C27" s="491"/>
      <c r="D27" s="183" t="s">
        <v>33</v>
      </c>
      <c r="E27" s="462"/>
      <c r="F27" s="462"/>
      <c r="G27" s="462"/>
      <c r="H27" s="180">
        <f>SUM(I27:O27)</f>
        <v>3825000</v>
      </c>
      <c r="I27" s="169"/>
      <c r="J27" s="168"/>
      <c r="K27" s="165">
        <v>2025000</v>
      </c>
      <c r="L27" s="165">
        <v>1800000</v>
      </c>
      <c r="M27" s="165"/>
      <c r="N27" s="165"/>
      <c r="O27" s="166"/>
      <c r="P27" s="179">
        <v>0.5</v>
      </c>
    </row>
    <row r="28" spans="1:16" s="159" customFormat="1" ht="39.75" customHeight="1">
      <c r="A28" s="420">
        <v>6</v>
      </c>
      <c r="B28" s="487">
        <v>600</v>
      </c>
      <c r="C28" s="487">
        <v>60016</v>
      </c>
      <c r="D28" s="184" t="s">
        <v>132</v>
      </c>
      <c r="E28" s="487">
        <v>2010</v>
      </c>
      <c r="F28" s="487">
        <v>2012</v>
      </c>
      <c r="G28" s="487" t="s">
        <v>131</v>
      </c>
      <c r="H28" s="185"/>
      <c r="I28" s="186"/>
      <c r="J28" s="186"/>
      <c r="K28" s="186"/>
      <c r="L28" s="186"/>
      <c r="M28" s="186"/>
      <c r="N28" s="187"/>
      <c r="O28" s="188"/>
      <c r="P28" s="189"/>
    </row>
    <row r="29" spans="1:16" s="159" customFormat="1" ht="15.75">
      <c r="A29" s="421"/>
      <c r="B29" s="411"/>
      <c r="C29" s="411"/>
      <c r="D29" s="190" t="s">
        <v>125</v>
      </c>
      <c r="E29" s="411"/>
      <c r="F29" s="411"/>
      <c r="G29" s="411"/>
      <c r="H29" s="146">
        <f>SUM(I29:O29)</f>
        <v>291000</v>
      </c>
      <c r="I29" s="191"/>
      <c r="J29" s="192">
        <f>SUM(J30)</f>
        <v>91000</v>
      </c>
      <c r="K29" s="192">
        <f>SUM(K30)</f>
        <v>100000</v>
      </c>
      <c r="L29" s="192">
        <f>SUM(L30)</f>
        <v>100000</v>
      </c>
      <c r="M29" s="192"/>
      <c r="N29" s="193"/>
      <c r="O29" s="194"/>
      <c r="P29" s="189"/>
    </row>
    <row r="30" spans="1:16" s="159" customFormat="1" ht="16.5" thickBot="1">
      <c r="A30" s="422"/>
      <c r="B30" s="462"/>
      <c r="C30" s="462"/>
      <c r="D30" s="195" t="s">
        <v>31</v>
      </c>
      <c r="E30" s="462"/>
      <c r="F30" s="462"/>
      <c r="G30" s="462"/>
      <c r="H30" s="196">
        <f>SUM(I30:O30)</f>
        <v>291000</v>
      </c>
      <c r="I30" s="191"/>
      <c r="J30" s="197">
        <v>91000</v>
      </c>
      <c r="K30" s="197">
        <v>100000</v>
      </c>
      <c r="L30" s="197">
        <v>100000</v>
      </c>
      <c r="M30" s="197"/>
      <c r="N30" s="198"/>
      <c r="O30" s="194"/>
      <c r="P30" s="199"/>
    </row>
    <row r="31" spans="1:16" s="17" customFormat="1" ht="15.75">
      <c r="A31" s="407">
        <v>7</v>
      </c>
      <c r="B31" s="410">
        <v>600</v>
      </c>
      <c r="C31" s="500">
        <v>60016</v>
      </c>
      <c r="D31" s="139" t="s">
        <v>133</v>
      </c>
      <c r="E31" s="410">
        <v>2009</v>
      </c>
      <c r="F31" s="410">
        <v>2010</v>
      </c>
      <c r="G31" s="426" t="s">
        <v>134</v>
      </c>
      <c r="H31" s="200"/>
      <c r="I31" s="162"/>
      <c r="J31" s="141"/>
      <c r="K31" s="141"/>
      <c r="L31" s="142"/>
      <c r="M31" s="142"/>
      <c r="N31" s="142"/>
      <c r="O31" s="143"/>
      <c r="P31" s="144"/>
    </row>
    <row r="32" spans="1:16" s="17" customFormat="1" ht="15.75">
      <c r="A32" s="408"/>
      <c r="B32" s="411"/>
      <c r="C32" s="490"/>
      <c r="D32" s="145" t="s">
        <v>125</v>
      </c>
      <c r="E32" s="411"/>
      <c r="F32" s="411"/>
      <c r="G32" s="435"/>
      <c r="H32" s="146">
        <f>SUM(I32:O32)</f>
        <v>2990245</v>
      </c>
      <c r="I32" s="147">
        <f>SUM(I33:I34)</f>
        <v>60245</v>
      </c>
      <c r="J32" s="147">
        <f>SUM(J33:J34)</f>
        <v>2930000</v>
      </c>
      <c r="K32" s="147"/>
      <c r="L32" s="147"/>
      <c r="M32" s="165"/>
      <c r="N32" s="165"/>
      <c r="O32" s="166"/>
      <c r="P32" s="144"/>
    </row>
    <row r="33" spans="1:16" s="62" customFormat="1" ht="15">
      <c r="A33" s="408"/>
      <c r="B33" s="411"/>
      <c r="C33" s="490"/>
      <c r="D33" s="150" t="s">
        <v>31</v>
      </c>
      <c r="E33" s="411"/>
      <c r="F33" s="411"/>
      <c r="G33" s="435"/>
      <c r="H33" s="151">
        <f>SUM(I33:O33)</f>
        <v>1690245</v>
      </c>
      <c r="I33" s="197">
        <v>60245</v>
      </c>
      <c r="J33" s="152">
        <f>1700000-70000</f>
        <v>1630000</v>
      </c>
      <c r="K33" s="153"/>
      <c r="L33" s="153"/>
      <c r="M33" s="153"/>
      <c r="N33" s="153"/>
      <c r="O33" s="201"/>
      <c r="P33" s="156"/>
    </row>
    <row r="34" spans="1:16" s="17" customFormat="1" ht="15.75" thickBot="1">
      <c r="A34" s="461"/>
      <c r="B34" s="462"/>
      <c r="C34" s="491"/>
      <c r="D34" s="183" t="s">
        <v>135</v>
      </c>
      <c r="E34" s="462"/>
      <c r="F34" s="462"/>
      <c r="G34" s="463"/>
      <c r="H34" s="180">
        <f>SUM(I34:O34)</f>
        <v>1300000</v>
      </c>
      <c r="I34" s="172"/>
      <c r="J34" s="171">
        <v>1300000</v>
      </c>
      <c r="K34" s="173"/>
      <c r="L34" s="173"/>
      <c r="M34" s="173"/>
      <c r="N34" s="173"/>
      <c r="O34" s="174"/>
      <c r="P34" s="179">
        <v>0.5</v>
      </c>
    </row>
    <row r="35" spans="1:16" s="62" customFormat="1" ht="15.75">
      <c r="A35" s="407">
        <v>8</v>
      </c>
      <c r="B35" s="410">
        <v>600</v>
      </c>
      <c r="C35" s="500">
        <v>60016</v>
      </c>
      <c r="D35" s="202" t="s">
        <v>136</v>
      </c>
      <c r="E35" s="410">
        <v>2010</v>
      </c>
      <c r="F35" s="410">
        <v>2011</v>
      </c>
      <c r="G35" s="426" t="s">
        <v>134</v>
      </c>
      <c r="H35" s="203"/>
      <c r="I35" s="204"/>
      <c r="J35" s="205"/>
      <c r="K35" s="205"/>
      <c r="L35" s="206"/>
      <c r="M35" s="206"/>
      <c r="N35" s="206"/>
      <c r="O35" s="207"/>
      <c r="P35" s="156"/>
    </row>
    <row r="36" spans="1:16" s="62" customFormat="1" ht="15.75">
      <c r="A36" s="408"/>
      <c r="B36" s="411"/>
      <c r="C36" s="490"/>
      <c r="D36" s="208" t="s">
        <v>125</v>
      </c>
      <c r="E36" s="411"/>
      <c r="F36" s="411"/>
      <c r="G36" s="435"/>
      <c r="H36" s="146">
        <f>SUM(I36:O36)</f>
        <v>4070000</v>
      </c>
      <c r="I36" s="209"/>
      <c r="J36" s="209">
        <f>SUM(J37:J38)</f>
        <v>70000</v>
      </c>
      <c r="K36" s="209">
        <f>SUM(K37:K38)</f>
        <v>4000000</v>
      </c>
      <c r="L36" s="209"/>
      <c r="M36" s="153"/>
      <c r="N36" s="153"/>
      <c r="O36" s="201"/>
      <c r="P36" s="156"/>
    </row>
    <row r="37" spans="1:16" s="62" customFormat="1" ht="15">
      <c r="A37" s="408"/>
      <c r="B37" s="411"/>
      <c r="C37" s="490"/>
      <c r="D37" s="150" t="s">
        <v>31</v>
      </c>
      <c r="E37" s="411"/>
      <c r="F37" s="411"/>
      <c r="G37" s="435"/>
      <c r="H37" s="151">
        <f>SUM(I37:O37)</f>
        <v>2070000</v>
      </c>
      <c r="I37" s="197"/>
      <c r="J37" s="152">
        <v>70000</v>
      </c>
      <c r="K37" s="153">
        <v>2000000</v>
      </c>
      <c r="L37" s="153"/>
      <c r="M37" s="153"/>
      <c r="N37" s="153"/>
      <c r="O37" s="201"/>
      <c r="P37" s="156"/>
    </row>
    <row r="38" spans="1:16" s="17" customFormat="1" ht="15.75" thickBot="1">
      <c r="A38" s="461"/>
      <c r="B38" s="462"/>
      <c r="C38" s="491"/>
      <c r="D38" s="183" t="s">
        <v>135</v>
      </c>
      <c r="E38" s="462"/>
      <c r="F38" s="462"/>
      <c r="G38" s="463"/>
      <c r="H38" s="180">
        <f>SUM(I38:O38)</f>
        <v>2000000</v>
      </c>
      <c r="I38" s="172"/>
      <c r="J38" s="171"/>
      <c r="K38" s="173">
        <v>2000000</v>
      </c>
      <c r="L38" s="173"/>
      <c r="M38" s="173"/>
      <c r="N38" s="173"/>
      <c r="O38" s="174"/>
      <c r="P38" s="181">
        <v>0.5</v>
      </c>
    </row>
    <row r="39" spans="1:16" s="17" customFormat="1" ht="17.25" customHeight="1" thickBot="1" thickTop="1">
      <c r="A39" s="418" t="s">
        <v>137</v>
      </c>
      <c r="B39" s="419"/>
      <c r="C39" s="419"/>
      <c r="D39" s="419"/>
      <c r="E39" s="419"/>
      <c r="F39" s="419"/>
      <c r="G39" s="419"/>
      <c r="H39" s="135">
        <f>SUM(I39:O39)</f>
        <v>10307949</v>
      </c>
      <c r="I39" s="210">
        <f>SUM(I41,I45)</f>
        <v>97949</v>
      </c>
      <c r="J39" s="210">
        <f aca="true" t="shared" si="2" ref="J39:O39">SUM(J41,J45)</f>
        <v>250000</v>
      </c>
      <c r="K39" s="210">
        <f t="shared" si="2"/>
        <v>5350000</v>
      </c>
      <c r="L39" s="210">
        <f t="shared" si="2"/>
        <v>4610000</v>
      </c>
      <c r="M39" s="210">
        <f t="shared" si="2"/>
        <v>0</v>
      </c>
      <c r="N39" s="210">
        <f t="shared" si="2"/>
        <v>0</v>
      </c>
      <c r="O39" s="210">
        <f t="shared" si="2"/>
        <v>0</v>
      </c>
      <c r="P39" s="137"/>
    </row>
    <row r="40" spans="1:16" s="17" customFormat="1" ht="36.75" customHeight="1">
      <c r="A40" s="407">
        <v>9</v>
      </c>
      <c r="B40" s="410">
        <v>630</v>
      </c>
      <c r="C40" s="410">
        <v>63003</v>
      </c>
      <c r="D40" s="211" t="s">
        <v>34</v>
      </c>
      <c r="E40" s="410">
        <v>2009</v>
      </c>
      <c r="F40" s="410">
        <v>2012</v>
      </c>
      <c r="G40" s="426" t="s">
        <v>124</v>
      </c>
      <c r="H40" s="140"/>
      <c r="I40" s="162"/>
      <c r="J40" s="141"/>
      <c r="K40" s="141"/>
      <c r="L40" s="141"/>
      <c r="M40" s="142"/>
      <c r="N40" s="142"/>
      <c r="O40" s="143"/>
      <c r="P40" s="163"/>
    </row>
    <row r="41" spans="1:16" s="17" customFormat="1" ht="17.25" customHeight="1">
      <c r="A41" s="408"/>
      <c r="B41" s="411"/>
      <c r="C41" s="411"/>
      <c r="D41" s="145" t="s">
        <v>125</v>
      </c>
      <c r="E41" s="413"/>
      <c r="F41" s="413"/>
      <c r="G41" s="427"/>
      <c r="H41" s="176">
        <f>SUM(I41:O41)</f>
        <v>9032949</v>
      </c>
      <c r="I41" s="212">
        <f>SUM(I42:I43)</f>
        <v>22949</v>
      </c>
      <c r="J41" s="212">
        <f>SUM(J42:J43)</f>
        <v>250000</v>
      </c>
      <c r="K41" s="212">
        <f>SUM(K42:K43)</f>
        <v>4750000</v>
      </c>
      <c r="L41" s="212">
        <f>SUM(L42:L43)</f>
        <v>4010000</v>
      </c>
      <c r="M41" s="212"/>
      <c r="N41" s="212"/>
      <c r="O41" s="149"/>
      <c r="P41" s="144"/>
    </row>
    <row r="42" spans="1:16" s="62" customFormat="1" ht="17.25" customHeight="1">
      <c r="A42" s="408"/>
      <c r="B42" s="411"/>
      <c r="C42" s="411"/>
      <c r="D42" s="150" t="s">
        <v>31</v>
      </c>
      <c r="E42" s="411"/>
      <c r="F42" s="411"/>
      <c r="G42" s="435"/>
      <c r="H42" s="151">
        <f>SUM(I42:O42)</f>
        <v>1450949</v>
      </c>
      <c r="I42" s="213">
        <v>22949</v>
      </c>
      <c r="J42" s="213">
        <f>37500+68000</f>
        <v>105500</v>
      </c>
      <c r="K42" s="213">
        <v>712500</v>
      </c>
      <c r="L42" s="213">
        <v>610000</v>
      </c>
      <c r="M42" s="214"/>
      <c r="N42" s="153"/>
      <c r="O42" s="215"/>
      <c r="P42" s="156"/>
    </row>
    <row r="43" spans="1:16" s="62" customFormat="1" ht="17.25" customHeight="1" thickBot="1">
      <c r="A43" s="461"/>
      <c r="B43" s="462"/>
      <c r="C43" s="462"/>
      <c r="D43" s="216" t="s">
        <v>33</v>
      </c>
      <c r="E43" s="462"/>
      <c r="F43" s="462"/>
      <c r="G43" s="463"/>
      <c r="H43" s="196">
        <f>SUM(I43:O43)</f>
        <v>7582000</v>
      </c>
      <c r="I43" s="217"/>
      <c r="J43" s="218">
        <f>212500-68000</f>
        <v>144500</v>
      </c>
      <c r="K43" s="218">
        <v>4037500</v>
      </c>
      <c r="L43" s="218">
        <v>3400000</v>
      </c>
      <c r="M43" s="219"/>
      <c r="N43" s="220"/>
      <c r="O43" s="221"/>
      <c r="P43" s="222">
        <v>0.85</v>
      </c>
    </row>
    <row r="44" spans="1:16" s="17" customFormat="1" ht="36.75" customHeight="1">
      <c r="A44" s="475">
        <v>10</v>
      </c>
      <c r="B44" s="413">
        <v>630</v>
      </c>
      <c r="C44" s="413">
        <v>63003</v>
      </c>
      <c r="D44" s="223" t="s">
        <v>138</v>
      </c>
      <c r="E44" s="413">
        <v>2009</v>
      </c>
      <c r="F44" s="413">
        <v>2012</v>
      </c>
      <c r="G44" s="424" t="s">
        <v>124</v>
      </c>
      <c r="H44" s="225"/>
      <c r="I44" s="226"/>
      <c r="J44" s="226"/>
      <c r="K44" s="226"/>
      <c r="L44" s="226"/>
      <c r="M44" s="226"/>
      <c r="N44" s="226"/>
      <c r="O44" s="227"/>
      <c r="P44" s="228"/>
    </row>
    <row r="45" spans="1:16" s="17" customFormat="1" ht="15.75">
      <c r="A45" s="408"/>
      <c r="B45" s="411"/>
      <c r="C45" s="411"/>
      <c r="D45" s="145" t="s">
        <v>125</v>
      </c>
      <c r="E45" s="413"/>
      <c r="F45" s="413"/>
      <c r="G45" s="424"/>
      <c r="H45" s="176">
        <f>SUM(H46:H47)</f>
        <v>1275000</v>
      </c>
      <c r="I45" s="176">
        <f>SUM(I46:I47)</f>
        <v>75000</v>
      </c>
      <c r="J45" s="176"/>
      <c r="K45" s="176">
        <f>SUM(K46:K47)</f>
        <v>600000</v>
      </c>
      <c r="L45" s="176">
        <f>SUM(L46:L47)</f>
        <v>600000</v>
      </c>
      <c r="M45" s="229"/>
      <c r="N45" s="229"/>
      <c r="O45" s="230"/>
      <c r="P45" s="228"/>
    </row>
    <row r="46" spans="1:16" s="17" customFormat="1" ht="15">
      <c r="A46" s="408"/>
      <c r="B46" s="411"/>
      <c r="C46" s="411"/>
      <c r="D46" s="167" t="s">
        <v>31</v>
      </c>
      <c r="E46" s="413"/>
      <c r="F46" s="413"/>
      <c r="G46" s="424"/>
      <c r="H46" s="231">
        <f>SUM(I46:O46)</f>
        <v>675000</v>
      </c>
      <c r="I46" s="168">
        <v>75000</v>
      </c>
      <c r="J46" s="168"/>
      <c r="K46" s="168">
        <v>300000</v>
      </c>
      <c r="L46" s="168">
        <v>300000</v>
      </c>
      <c r="M46" s="229"/>
      <c r="N46" s="229"/>
      <c r="O46" s="230"/>
      <c r="P46" s="228"/>
    </row>
    <row r="47" spans="1:16" s="17" customFormat="1" ht="15.75" thickBot="1">
      <c r="A47" s="409"/>
      <c r="B47" s="412"/>
      <c r="C47" s="412"/>
      <c r="D47" s="232" t="s">
        <v>33</v>
      </c>
      <c r="E47" s="414"/>
      <c r="F47" s="414"/>
      <c r="G47" s="499"/>
      <c r="H47" s="233">
        <f>SUM(I47:O47)</f>
        <v>600000</v>
      </c>
      <c r="I47" s="234"/>
      <c r="J47" s="234"/>
      <c r="K47" s="234">
        <v>300000</v>
      </c>
      <c r="L47" s="234">
        <v>300000</v>
      </c>
      <c r="M47" s="234"/>
      <c r="N47" s="234"/>
      <c r="O47" s="235"/>
      <c r="P47" s="236">
        <v>0.5</v>
      </c>
    </row>
    <row r="48" spans="1:16" s="159" customFormat="1" ht="17.25" customHeight="1" thickBot="1" thickTop="1">
      <c r="A48" s="418" t="s">
        <v>139</v>
      </c>
      <c r="B48" s="419"/>
      <c r="C48" s="419"/>
      <c r="D48" s="419"/>
      <c r="E48" s="419"/>
      <c r="F48" s="419"/>
      <c r="G48" s="419"/>
      <c r="H48" s="135">
        <f>SUM(I48:O48)</f>
        <v>42974147</v>
      </c>
      <c r="I48" s="237">
        <f>SUM(I50,I53)</f>
        <v>9728147</v>
      </c>
      <c r="J48" s="237">
        <f aca="true" t="shared" si="3" ref="J48:O48">SUM(J50,J53)</f>
        <v>9130000</v>
      </c>
      <c r="K48" s="237">
        <f t="shared" si="3"/>
        <v>6616000</v>
      </c>
      <c r="L48" s="237">
        <f t="shared" si="3"/>
        <v>8500000</v>
      </c>
      <c r="M48" s="237">
        <f t="shared" si="3"/>
        <v>9000000</v>
      </c>
      <c r="N48" s="237">
        <v>0</v>
      </c>
      <c r="O48" s="237">
        <f t="shared" si="3"/>
        <v>0</v>
      </c>
      <c r="P48" s="158"/>
    </row>
    <row r="49" spans="1:16" s="159" customFormat="1" ht="31.5">
      <c r="A49" s="407">
        <v>11</v>
      </c>
      <c r="B49" s="410">
        <v>700</v>
      </c>
      <c r="C49" s="410">
        <v>70095</v>
      </c>
      <c r="D49" s="139" t="s">
        <v>140</v>
      </c>
      <c r="E49" s="410">
        <v>2004</v>
      </c>
      <c r="F49" s="410">
        <v>2013</v>
      </c>
      <c r="G49" s="426" t="s">
        <v>134</v>
      </c>
      <c r="H49" s="200"/>
      <c r="I49" s="162"/>
      <c r="J49" s="141"/>
      <c r="K49" s="141"/>
      <c r="L49" s="141"/>
      <c r="M49" s="141"/>
      <c r="N49" s="141"/>
      <c r="O49" s="238"/>
      <c r="P49" s="239"/>
    </row>
    <row r="50" spans="1:16" s="159" customFormat="1" ht="15.75">
      <c r="A50" s="408"/>
      <c r="B50" s="411"/>
      <c r="C50" s="411"/>
      <c r="D50" s="145" t="s">
        <v>125</v>
      </c>
      <c r="E50" s="413"/>
      <c r="F50" s="413"/>
      <c r="G50" s="427"/>
      <c r="H50" s="176">
        <f>SUM(I50:O50)</f>
        <v>39194037</v>
      </c>
      <c r="I50" s="147">
        <f>SUM(I51)</f>
        <v>8928037</v>
      </c>
      <c r="J50" s="147">
        <f>SUM(J51)</f>
        <v>6150000</v>
      </c>
      <c r="K50" s="147">
        <f>SUM(K51)</f>
        <v>6616000</v>
      </c>
      <c r="L50" s="147">
        <f>SUM(L51)</f>
        <v>8500000</v>
      </c>
      <c r="M50" s="147">
        <f>SUM(M51)</f>
        <v>9000000</v>
      </c>
      <c r="N50" s="147"/>
      <c r="O50" s="147"/>
      <c r="P50" s="239"/>
    </row>
    <row r="51" spans="1:16" s="240" customFormat="1" ht="16.5" thickBot="1">
      <c r="A51" s="461"/>
      <c r="B51" s="462"/>
      <c r="C51" s="462"/>
      <c r="D51" s="150" t="s">
        <v>31</v>
      </c>
      <c r="E51" s="411"/>
      <c r="F51" s="411"/>
      <c r="G51" s="435"/>
      <c r="H51" s="151">
        <f>SUM(I51:O51)</f>
        <v>39194037</v>
      </c>
      <c r="I51" s="152">
        <v>8928037</v>
      </c>
      <c r="J51" s="152">
        <f>7500000-700000-150000-500000</f>
        <v>6150000</v>
      </c>
      <c r="K51" s="152">
        <f>8500000-1884000</f>
        <v>6616000</v>
      </c>
      <c r="L51" s="152">
        <v>8500000</v>
      </c>
      <c r="M51" s="152">
        <v>9000000</v>
      </c>
      <c r="N51" s="152"/>
      <c r="O51" s="197"/>
      <c r="P51" s="189"/>
    </row>
    <row r="52" spans="1:16" s="240" customFormat="1" ht="31.5">
      <c r="A52" s="420">
        <v>12</v>
      </c>
      <c r="B52" s="423">
        <v>700</v>
      </c>
      <c r="C52" s="423">
        <v>70095</v>
      </c>
      <c r="D52" s="202" t="s">
        <v>141</v>
      </c>
      <c r="E52" s="423">
        <v>2008</v>
      </c>
      <c r="F52" s="423">
        <v>2010</v>
      </c>
      <c r="G52" s="480" t="s">
        <v>134</v>
      </c>
      <c r="H52" s="203"/>
      <c r="I52" s="205"/>
      <c r="J52" s="205"/>
      <c r="K52" s="205"/>
      <c r="L52" s="205"/>
      <c r="M52" s="205"/>
      <c r="N52" s="205"/>
      <c r="O52" s="204"/>
      <c r="P52" s="484" t="s">
        <v>142</v>
      </c>
    </row>
    <row r="53" spans="1:16" s="240" customFormat="1" ht="15.75">
      <c r="A53" s="421"/>
      <c r="B53" s="424"/>
      <c r="C53" s="424"/>
      <c r="D53" s="208" t="s">
        <v>125</v>
      </c>
      <c r="E53" s="424"/>
      <c r="F53" s="424"/>
      <c r="G53" s="481"/>
      <c r="H53" s="146">
        <f>SUM(I53:O53)</f>
        <v>3780110</v>
      </c>
      <c r="I53" s="146">
        <f>SUM(I54:I55)</f>
        <v>800110</v>
      </c>
      <c r="J53" s="146">
        <f>SUM(J54:J55)</f>
        <v>2980000</v>
      </c>
      <c r="K53" s="146"/>
      <c r="L53" s="146"/>
      <c r="M53" s="242"/>
      <c r="N53" s="242"/>
      <c r="O53" s="243"/>
      <c r="P53" s="485"/>
    </row>
    <row r="54" spans="1:16" s="240" customFormat="1" ht="15.75">
      <c r="A54" s="421"/>
      <c r="B54" s="424"/>
      <c r="C54" s="424"/>
      <c r="D54" s="150" t="s">
        <v>31</v>
      </c>
      <c r="E54" s="424"/>
      <c r="F54" s="424"/>
      <c r="G54" s="481"/>
      <c r="H54" s="241">
        <f>SUM(I54:O54)</f>
        <v>3058075</v>
      </c>
      <c r="I54" s="152">
        <v>656179</v>
      </c>
      <c r="J54" s="152">
        <f>2381896+20000</f>
        <v>2401896</v>
      </c>
      <c r="K54" s="152"/>
      <c r="L54" s="146"/>
      <c r="M54" s="242"/>
      <c r="N54" s="242"/>
      <c r="O54" s="243"/>
      <c r="P54" s="485"/>
    </row>
    <row r="55" spans="1:16" s="240" customFormat="1" ht="17.25" customHeight="1" thickBot="1">
      <c r="A55" s="422"/>
      <c r="B55" s="425"/>
      <c r="C55" s="425"/>
      <c r="D55" s="216" t="s">
        <v>135</v>
      </c>
      <c r="E55" s="425"/>
      <c r="F55" s="425"/>
      <c r="G55" s="498"/>
      <c r="H55" s="244">
        <f>SUM(I55:O55)</f>
        <v>722035</v>
      </c>
      <c r="I55" s="245">
        <v>143931</v>
      </c>
      <c r="J55" s="245">
        <v>578104</v>
      </c>
      <c r="K55" s="245"/>
      <c r="L55" s="245"/>
      <c r="M55" s="246"/>
      <c r="N55" s="246"/>
      <c r="O55" s="247"/>
      <c r="P55" s="486"/>
    </row>
    <row r="56" spans="1:16" s="159" customFormat="1" ht="18" customHeight="1">
      <c r="A56" s="456" t="s">
        <v>7</v>
      </c>
      <c r="B56" s="443" t="s">
        <v>0</v>
      </c>
      <c r="C56" s="443" t="s">
        <v>109</v>
      </c>
      <c r="D56" s="443" t="s">
        <v>110</v>
      </c>
      <c r="E56" s="466" t="s">
        <v>111</v>
      </c>
      <c r="F56" s="471"/>
      <c r="G56" s="443" t="s">
        <v>112</v>
      </c>
      <c r="H56" s="466" t="s">
        <v>113</v>
      </c>
      <c r="I56" s="446" t="s">
        <v>114</v>
      </c>
      <c r="J56" s="468"/>
      <c r="K56" s="468"/>
      <c r="L56" s="468"/>
      <c r="M56" s="468"/>
      <c r="N56" s="468"/>
      <c r="O56" s="468"/>
      <c r="P56" s="449" t="s">
        <v>115</v>
      </c>
    </row>
    <row r="57" spans="1:16" s="159" customFormat="1" ht="16.5" customHeight="1">
      <c r="A57" s="457"/>
      <c r="B57" s="444"/>
      <c r="C57" s="444"/>
      <c r="D57" s="444"/>
      <c r="E57" s="459"/>
      <c r="F57" s="460"/>
      <c r="G57" s="444"/>
      <c r="H57" s="444"/>
      <c r="I57" s="444" t="s">
        <v>116</v>
      </c>
      <c r="J57" s="444" t="s">
        <v>117</v>
      </c>
      <c r="K57" s="459" t="s">
        <v>118</v>
      </c>
      <c r="L57" s="470"/>
      <c r="M57" s="470"/>
      <c r="N57" s="470"/>
      <c r="O57" s="470"/>
      <c r="P57" s="450"/>
    </row>
    <row r="58" spans="1:16" s="159" customFormat="1" ht="33" customHeight="1" thickBot="1">
      <c r="A58" s="458"/>
      <c r="B58" s="445"/>
      <c r="C58" s="445"/>
      <c r="D58" s="445"/>
      <c r="E58" s="248" t="s">
        <v>119</v>
      </c>
      <c r="F58" s="248" t="s">
        <v>120</v>
      </c>
      <c r="G58" s="445"/>
      <c r="H58" s="467"/>
      <c r="I58" s="467"/>
      <c r="J58" s="467"/>
      <c r="K58" s="249">
        <v>2011</v>
      </c>
      <c r="L58" s="250">
        <v>2012</v>
      </c>
      <c r="M58" s="250">
        <v>2013</v>
      </c>
      <c r="N58" s="250">
        <v>2014</v>
      </c>
      <c r="O58" s="251" t="s">
        <v>121</v>
      </c>
      <c r="P58" s="469"/>
    </row>
    <row r="59" spans="1:16" s="159" customFormat="1" ht="15" customHeight="1" thickBot="1">
      <c r="A59" s="129">
        <v>1</v>
      </c>
      <c r="B59" s="130">
        <v>2</v>
      </c>
      <c r="C59" s="130">
        <v>3</v>
      </c>
      <c r="D59" s="130">
        <v>4</v>
      </c>
      <c r="E59" s="131">
        <v>5</v>
      </c>
      <c r="F59" s="131">
        <v>6</v>
      </c>
      <c r="G59" s="131">
        <v>7</v>
      </c>
      <c r="H59" s="132">
        <v>8</v>
      </c>
      <c r="I59" s="131">
        <v>9</v>
      </c>
      <c r="J59" s="130">
        <v>10</v>
      </c>
      <c r="K59" s="130">
        <v>11</v>
      </c>
      <c r="L59" s="130">
        <v>12</v>
      </c>
      <c r="M59" s="130">
        <v>13</v>
      </c>
      <c r="N59" s="130">
        <v>14</v>
      </c>
      <c r="O59" s="133">
        <v>15</v>
      </c>
      <c r="P59" s="134">
        <v>16</v>
      </c>
    </row>
    <row r="60" spans="1:16" s="159" customFormat="1" ht="15" customHeight="1" thickBot="1" thickTop="1">
      <c r="A60" s="418" t="s">
        <v>143</v>
      </c>
      <c r="B60" s="482"/>
      <c r="C60" s="482"/>
      <c r="D60" s="482"/>
      <c r="E60" s="482"/>
      <c r="F60" s="482"/>
      <c r="G60" s="483"/>
      <c r="H60" s="135">
        <f>SUM(I60:O60)</f>
        <v>6369000</v>
      </c>
      <c r="I60" s="136">
        <f>SUM(I62)</f>
        <v>2785000</v>
      </c>
      <c r="J60" s="136">
        <f>SUM(J62)</f>
        <v>1700000</v>
      </c>
      <c r="K60" s="136">
        <f>SUM(K62)</f>
        <v>1884000</v>
      </c>
      <c r="L60" s="136">
        <f>SUM(L62,L73)</f>
        <v>0</v>
      </c>
      <c r="M60" s="136">
        <f>SUM(M62,M73)</f>
        <v>0</v>
      </c>
      <c r="N60" s="136">
        <f>SUM(N62,N73)</f>
        <v>0</v>
      </c>
      <c r="O60" s="136">
        <f>SUM(O62,O73)</f>
        <v>0</v>
      </c>
      <c r="P60" s="137"/>
    </row>
    <row r="61" spans="1:16" s="159" customFormat="1" ht="20.25" customHeight="1">
      <c r="A61" s="407">
        <v>13</v>
      </c>
      <c r="B61" s="410">
        <v>710</v>
      </c>
      <c r="C61" s="410">
        <v>71095</v>
      </c>
      <c r="D61" s="160" t="s">
        <v>144</v>
      </c>
      <c r="E61" s="410">
        <v>2008</v>
      </c>
      <c r="F61" s="410">
        <v>2011</v>
      </c>
      <c r="G61" s="426" t="s">
        <v>145</v>
      </c>
      <c r="H61" s="138"/>
      <c r="I61" s="162"/>
      <c r="J61" s="141"/>
      <c r="K61" s="141"/>
      <c r="L61" s="141"/>
      <c r="M61" s="142"/>
      <c r="N61" s="142"/>
      <c r="O61" s="143"/>
      <c r="P61" s="144"/>
    </row>
    <row r="62" spans="1:16" s="159" customFormat="1" ht="18" customHeight="1">
      <c r="A62" s="408"/>
      <c r="B62" s="411"/>
      <c r="C62" s="411"/>
      <c r="D62" s="145" t="s">
        <v>125</v>
      </c>
      <c r="E62" s="413"/>
      <c r="F62" s="413"/>
      <c r="G62" s="427"/>
      <c r="H62" s="164">
        <f>SUM(I62:O62)</f>
        <v>6369000</v>
      </c>
      <c r="I62" s="182">
        <f>SUM(I63:I63)</f>
        <v>2785000</v>
      </c>
      <c r="J62" s="182">
        <f>SUM(J63:J63)</f>
        <v>1700000</v>
      </c>
      <c r="K62" s="182">
        <f>SUM(K63:K63)</f>
        <v>1884000</v>
      </c>
      <c r="L62" s="182"/>
      <c r="M62" s="148"/>
      <c r="N62" s="148"/>
      <c r="O62" s="149"/>
      <c r="P62" s="144"/>
    </row>
    <row r="63" spans="1:16" s="159" customFormat="1" ht="15.75" thickBot="1">
      <c r="A63" s="408"/>
      <c r="B63" s="411"/>
      <c r="C63" s="411"/>
      <c r="D63" s="167" t="s">
        <v>31</v>
      </c>
      <c r="E63" s="413"/>
      <c r="F63" s="413"/>
      <c r="G63" s="427"/>
      <c r="H63" s="168">
        <f>SUM(I63:O63)</f>
        <v>6369000</v>
      </c>
      <c r="I63" s="168">
        <v>2785000</v>
      </c>
      <c r="J63" s="168">
        <v>1700000</v>
      </c>
      <c r="K63" s="168">
        <v>1884000</v>
      </c>
      <c r="L63" s="168"/>
      <c r="M63" s="148"/>
      <c r="N63" s="148"/>
      <c r="O63" s="149"/>
      <c r="P63" s="144"/>
    </row>
    <row r="64" spans="1:16" s="159" customFormat="1" ht="15" customHeight="1" thickBot="1" thickTop="1">
      <c r="A64" s="418" t="s">
        <v>146</v>
      </c>
      <c r="B64" s="482"/>
      <c r="C64" s="482"/>
      <c r="D64" s="482"/>
      <c r="E64" s="482"/>
      <c r="F64" s="482"/>
      <c r="G64" s="483"/>
      <c r="H64" s="135">
        <f>SUM(I64:O64)</f>
        <v>1106929</v>
      </c>
      <c r="I64" s="136">
        <f>SUM(I66)</f>
        <v>13545</v>
      </c>
      <c r="J64" s="136">
        <f>SUM(J66)</f>
        <v>623384</v>
      </c>
      <c r="K64" s="136">
        <f>SUM(K66)</f>
        <v>470000</v>
      </c>
      <c r="L64" s="136">
        <f>SUM(L66,L78)</f>
        <v>0</v>
      </c>
      <c r="M64" s="136">
        <f>SUM(M66,M78)</f>
        <v>0</v>
      </c>
      <c r="N64" s="136">
        <f>SUM(N66,N78)</f>
        <v>0</v>
      </c>
      <c r="O64" s="136">
        <f>SUM(O66,O78)</f>
        <v>0</v>
      </c>
      <c r="P64" s="137"/>
    </row>
    <row r="65" spans="1:16" s="159" customFormat="1" ht="20.25" customHeight="1">
      <c r="A65" s="407">
        <v>14</v>
      </c>
      <c r="B65" s="410">
        <v>750</v>
      </c>
      <c r="C65" s="410">
        <v>75023</v>
      </c>
      <c r="D65" s="160" t="s">
        <v>35</v>
      </c>
      <c r="E65" s="410">
        <v>2008</v>
      </c>
      <c r="F65" s="410">
        <v>2011</v>
      </c>
      <c r="G65" s="426" t="s">
        <v>147</v>
      </c>
      <c r="H65" s="138"/>
      <c r="I65" s="162"/>
      <c r="J65" s="141"/>
      <c r="K65" s="141"/>
      <c r="L65" s="141"/>
      <c r="M65" s="142"/>
      <c r="N65" s="142"/>
      <c r="O65" s="143"/>
      <c r="P65" s="144"/>
    </row>
    <row r="66" spans="1:16" s="159" customFormat="1" ht="18" customHeight="1">
      <c r="A66" s="408"/>
      <c r="B66" s="411"/>
      <c r="C66" s="411"/>
      <c r="D66" s="145" t="s">
        <v>125</v>
      </c>
      <c r="E66" s="413"/>
      <c r="F66" s="413"/>
      <c r="G66" s="427"/>
      <c r="H66" s="164">
        <f>SUM(I66:O66)</f>
        <v>1106929</v>
      </c>
      <c r="I66" s="182">
        <f>SUM(I67:I68)</f>
        <v>13545</v>
      </c>
      <c r="J66" s="182">
        <f>SUM(J67:J68)</f>
        <v>623384</v>
      </c>
      <c r="K66" s="182">
        <f>SUM(K67:K68)</f>
        <v>470000</v>
      </c>
      <c r="L66" s="182"/>
      <c r="M66" s="148"/>
      <c r="N66" s="148"/>
      <c r="O66" s="149"/>
      <c r="P66" s="144"/>
    </row>
    <row r="67" spans="1:16" s="240" customFormat="1" ht="15">
      <c r="A67" s="408"/>
      <c r="B67" s="411"/>
      <c r="C67" s="411"/>
      <c r="D67" s="150" t="s">
        <v>31</v>
      </c>
      <c r="E67" s="413"/>
      <c r="F67" s="413"/>
      <c r="G67" s="427"/>
      <c r="H67" s="152">
        <f>SUM(I67:O67)</f>
        <v>166040</v>
      </c>
      <c r="I67" s="152">
        <v>2032</v>
      </c>
      <c r="J67" s="152">
        <f>202253-70155-38590</f>
        <v>93508</v>
      </c>
      <c r="K67" s="152">
        <v>70500</v>
      </c>
      <c r="L67" s="152"/>
      <c r="M67" s="154"/>
      <c r="N67" s="154"/>
      <c r="O67" s="155"/>
      <c r="P67" s="156"/>
    </row>
    <row r="68" spans="1:16" s="240" customFormat="1" ht="15" customHeight="1" thickBot="1">
      <c r="A68" s="461"/>
      <c r="B68" s="462"/>
      <c r="C68" s="462"/>
      <c r="D68" s="216" t="s">
        <v>33</v>
      </c>
      <c r="E68" s="474"/>
      <c r="F68" s="474"/>
      <c r="G68" s="476"/>
      <c r="H68" s="152">
        <f>SUM(I68:O68)</f>
        <v>940889</v>
      </c>
      <c r="I68" s="245">
        <v>11513</v>
      </c>
      <c r="J68" s="245">
        <f>1146098-397545-218677</f>
        <v>529876</v>
      </c>
      <c r="K68" s="245">
        <v>399500</v>
      </c>
      <c r="L68" s="245"/>
      <c r="M68" s="252"/>
      <c r="N68" s="252"/>
      <c r="O68" s="221"/>
      <c r="P68" s="253">
        <v>0.85</v>
      </c>
    </row>
    <row r="69" spans="1:16" s="17" customFormat="1" ht="17.25" customHeight="1" thickBot="1" thickTop="1">
      <c r="A69" s="418" t="s">
        <v>148</v>
      </c>
      <c r="B69" s="482"/>
      <c r="C69" s="482"/>
      <c r="D69" s="482"/>
      <c r="E69" s="482"/>
      <c r="F69" s="482"/>
      <c r="G69" s="483"/>
      <c r="H69" s="135">
        <f>SUM(I69:O69)</f>
        <v>4837706</v>
      </c>
      <c r="I69" s="136">
        <f aca="true" t="shared" si="4" ref="I69:O69">SUM(I71,I75,I79)</f>
        <v>37706</v>
      </c>
      <c r="J69" s="136">
        <f t="shared" si="4"/>
        <v>3000000</v>
      </c>
      <c r="K69" s="136">
        <f t="shared" si="4"/>
        <v>1800000</v>
      </c>
      <c r="L69" s="136">
        <f t="shared" si="4"/>
        <v>0</v>
      </c>
      <c r="M69" s="136">
        <f t="shared" si="4"/>
        <v>0</v>
      </c>
      <c r="N69" s="136">
        <f t="shared" si="4"/>
        <v>0</v>
      </c>
      <c r="O69" s="136">
        <f t="shared" si="4"/>
        <v>0</v>
      </c>
      <c r="P69" s="137"/>
    </row>
    <row r="70" spans="1:16" s="17" customFormat="1" ht="17.25" customHeight="1">
      <c r="A70" s="407">
        <v>15</v>
      </c>
      <c r="B70" s="410">
        <v>754</v>
      </c>
      <c r="C70" s="410">
        <v>75412</v>
      </c>
      <c r="D70" s="139" t="s">
        <v>36</v>
      </c>
      <c r="E70" s="410">
        <v>2004</v>
      </c>
      <c r="F70" s="410">
        <v>2010</v>
      </c>
      <c r="G70" s="426" t="s">
        <v>124</v>
      </c>
      <c r="H70" s="200"/>
      <c r="I70" s="162"/>
      <c r="J70" s="141"/>
      <c r="K70" s="141"/>
      <c r="L70" s="141"/>
      <c r="M70" s="142"/>
      <c r="N70" s="142"/>
      <c r="O70" s="143"/>
      <c r="P70" s="163"/>
    </row>
    <row r="71" spans="1:16" s="17" customFormat="1" ht="17.25" customHeight="1">
      <c r="A71" s="408"/>
      <c r="B71" s="411"/>
      <c r="C71" s="411"/>
      <c r="D71" s="145" t="s">
        <v>125</v>
      </c>
      <c r="E71" s="413"/>
      <c r="F71" s="413"/>
      <c r="G71" s="427"/>
      <c r="H71" s="176">
        <f>SUM(H72:H73)</f>
        <v>1237706</v>
      </c>
      <c r="I71" s="176">
        <f>SUM(I72:I73)</f>
        <v>37706</v>
      </c>
      <c r="J71" s="176">
        <f>SUM(J72:J73)</f>
        <v>1200000</v>
      </c>
      <c r="K71" s="176"/>
      <c r="L71" s="226"/>
      <c r="M71" s="148"/>
      <c r="N71" s="148"/>
      <c r="O71" s="149"/>
      <c r="P71" s="144"/>
    </row>
    <row r="72" spans="1:16" s="17" customFormat="1" ht="17.25" customHeight="1">
      <c r="A72" s="408"/>
      <c r="B72" s="411"/>
      <c r="C72" s="411"/>
      <c r="D72" s="167" t="s">
        <v>31</v>
      </c>
      <c r="E72" s="413"/>
      <c r="F72" s="413"/>
      <c r="G72" s="427"/>
      <c r="H72" s="180">
        <f>SUM(I72:O72)</f>
        <v>718706</v>
      </c>
      <c r="I72" s="169">
        <v>37706</v>
      </c>
      <c r="J72" s="169">
        <v>681000</v>
      </c>
      <c r="K72" s="169"/>
      <c r="L72" s="226"/>
      <c r="M72" s="148"/>
      <c r="N72" s="148"/>
      <c r="O72" s="149"/>
      <c r="P72" s="144"/>
    </row>
    <row r="73" spans="1:16" s="14" customFormat="1" ht="17.25" customHeight="1" thickBot="1">
      <c r="A73" s="461"/>
      <c r="B73" s="462"/>
      <c r="C73" s="462"/>
      <c r="D73" s="170" t="s">
        <v>33</v>
      </c>
      <c r="E73" s="474"/>
      <c r="F73" s="474"/>
      <c r="G73" s="476"/>
      <c r="H73" s="171">
        <f>SUM(I73:O73)</f>
        <v>519000</v>
      </c>
      <c r="I73" s="172"/>
      <c r="J73" s="171">
        <v>519000</v>
      </c>
      <c r="K73" s="171"/>
      <c r="L73" s="254"/>
      <c r="M73" s="255"/>
      <c r="N73" s="255"/>
      <c r="O73" s="256"/>
      <c r="P73" s="179">
        <v>0.5</v>
      </c>
    </row>
    <row r="74" spans="1:16" s="17" customFormat="1" ht="34.5" customHeight="1">
      <c r="A74" s="407">
        <v>16</v>
      </c>
      <c r="B74" s="410">
        <v>754</v>
      </c>
      <c r="C74" s="410">
        <v>75412</v>
      </c>
      <c r="D74" s="257" t="s">
        <v>37</v>
      </c>
      <c r="E74" s="410">
        <v>2010</v>
      </c>
      <c r="F74" s="410">
        <v>2011</v>
      </c>
      <c r="G74" s="426" t="s">
        <v>149</v>
      </c>
      <c r="H74" s="200"/>
      <c r="I74" s="162"/>
      <c r="J74" s="141"/>
      <c r="K74" s="141"/>
      <c r="L74" s="141"/>
      <c r="M74" s="142"/>
      <c r="N74" s="142"/>
      <c r="O74" s="143"/>
      <c r="P74" s="163"/>
    </row>
    <row r="75" spans="1:16" s="17" customFormat="1" ht="17.25" customHeight="1">
      <c r="A75" s="408"/>
      <c r="B75" s="411"/>
      <c r="C75" s="411"/>
      <c r="D75" s="145" t="s">
        <v>125</v>
      </c>
      <c r="E75" s="413"/>
      <c r="F75" s="413"/>
      <c r="G75" s="427"/>
      <c r="H75" s="176">
        <f>SUM(H76:H77)</f>
        <v>3000000</v>
      </c>
      <c r="I75" s="176"/>
      <c r="J75" s="176">
        <f>SUM(J76:J77)</f>
        <v>1500000</v>
      </c>
      <c r="K75" s="176">
        <f>SUM(K76:K77)</f>
        <v>1500000</v>
      </c>
      <c r="L75" s="226"/>
      <c r="M75" s="148"/>
      <c r="N75" s="148"/>
      <c r="O75" s="149"/>
      <c r="P75" s="144"/>
    </row>
    <row r="76" spans="1:16" s="17" customFormat="1" ht="17.25" customHeight="1">
      <c r="A76" s="408"/>
      <c r="B76" s="411"/>
      <c r="C76" s="411"/>
      <c r="D76" s="167" t="s">
        <v>31</v>
      </c>
      <c r="E76" s="413"/>
      <c r="F76" s="413"/>
      <c r="G76" s="427"/>
      <c r="H76" s="180">
        <f>SUM(I76:O76)</f>
        <v>450000</v>
      </c>
      <c r="I76" s="169"/>
      <c r="J76" s="169">
        <v>225000</v>
      </c>
      <c r="K76" s="169">
        <v>225000</v>
      </c>
      <c r="L76" s="226"/>
      <c r="M76" s="148"/>
      <c r="N76" s="148"/>
      <c r="O76" s="149"/>
      <c r="P76" s="144"/>
    </row>
    <row r="77" spans="1:16" s="17" customFormat="1" ht="17.25" customHeight="1" thickBot="1">
      <c r="A77" s="461"/>
      <c r="B77" s="462"/>
      <c r="C77" s="462"/>
      <c r="D77" s="170" t="s">
        <v>33</v>
      </c>
      <c r="E77" s="474"/>
      <c r="F77" s="474"/>
      <c r="G77" s="476"/>
      <c r="H77" s="178">
        <f>SUM(I77:O77)</f>
        <v>2550000</v>
      </c>
      <c r="I77" s="172"/>
      <c r="J77" s="171">
        <v>1275000</v>
      </c>
      <c r="K77" s="171">
        <v>1275000</v>
      </c>
      <c r="L77" s="254"/>
      <c r="M77" s="255"/>
      <c r="N77" s="255"/>
      <c r="O77" s="256"/>
      <c r="P77" s="179">
        <v>0.85</v>
      </c>
    </row>
    <row r="78" spans="1:16" s="17" customFormat="1" ht="15.75">
      <c r="A78" s="407">
        <v>17</v>
      </c>
      <c r="B78" s="410">
        <v>754</v>
      </c>
      <c r="C78" s="410">
        <v>75412</v>
      </c>
      <c r="D78" s="258" t="s">
        <v>38</v>
      </c>
      <c r="E78" s="410">
        <v>2010</v>
      </c>
      <c r="F78" s="410">
        <v>2011</v>
      </c>
      <c r="G78" s="426" t="s">
        <v>149</v>
      </c>
      <c r="H78" s="200"/>
      <c r="I78" s="162"/>
      <c r="J78" s="141"/>
      <c r="K78" s="141"/>
      <c r="L78" s="141"/>
      <c r="M78" s="142"/>
      <c r="N78" s="142"/>
      <c r="O78" s="143"/>
      <c r="P78" s="163"/>
    </row>
    <row r="79" spans="1:16" s="17" customFormat="1" ht="15.75">
      <c r="A79" s="408"/>
      <c r="B79" s="411"/>
      <c r="C79" s="411"/>
      <c r="D79" s="145" t="s">
        <v>125</v>
      </c>
      <c r="E79" s="413"/>
      <c r="F79" s="413"/>
      <c r="G79" s="427"/>
      <c r="H79" s="176">
        <f>SUM(H80:H81)</f>
        <v>600000</v>
      </c>
      <c r="I79" s="176"/>
      <c r="J79" s="176">
        <f>SUM(J80:J81)</f>
        <v>300000</v>
      </c>
      <c r="K79" s="176">
        <f>SUM(K80:K81)</f>
        <v>300000</v>
      </c>
      <c r="L79" s="226"/>
      <c r="M79" s="148"/>
      <c r="N79" s="148"/>
      <c r="O79" s="149"/>
      <c r="P79" s="144"/>
    </row>
    <row r="80" spans="1:16" s="17" customFormat="1" ht="15">
      <c r="A80" s="408"/>
      <c r="B80" s="411"/>
      <c r="C80" s="411"/>
      <c r="D80" s="167" t="s">
        <v>31</v>
      </c>
      <c r="E80" s="413"/>
      <c r="F80" s="413"/>
      <c r="G80" s="427"/>
      <c r="H80" s="180">
        <f>SUM(I80:O80)</f>
        <v>90000</v>
      </c>
      <c r="I80" s="169"/>
      <c r="J80" s="169">
        <v>45000</v>
      </c>
      <c r="K80" s="169">
        <v>45000</v>
      </c>
      <c r="L80" s="226"/>
      <c r="M80" s="148"/>
      <c r="N80" s="148"/>
      <c r="O80" s="149"/>
      <c r="P80" s="144"/>
    </row>
    <row r="81" spans="1:16" s="17" customFormat="1" ht="15.75" thickBot="1">
      <c r="A81" s="461"/>
      <c r="B81" s="462"/>
      <c r="C81" s="462"/>
      <c r="D81" s="170" t="s">
        <v>33</v>
      </c>
      <c r="E81" s="474"/>
      <c r="F81" s="474"/>
      <c r="G81" s="476"/>
      <c r="H81" s="178">
        <f>SUM(I81:O81)</f>
        <v>510000</v>
      </c>
      <c r="I81" s="172"/>
      <c r="J81" s="171">
        <v>255000</v>
      </c>
      <c r="K81" s="171">
        <v>255000</v>
      </c>
      <c r="L81" s="254"/>
      <c r="M81" s="255"/>
      <c r="N81" s="255"/>
      <c r="O81" s="256"/>
      <c r="P81" s="179">
        <v>0.85</v>
      </c>
    </row>
    <row r="82" spans="1:16" s="17" customFormat="1" ht="17.25" thickBot="1" thickTop="1">
      <c r="A82" s="418" t="s">
        <v>10</v>
      </c>
      <c r="B82" s="419"/>
      <c r="C82" s="419"/>
      <c r="D82" s="419"/>
      <c r="E82" s="419"/>
      <c r="F82" s="419"/>
      <c r="G82" s="419"/>
      <c r="H82" s="135">
        <f>SUM(I82:O82)</f>
        <v>1358456</v>
      </c>
      <c r="I82" s="237">
        <f>SUM(I84,I87)</f>
        <v>58456</v>
      </c>
      <c r="J82" s="237">
        <f aca="true" t="shared" si="5" ref="J82:O82">SUM(J84,J87)</f>
        <v>1300000</v>
      </c>
      <c r="K82" s="237">
        <f t="shared" si="5"/>
        <v>0</v>
      </c>
      <c r="L82" s="237">
        <f t="shared" si="5"/>
        <v>0</v>
      </c>
      <c r="M82" s="237">
        <f t="shared" si="5"/>
        <v>0</v>
      </c>
      <c r="N82" s="237">
        <f t="shared" si="5"/>
        <v>0</v>
      </c>
      <c r="O82" s="237">
        <f t="shared" si="5"/>
        <v>0</v>
      </c>
      <c r="P82" s="158"/>
    </row>
    <row r="83" spans="1:16" s="17" customFormat="1" ht="15.75">
      <c r="A83" s="407">
        <v>18</v>
      </c>
      <c r="B83" s="410">
        <v>801</v>
      </c>
      <c r="C83" s="410">
        <v>80104</v>
      </c>
      <c r="D83" s="139" t="s">
        <v>150</v>
      </c>
      <c r="E83" s="410">
        <v>2008</v>
      </c>
      <c r="F83" s="410">
        <v>2010</v>
      </c>
      <c r="G83" s="426" t="s">
        <v>134</v>
      </c>
      <c r="H83" s="200"/>
      <c r="I83" s="162"/>
      <c r="J83" s="141"/>
      <c r="K83" s="141"/>
      <c r="L83" s="141"/>
      <c r="M83" s="141"/>
      <c r="N83" s="141"/>
      <c r="O83" s="238"/>
      <c r="P83" s="239"/>
    </row>
    <row r="84" spans="1:16" s="17" customFormat="1" ht="15.75">
      <c r="A84" s="408"/>
      <c r="B84" s="411"/>
      <c r="C84" s="411"/>
      <c r="D84" s="145" t="s">
        <v>125</v>
      </c>
      <c r="E84" s="413"/>
      <c r="F84" s="413"/>
      <c r="G84" s="427"/>
      <c r="H84" s="176">
        <f>SUM(I84:O84)</f>
        <v>419660</v>
      </c>
      <c r="I84" s="147">
        <f>SUM(I85)</f>
        <v>19660</v>
      </c>
      <c r="J84" s="147">
        <f>SUM(J85)</f>
        <v>400000</v>
      </c>
      <c r="K84" s="147"/>
      <c r="L84" s="147"/>
      <c r="M84" s="147"/>
      <c r="N84" s="147"/>
      <c r="O84" s="147"/>
      <c r="P84" s="239"/>
    </row>
    <row r="85" spans="1:16" s="62" customFormat="1" ht="16.5" thickBot="1">
      <c r="A85" s="461"/>
      <c r="B85" s="462"/>
      <c r="C85" s="462"/>
      <c r="D85" s="150" t="s">
        <v>31</v>
      </c>
      <c r="E85" s="411"/>
      <c r="F85" s="411"/>
      <c r="G85" s="435"/>
      <c r="H85" s="151">
        <f>SUM(I85:O85)</f>
        <v>419660</v>
      </c>
      <c r="I85" s="152">
        <v>19660</v>
      </c>
      <c r="J85" s="152">
        <f>550000-150000</f>
        <v>400000</v>
      </c>
      <c r="K85" s="152"/>
      <c r="L85" s="152"/>
      <c r="M85" s="152"/>
      <c r="N85" s="152"/>
      <c r="O85" s="197"/>
      <c r="P85" s="199"/>
    </row>
    <row r="86" spans="1:16" s="62" customFormat="1" ht="15.75">
      <c r="A86" s="420">
        <v>19</v>
      </c>
      <c r="B86" s="423">
        <v>801</v>
      </c>
      <c r="C86" s="423">
        <v>80104</v>
      </c>
      <c r="D86" s="202" t="s">
        <v>151</v>
      </c>
      <c r="E86" s="423">
        <v>2009</v>
      </c>
      <c r="F86" s="423">
        <v>2010</v>
      </c>
      <c r="G86" s="480" t="s">
        <v>134</v>
      </c>
      <c r="H86" s="203"/>
      <c r="I86" s="204"/>
      <c r="J86" s="205"/>
      <c r="K86" s="205"/>
      <c r="L86" s="205"/>
      <c r="M86" s="205"/>
      <c r="N86" s="205"/>
      <c r="O86" s="364"/>
      <c r="P86" s="189"/>
    </row>
    <row r="87" spans="1:16" s="62" customFormat="1" ht="15.75">
      <c r="A87" s="421"/>
      <c r="B87" s="424"/>
      <c r="C87" s="424"/>
      <c r="D87" s="208" t="s">
        <v>125</v>
      </c>
      <c r="E87" s="424"/>
      <c r="F87" s="424"/>
      <c r="G87" s="481"/>
      <c r="H87" s="146">
        <f>SUM(I87:O87)</f>
        <v>938796</v>
      </c>
      <c r="I87" s="209">
        <f>SUM(I88)</f>
        <v>38796</v>
      </c>
      <c r="J87" s="209">
        <f>SUM(J88)</f>
        <v>900000</v>
      </c>
      <c r="K87" s="209"/>
      <c r="L87" s="209"/>
      <c r="M87" s="209"/>
      <c r="N87" s="209"/>
      <c r="O87" s="209"/>
      <c r="P87" s="189"/>
    </row>
    <row r="88" spans="1:16" s="62" customFormat="1" ht="16.5" thickBot="1">
      <c r="A88" s="422"/>
      <c r="B88" s="425"/>
      <c r="C88" s="425"/>
      <c r="D88" s="150" t="s">
        <v>31</v>
      </c>
      <c r="E88" s="424"/>
      <c r="F88" s="424"/>
      <c r="G88" s="481"/>
      <c r="H88" s="151">
        <f>SUM(I88:O88)</f>
        <v>938796</v>
      </c>
      <c r="I88" s="152">
        <v>38796</v>
      </c>
      <c r="J88" s="152">
        <f>700000+150000+50000</f>
        <v>900000</v>
      </c>
      <c r="K88" s="152"/>
      <c r="L88" s="152"/>
      <c r="M88" s="152"/>
      <c r="N88" s="152"/>
      <c r="O88" s="197"/>
      <c r="P88" s="189"/>
    </row>
    <row r="89" spans="1:16" s="159" customFormat="1" ht="17.25" customHeight="1" thickBot="1" thickTop="1">
      <c r="A89" s="418" t="s">
        <v>152</v>
      </c>
      <c r="B89" s="419"/>
      <c r="C89" s="419"/>
      <c r="D89" s="419"/>
      <c r="E89" s="419"/>
      <c r="F89" s="419"/>
      <c r="G89" s="419"/>
      <c r="H89" s="135">
        <f>SUM(I89:O89)</f>
        <v>37039624</v>
      </c>
      <c r="I89" s="237">
        <f aca="true" t="shared" si="6" ref="I89:O89">SUM(I91,I95,I99,I103,I107,I111,I114,I121,I124,I127)</f>
        <v>675396</v>
      </c>
      <c r="J89" s="237">
        <f t="shared" si="6"/>
        <v>4469174</v>
      </c>
      <c r="K89" s="237">
        <f t="shared" si="6"/>
        <v>9595054</v>
      </c>
      <c r="L89" s="237">
        <f t="shared" si="6"/>
        <v>5650000</v>
      </c>
      <c r="M89" s="237">
        <f t="shared" si="6"/>
        <v>7650000</v>
      </c>
      <c r="N89" s="237">
        <f t="shared" si="6"/>
        <v>5500000</v>
      </c>
      <c r="O89" s="237">
        <f t="shared" si="6"/>
        <v>3500000</v>
      </c>
      <c r="P89" s="158"/>
    </row>
    <row r="90" spans="1:16" s="17" customFormat="1" ht="33" customHeight="1">
      <c r="A90" s="407">
        <v>20</v>
      </c>
      <c r="B90" s="410">
        <v>900</v>
      </c>
      <c r="C90" s="410">
        <v>90001</v>
      </c>
      <c r="D90" s="139" t="s">
        <v>153</v>
      </c>
      <c r="E90" s="410">
        <v>2008</v>
      </c>
      <c r="F90" s="410">
        <v>2011</v>
      </c>
      <c r="G90" s="426" t="s">
        <v>134</v>
      </c>
      <c r="H90" s="200"/>
      <c r="I90" s="259"/>
      <c r="J90" s="141"/>
      <c r="K90" s="141"/>
      <c r="L90" s="142"/>
      <c r="M90" s="142"/>
      <c r="N90" s="142"/>
      <c r="O90" s="143"/>
      <c r="P90" s="477" t="s">
        <v>154</v>
      </c>
    </row>
    <row r="91" spans="1:16" s="17" customFormat="1" ht="15.75">
      <c r="A91" s="408"/>
      <c r="B91" s="411"/>
      <c r="C91" s="411"/>
      <c r="D91" s="145" t="s">
        <v>125</v>
      </c>
      <c r="E91" s="413"/>
      <c r="F91" s="413"/>
      <c r="G91" s="427"/>
      <c r="H91" s="176">
        <f>SUM(I91:O91)</f>
        <v>5555531</v>
      </c>
      <c r="I91" s="164">
        <f>SUM(I92:I93)</f>
        <v>11303</v>
      </c>
      <c r="J91" s="164">
        <f>SUM(J92:J93)</f>
        <v>2619174</v>
      </c>
      <c r="K91" s="164">
        <f>SUM(K92:K93)</f>
        <v>2925054</v>
      </c>
      <c r="L91" s="164"/>
      <c r="M91" s="260"/>
      <c r="N91" s="260"/>
      <c r="O91" s="261"/>
      <c r="P91" s="478"/>
    </row>
    <row r="92" spans="1:16" s="62" customFormat="1" ht="15">
      <c r="A92" s="408"/>
      <c r="B92" s="411"/>
      <c r="C92" s="411"/>
      <c r="D92" s="150" t="s">
        <v>31</v>
      </c>
      <c r="E92" s="413"/>
      <c r="F92" s="413"/>
      <c r="G92" s="427"/>
      <c r="H92" s="241">
        <f>SUM(I92:M92)</f>
        <v>3013672</v>
      </c>
      <c r="I92" s="197">
        <v>11303</v>
      </c>
      <c r="J92" s="152">
        <f>2972320-512174-595708</f>
        <v>1864438</v>
      </c>
      <c r="K92" s="152">
        <v>1137931</v>
      </c>
      <c r="L92" s="153"/>
      <c r="M92" s="153"/>
      <c r="N92" s="153"/>
      <c r="O92" s="201"/>
      <c r="P92" s="478"/>
    </row>
    <row r="93" spans="1:16" s="17" customFormat="1" ht="15.75" thickBot="1">
      <c r="A93" s="461"/>
      <c r="B93" s="462"/>
      <c r="C93" s="462"/>
      <c r="D93" s="170" t="s">
        <v>33</v>
      </c>
      <c r="E93" s="474"/>
      <c r="F93" s="474"/>
      <c r="G93" s="476"/>
      <c r="H93" s="231">
        <f>SUM(I93:M93)</f>
        <v>2541859</v>
      </c>
      <c r="I93" s="262"/>
      <c r="J93" s="171">
        <f>2541860-1787124</f>
        <v>754736</v>
      </c>
      <c r="K93" s="171">
        <v>1787123</v>
      </c>
      <c r="L93" s="173"/>
      <c r="M93" s="173"/>
      <c r="N93" s="173"/>
      <c r="O93" s="174"/>
      <c r="P93" s="479"/>
    </row>
    <row r="94" spans="1:16" s="17" customFormat="1" ht="15.75" customHeight="1">
      <c r="A94" s="407">
        <v>21</v>
      </c>
      <c r="B94" s="410">
        <v>900</v>
      </c>
      <c r="C94" s="410">
        <v>90001</v>
      </c>
      <c r="D94" s="139" t="s">
        <v>155</v>
      </c>
      <c r="E94" s="410">
        <v>2010</v>
      </c>
      <c r="F94" s="410">
        <v>2013</v>
      </c>
      <c r="G94" s="426" t="s">
        <v>124</v>
      </c>
      <c r="H94" s="200"/>
      <c r="I94" s="259"/>
      <c r="J94" s="141"/>
      <c r="K94" s="141"/>
      <c r="L94" s="142"/>
      <c r="M94" s="142"/>
      <c r="N94" s="142"/>
      <c r="O94" s="143"/>
      <c r="P94" s="163"/>
    </row>
    <row r="95" spans="1:16" s="17" customFormat="1" ht="15.75">
      <c r="A95" s="408"/>
      <c r="B95" s="411"/>
      <c r="C95" s="411"/>
      <c r="D95" s="145" t="s">
        <v>125</v>
      </c>
      <c r="E95" s="413"/>
      <c r="F95" s="413"/>
      <c r="G95" s="427"/>
      <c r="H95" s="176">
        <f>SUM(I95:O95)</f>
        <v>12350000</v>
      </c>
      <c r="I95" s="263"/>
      <c r="J95" s="164">
        <f>SUM(J96:J97)</f>
        <v>150000</v>
      </c>
      <c r="K95" s="164">
        <f>SUM(K96:K97)</f>
        <v>4200000</v>
      </c>
      <c r="L95" s="164">
        <f>SUM(L96:L97)</f>
        <v>4000000</v>
      </c>
      <c r="M95" s="164">
        <f>SUM(M96:M97)</f>
        <v>4000000</v>
      </c>
      <c r="N95" s="164"/>
      <c r="O95" s="164"/>
      <c r="P95" s="144"/>
    </row>
    <row r="96" spans="1:16" s="17" customFormat="1" ht="15">
      <c r="A96" s="408"/>
      <c r="B96" s="411"/>
      <c r="C96" s="411"/>
      <c r="D96" s="167" t="s">
        <v>31</v>
      </c>
      <c r="E96" s="413"/>
      <c r="F96" s="413"/>
      <c r="G96" s="427"/>
      <c r="H96" s="231">
        <f>SUM(I96:O96)</f>
        <v>3200000</v>
      </c>
      <c r="I96" s="264"/>
      <c r="J96" s="168">
        <v>150000</v>
      </c>
      <c r="K96" s="168">
        <v>1050000</v>
      </c>
      <c r="L96" s="165">
        <v>1000000</v>
      </c>
      <c r="M96" s="165">
        <v>1000000</v>
      </c>
      <c r="N96" s="165"/>
      <c r="O96" s="166"/>
      <c r="P96" s="144"/>
    </row>
    <row r="97" spans="1:16" s="17" customFormat="1" ht="15.75" thickBot="1">
      <c r="A97" s="461"/>
      <c r="B97" s="462"/>
      <c r="C97" s="462"/>
      <c r="D97" s="170" t="s">
        <v>33</v>
      </c>
      <c r="E97" s="474"/>
      <c r="F97" s="474"/>
      <c r="G97" s="476"/>
      <c r="H97" s="231">
        <f>SUM(I97:O97)</f>
        <v>9150000</v>
      </c>
      <c r="I97" s="262"/>
      <c r="J97" s="171"/>
      <c r="K97" s="171">
        <v>3150000</v>
      </c>
      <c r="L97" s="173">
        <v>3000000</v>
      </c>
      <c r="M97" s="173">
        <v>3000000</v>
      </c>
      <c r="N97" s="173"/>
      <c r="O97" s="174"/>
      <c r="P97" s="179">
        <v>0.75</v>
      </c>
    </row>
    <row r="98" spans="1:16" s="17" customFormat="1" ht="15.75">
      <c r="A98" s="407">
        <v>22</v>
      </c>
      <c r="B98" s="410">
        <v>900</v>
      </c>
      <c r="C98" s="410">
        <v>90001</v>
      </c>
      <c r="D98" s="139" t="s">
        <v>156</v>
      </c>
      <c r="E98" s="410">
        <v>2011</v>
      </c>
      <c r="F98" s="410">
        <v>2014</v>
      </c>
      <c r="G98" s="426" t="s">
        <v>124</v>
      </c>
      <c r="H98" s="200"/>
      <c r="I98" s="259"/>
      <c r="J98" s="141"/>
      <c r="K98" s="141"/>
      <c r="L98" s="142"/>
      <c r="M98" s="142"/>
      <c r="N98" s="142"/>
      <c r="O98" s="143"/>
      <c r="P98" s="163"/>
    </row>
    <row r="99" spans="1:16" s="17" customFormat="1" ht="15.75">
      <c r="A99" s="408"/>
      <c r="B99" s="411"/>
      <c r="C99" s="411"/>
      <c r="D99" s="145" t="s">
        <v>125</v>
      </c>
      <c r="E99" s="413"/>
      <c r="F99" s="413"/>
      <c r="G99" s="427"/>
      <c r="H99" s="176">
        <f>SUM(I99:O99)</f>
        <v>5200000</v>
      </c>
      <c r="I99" s="263"/>
      <c r="J99" s="164"/>
      <c r="K99" s="164">
        <f>SUM(K100:K101)</f>
        <v>50000</v>
      </c>
      <c r="L99" s="164">
        <f>SUM(L100:L101)</f>
        <v>150000</v>
      </c>
      <c r="M99" s="164">
        <f>SUM(M100:M101)</f>
        <v>2500000</v>
      </c>
      <c r="N99" s="164">
        <f>SUM(N100:N101)</f>
        <v>2500000</v>
      </c>
      <c r="O99" s="164"/>
      <c r="P99" s="144"/>
    </row>
    <row r="100" spans="1:16" s="17" customFormat="1" ht="15">
      <c r="A100" s="408"/>
      <c r="B100" s="411"/>
      <c r="C100" s="411"/>
      <c r="D100" s="167" t="s">
        <v>31</v>
      </c>
      <c r="E100" s="413"/>
      <c r="F100" s="413"/>
      <c r="G100" s="427"/>
      <c r="H100" s="231">
        <f>SUM(I100:O100)</f>
        <v>1450000</v>
      </c>
      <c r="I100" s="264"/>
      <c r="J100" s="168"/>
      <c r="K100" s="168">
        <v>50000</v>
      </c>
      <c r="L100" s="165">
        <v>150000</v>
      </c>
      <c r="M100" s="165">
        <v>625000</v>
      </c>
      <c r="N100" s="165">
        <v>625000</v>
      </c>
      <c r="O100" s="166"/>
      <c r="P100" s="144"/>
    </row>
    <row r="101" spans="1:16" s="17" customFormat="1" ht="15.75" thickBot="1">
      <c r="A101" s="461"/>
      <c r="B101" s="462"/>
      <c r="C101" s="462"/>
      <c r="D101" s="170" t="s">
        <v>33</v>
      </c>
      <c r="E101" s="474"/>
      <c r="F101" s="474"/>
      <c r="G101" s="476"/>
      <c r="H101" s="231">
        <f>SUM(I101:O101)</f>
        <v>3750000</v>
      </c>
      <c r="I101" s="262"/>
      <c r="J101" s="171"/>
      <c r="K101" s="171"/>
      <c r="L101" s="173"/>
      <c r="M101" s="173">
        <v>1875000</v>
      </c>
      <c r="N101" s="173">
        <v>1875000</v>
      </c>
      <c r="O101" s="174"/>
      <c r="P101" s="179">
        <v>0.75</v>
      </c>
    </row>
    <row r="102" spans="1:16" s="17" customFormat="1" ht="15.75">
      <c r="A102" s="407">
        <v>23</v>
      </c>
      <c r="B102" s="410">
        <v>900</v>
      </c>
      <c r="C102" s="410">
        <v>90001</v>
      </c>
      <c r="D102" s="139" t="s">
        <v>157</v>
      </c>
      <c r="E102" s="410">
        <v>2012</v>
      </c>
      <c r="F102" s="410" t="s">
        <v>121</v>
      </c>
      <c r="G102" s="426" t="s">
        <v>124</v>
      </c>
      <c r="H102" s="200"/>
      <c r="I102" s="259"/>
      <c r="J102" s="141"/>
      <c r="K102" s="141"/>
      <c r="L102" s="142"/>
      <c r="M102" s="142"/>
      <c r="N102" s="142"/>
      <c r="O102" s="143"/>
      <c r="P102" s="163"/>
    </row>
    <row r="103" spans="1:16" s="17" customFormat="1" ht="15.75">
      <c r="A103" s="408"/>
      <c r="B103" s="411"/>
      <c r="C103" s="411"/>
      <c r="D103" s="145" t="s">
        <v>125</v>
      </c>
      <c r="E103" s="413"/>
      <c r="F103" s="413"/>
      <c r="G103" s="427"/>
      <c r="H103" s="176">
        <f>SUM(I103:O103)</f>
        <v>6700000</v>
      </c>
      <c r="I103" s="263"/>
      <c r="J103" s="164"/>
      <c r="K103" s="164"/>
      <c r="L103" s="164">
        <f>SUM(L104:L105)</f>
        <v>50000</v>
      </c>
      <c r="M103" s="164">
        <f>SUM(M104:M105)</f>
        <v>150000</v>
      </c>
      <c r="N103" s="164">
        <f>SUM(N104:N105)</f>
        <v>3000000</v>
      </c>
      <c r="O103" s="164">
        <f>SUM(O104:O105)</f>
        <v>3500000</v>
      </c>
      <c r="P103" s="144"/>
    </row>
    <row r="104" spans="1:16" s="17" customFormat="1" ht="15">
      <c r="A104" s="408"/>
      <c r="B104" s="411"/>
      <c r="C104" s="411"/>
      <c r="D104" s="167" t="s">
        <v>31</v>
      </c>
      <c r="E104" s="413"/>
      <c r="F104" s="413"/>
      <c r="G104" s="427"/>
      <c r="H104" s="231">
        <f>SUM(I104:O104)</f>
        <v>1825000</v>
      </c>
      <c r="I104" s="264"/>
      <c r="J104" s="168"/>
      <c r="K104" s="168"/>
      <c r="L104" s="165">
        <v>50000</v>
      </c>
      <c r="M104" s="165">
        <v>150000</v>
      </c>
      <c r="N104" s="165">
        <v>750000</v>
      </c>
      <c r="O104" s="166">
        <v>875000</v>
      </c>
      <c r="P104" s="144"/>
    </row>
    <row r="105" spans="1:16" s="17" customFormat="1" ht="15.75" thickBot="1">
      <c r="A105" s="461"/>
      <c r="B105" s="462"/>
      <c r="C105" s="462"/>
      <c r="D105" s="170" t="s">
        <v>33</v>
      </c>
      <c r="E105" s="474"/>
      <c r="F105" s="474"/>
      <c r="G105" s="476"/>
      <c r="H105" s="231">
        <f>SUM(I105:O105)</f>
        <v>4875000</v>
      </c>
      <c r="I105" s="262"/>
      <c r="J105" s="171"/>
      <c r="K105" s="171"/>
      <c r="L105" s="173"/>
      <c r="M105" s="173"/>
      <c r="N105" s="173">
        <v>2250000</v>
      </c>
      <c r="O105" s="174">
        <v>2625000</v>
      </c>
      <c r="P105" s="179">
        <v>0.75</v>
      </c>
    </row>
    <row r="106" spans="1:16" s="17" customFormat="1" ht="31.5">
      <c r="A106" s="407">
        <v>24</v>
      </c>
      <c r="B106" s="410">
        <v>900</v>
      </c>
      <c r="C106" s="410">
        <v>90001</v>
      </c>
      <c r="D106" s="223" t="s">
        <v>158</v>
      </c>
      <c r="E106" s="413">
        <v>2010</v>
      </c>
      <c r="F106" s="413">
        <v>2013</v>
      </c>
      <c r="G106" s="427" t="s">
        <v>124</v>
      </c>
      <c r="H106" s="200"/>
      <c r="I106" s="265"/>
      <c r="J106" s="226"/>
      <c r="K106" s="226"/>
      <c r="L106" s="148"/>
      <c r="M106" s="148"/>
      <c r="N106" s="148"/>
      <c r="O106" s="149"/>
      <c r="P106" s="144"/>
    </row>
    <row r="107" spans="1:16" s="17" customFormat="1" ht="15.75">
      <c r="A107" s="475"/>
      <c r="B107" s="413"/>
      <c r="C107" s="413"/>
      <c r="D107" s="145" t="s">
        <v>125</v>
      </c>
      <c r="E107" s="413"/>
      <c r="F107" s="413"/>
      <c r="G107" s="427"/>
      <c r="H107" s="176">
        <f>SUM(I107:O107)</f>
        <v>1650000</v>
      </c>
      <c r="I107" s="266"/>
      <c r="J107" s="164"/>
      <c r="K107" s="164">
        <f>SUM(K108:K109)</f>
        <v>100000</v>
      </c>
      <c r="L107" s="164">
        <f>SUM(L108:L109)</f>
        <v>550000</v>
      </c>
      <c r="M107" s="164">
        <f>SUM(M108:M109)</f>
        <v>1000000</v>
      </c>
      <c r="N107" s="164"/>
      <c r="O107" s="166"/>
      <c r="P107" s="144"/>
    </row>
    <row r="108" spans="1:16" s="17" customFormat="1" ht="15">
      <c r="A108" s="475"/>
      <c r="B108" s="413"/>
      <c r="C108" s="413"/>
      <c r="D108" s="167" t="s">
        <v>31</v>
      </c>
      <c r="E108" s="413"/>
      <c r="F108" s="413"/>
      <c r="G108" s="427"/>
      <c r="H108" s="231">
        <f>SUM(I108:O108)</f>
        <v>487500</v>
      </c>
      <c r="I108" s="264"/>
      <c r="J108" s="168"/>
      <c r="K108" s="165">
        <v>100000</v>
      </c>
      <c r="L108" s="165">
        <v>137500</v>
      </c>
      <c r="M108" s="165">
        <v>250000</v>
      </c>
      <c r="N108" s="165"/>
      <c r="O108" s="166"/>
      <c r="P108" s="144"/>
    </row>
    <row r="109" spans="1:16" s="17" customFormat="1" ht="15.75" thickBot="1">
      <c r="A109" s="472"/>
      <c r="B109" s="474"/>
      <c r="C109" s="474"/>
      <c r="D109" s="170" t="s">
        <v>33</v>
      </c>
      <c r="E109" s="413"/>
      <c r="F109" s="413"/>
      <c r="G109" s="427"/>
      <c r="H109" s="231">
        <f>SUM(I109:O109)</f>
        <v>1162500</v>
      </c>
      <c r="I109" s="264"/>
      <c r="J109" s="168"/>
      <c r="K109" s="165"/>
      <c r="L109" s="165">
        <v>412500</v>
      </c>
      <c r="M109" s="165">
        <v>750000</v>
      </c>
      <c r="N109" s="165"/>
      <c r="O109" s="166"/>
      <c r="P109" s="181">
        <v>0.75</v>
      </c>
    </row>
    <row r="110" spans="1:16" s="17" customFormat="1" ht="31.5">
      <c r="A110" s="407">
        <v>25</v>
      </c>
      <c r="B110" s="410">
        <v>900</v>
      </c>
      <c r="C110" s="410">
        <v>90001</v>
      </c>
      <c r="D110" s="267" t="s">
        <v>159</v>
      </c>
      <c r="E110" s="410">
        <v>2009</v>
      </c>
      <c r="F110" s="410">
        <v>2011</v>
      </c>
      <c r="G110" s="410" t="s">
        <v>124</v>
      </c>
      <c r="H110" s="268"/>
      <c r="I110" s="269"/>
      <c r="J110" s="270"/>
      <c r="K110" s="270"/>
      <c r="L110" s="271"/>
      <c r="M110" s="271"/>
      <c r="N110" s="271"/>
      <c r="O110" s="272"/>
      <c r="P110" s="163"/>
    </row>
    <row r="111" spans="1:16" s="17" customFormat="1" ht="15.75">
      <c r="A111" s="408"/>
      <c r="B111" s="473"/>
      <c r="C111" s="473"/>
      <c r="D111" s="273" t="s">
        <v>125</v>
      </c>
      <c r="E111" s="432"/>
      <c r="F111" s="432"/>
      <c r="G111" s="432"/>
      <c r="H111" s="176">
        <f>SUM(I111:O111)</f>
        <v>370394</v>
      </c>
      <c r="I111" s="164">
        <f>SUM(I112:I112)</f>
        <v>20394</v>
      </c>
      <c r="J111" s="164"/>
      <c r="K111" s="164">
        <f>SUM(K112:K112)</f>
        <v>350000</v>
      </c>
      <c r="L111" s="165"/>
      <c r="M111" s="165"/>
      <c r="N111" s="165"/>
      <c r="O111" s="166"/>
      <c r="P111" s="144"/>
    </row>
    <row r="112" spans="1:16" s="62" customFormat="1" ht="15.75" thickBot="1">
      <c r="A112" s="475"/>
      <c r="B112" s="474"/>
      <c r="C112" s="474"/>
      <c r="D112" s="216" t="s">
        <v>31</v>
      </c>
      <c r="E112" s="465"/>
      <c r="F112" s="465"/>
      <c r="G112" s="465"/>
      <c r="H112" s="151">
        <f>SUM(I112:O112)</f>
        <v>370394</v>
      </c>
      <c r="I112" s="152">
        <v>20394</v>
      </c>
      <c r="J112" s="152"/>
      <c r="K112" s="152">
        <v>350000</v>
      </c>
      <c r="L112" s="153"/>
      <c r="M112" s="153"/>
      <c r="N112" s="153"/>
      <c r="O112" s="201"/>
      <c r="P112" s="156"/>
    </row>
    <row r="113" spans="1:16" s="17" customFormat="1" ht="15.75">
      <c r="A113" s="407">
        <v>26</v>
      </c>
      <c r="B113" s="410">
        <v>900</v>
      </c>
      <c r="C113" s="410">
        <v>90001</v>
      </c>
      <c r="D113" s="267" t="s">
        <v>160</v>
      </c>
      <c r="E113" s="410">
        <v>2009</v>
      </c>
      <c r="F113" s="410">
        <v>2011</v>
      </c>
      <c r="G113" s="410" t="s">
        <v>124</v>
      </c>
      <c r="H113" s="268"/>
      <c r="I113" s="269"/>
      <c r="J113" s="270"/>
      <c r="K113" s="270"/>
      <c r="L113" s="271"/>
      <c r="M113" s="271"/>
      <c r="N113" s="271"/>
      <c r="O113" s="272"/>
      <c r="P113" s="163"/>
    </row>
    <row r="114" spans="1:16" s="17" customFormat="1" ht="15.75">
      <c r="A114" s="408"/>
      <c r="B114" s="473"/>
      <c r="C114" s="473"/>
      <c r="D114" s="273" t="s">
        <v>125</v>
      </c>
      <c r="E114" s="432"/>
      <c r="F114" s="432"/>
      <c r="G114" s="432"/>
      <c r="H114" s="176">
        <f>SUM(I114:O114)</f>
        <v>550000</v>
      </c>
      <c r="I114" s="164">
        <f>SUM(I115:I115)</f>
        <v>30000</v>
      </c>
      <c r="J114" s="164"/>
      <c r="K114" s="164">
        <f>SUM(K115:K115)</f>
        <v>520000</v>
      </c>
      <c r="L114" s="165"/>
      <c r="M114" s="165"/>
      <c r="N114" s="165"/>
      <c r="O114" s="166"/>
      <c r="P114" s="144"/>
    </row>
    <row r="115" spans="1:16" s="17" customFormat="1" ht="15.75" thickBot="1">
      <c r="A115" s="472"/>
      <c r="B115" s="474"/>
      <c r="C115" s="474"/>
      <c r="D115" s="170" t="s">
        <v>31</v>
      </c>
      <c r="E115" s="465"/>
      <c r="F115" s="465"/>
      <c r="G115" s="465"/>
      <c r="H115" s="178">
        <f>SUM(I115:O115)</f>
        <v>550000</v>
      </c>
      <c r="I115" s="171">
        <v>30000</v>
      </c>
      <c r="J115" s="171"/>
      <c r="K115" s="171">
        <v>520000</v>
      </c>
      <c r="L115" s="173"/>
      <c r="M115" s="173"/>
      <c r="N115" s="173"/>
      <c r="O115" s="174"/>
      <c r="P115" s="274"/>
    </row>
    <row r="116" spans="1:16" s="17" customFormat="1" ht="15.75">
      <c r="A116" s="456" t="s">
        <v>7</v>
      </c>
      <c r="B116" s="443" t="s">
        <v>0</v>
      </c>
      <c r="C116" s="443" t="s">
        <v>109</v>
      </c>
      <c r="D116" s="443" t="s">
        <v>110</v>
      </c>
      <c r="E116" s="466" t="s">
        <v>111</v>
      </c>
      <c r="F116" s="471"/>
      <c r="G116" s="443" t="s">
        <v>112</v>
      </c>
      <c r="H116" s="466" t="s">
        <v>113</v>
      </c>
      <c r="I116" s="446" t="s">
        <v>114</v>
      </c>
      <c r="J116" s="468"/>
      <c r="K116" s="468"/>
      <c r="L116" s="468"/>
      <c r="M116" s="468"/>
      <c r="N116" s="468"/>
      <c r="O116" s="468"/>
      <c r="P116" s="449" t="s">
        <v>115</v>
      </c>
    </row>
    <row r="117" spans="1:16" s="17" customFormat="1" ht="15.75">
      <c r="A117" s="457"/>
      <c r="B117" s="444"/>
      <c r="C117" s="444"/>
      <c r="D117" s="444"/>
      <c r="E117" s="459"/>
      <c r="F117" s="460"/>
      <c r="G117" s="444"/>
      <c r="H117" s="444"/>
      <c r="I117" s="444" t="s">
        <v>116</v>
      </c>
      <c r="J117" s="444" t="s">
        <v>117</v>
      </c>
      <c r="K117" s="459" t="s">
        <v>118</v>
      </c>
      <c r="L117" s="470"/>
      <c r="M117" s="470"/>
      <c r="N117" s="470"/>
      <c r="O117" s="470"/>
      <c r="P117" s="450"/>
    </row>
    <row r="118" spans="1:16" s="17" customFormat="1" ht="31.5" customHeight="1" thickBot="1">
      <c r="A118" s="458"/>
      <c r="B118" s="445"/>
      <c r="C118" s="445"/>
      <c r="D118" s="445"/>
      <c r="E118" s="248" t="s">
        <v>119</v>
      </c>
      <c r="F118" s="248" t="s">
        <v>120</v>
      </c>
      <c r="G118" s="445"/>
      <c r="H118" s="467"/>
      <c r="I118" s="467"/>
      <c r="J118" s="467"/>
      <c r="K118" s="249">
        <v>2011</v>
      </c>
      <c r="L118" s="250">
        <v>2012</v>
      </c>
      <c r="M118" s="250">
        <v>2013</v>
      </c>
      <c r="N118" s="250">
        <v>2014</v>
      </c>
      <c r="O118" s="251" t="s">
        <v>121</v>
      </c>
      <c r="P118" s="469"/>
    </row>
    <row r="119" spans="1:16" s="17" customFormat="1" ht="15.75" thickBot="1">
      <c r="A119" s="275">
        <v>1</v>
      </c>
      <c r="B119" s="276">
        <v>2</v>
      </c>
      <c r="C119" s="276">
        <v>3</v>
      </c>
      <c r="D119" s="276">
        <v>4</v>
      </c>
      <c r="E119" s="277">
        <v>5</v>
      </c>
      <c r="F119" s="277">
        <v>6</v>
      </c>
      <c r="G119" s="277">
        <v>7</v>
      </c>
      <c r="H119" s="278">
        <v>8</v>
      </c>
      <c r="I119" s="277">
        <v>9</v>
      </c>
      <c r="J119" s="276">
        <v>10</v>
      </c>
      <c r="K119" s="276">
        <v>11</v>
      </c>
      <c r="L119" s="276">
        <v>12</v>
      </c>
      <c r="M119" s="276">
        <v>13</v>
      </c>
      <c r="N119" s="276">
        <v>14</v>
      </c>
      <c r="O119" s="279">
        <v>15</v>
      </c>
      <c r="P119" s="280">
        <v>16</v>
      </c>
    </row>
    <row r="120" spans="1:16" s="17" customFormat="1" ht="52.5" customHeight="1" thickTop="1">
      <c r="A120" s="407">
        <v>27</v>
      </c>
      <c r="B120" s="410">
        <v>900</v>
      </c>
      <c r="C120" s="410">
        <v>90001</v>
      </c>
      <c r="D120" s="267" t="s">
        <v>161</v>
      </c>
      <c r="E120" s="410">
        <v>2008</v>
      </c>
      <c r="F120" s="410">
        <v>2011</v>
      </c>
      <c r="G120" s="410" t="s">
        <v>124</v>
      </c>
      <c r="H120" s="281"/>
      <c r="I120" s="269"/>
      <c r="J120" s="270"/>
      <c r="K120" s="270"/>
      <c r="L120" s="271"/>
      <c r="M120" s="271"/>
      <c r="N120" s="271"/>
      <c r="O120" s="272"/>
      <c r="P120" s="163"/>
    </row>
    <row r="121" spans="1:16" s="17" customFormat="1" ht="15.75">
      <c r="A121" s="408"/>
      <c r="B121" s="411"/>
      <c r="C121" s="411"/>
      <c r="D121" s="273" t="s">
        <v>125</v>
      </c>
      <c r="E121" s="411"/>
      <c r="F121" s="411"/>
      <c r="G121" s="411"/>
      <c r="H121" s="176">
        <f>SUM(I121:O121)</f>
        <v>1505246</v>
      </c>
      <c r="I121" s="164">
        <f>SUM(I122:I122)</f>
        <v>5246</v>
      </c>
      <c r="J121" s="282">
        <f>SUM(J122:J122)</f>
        <v>1000000</v>
      </c>
      <c r="K121" s="282">
        <f>SUM(K122:K122)</f>
        <v>500000</v>
      </c>
      <c r="L121" s="165"/>
      <c r="M121" s="165"/>
      <c r="N121" s="165"/>
      <c r="O121" s="166"/>
      <c r="P121" s="144"/>
    </row>
    <row r="122" spans="1:16" s="17" customFormat="1" ht="15.75" thickBot="1">
      <c r="A122" s="408"/>
      <c r="B122" s="411"/>
      <c r="C122" s="411"/>
      <c r="D122" s="177" t="s">
        <v>31</v>
      </c>
      <c r="E122" s="411"/>
      <c r="F122" s="411"/>
      <c r="G122" s="411"/>
      <c r="H122" s="231">
        <f>SUM(I122:O122)</f>
        <v>1505246</v>
      </c>
      <c r="I122" s="169">
        <v>5246</v>
      </c>
      <c r="J122" s="152">
        <f>1500000-500000</f>
        <v>1000000</v>
      </c>
      <c r="K122" s="152">
        <v>500000</v>
      </c>
      <c r="L122" s="165"/>
      <c r="M122" s="165"/>
      <c r="N122" s="165"/>
      <c r="O122" s="166"/>
      <c r="P122" s="144"/>
    </row>
    <row r="123" spans="1:16" s="62" customFormat="1" ht="47.25">
      <c r="A123" s="420">
        <v>28</v>
      </c>
      <c r="B123" s="423">
        <v>900</v>
      </c>
      <c r="C123" s="423">
        <v>90001</v>
      </c>
      <c r="D123" s="356" t="s">
        <v>162</v>
      </c>
      <c r="E123" s="423">
        <v>2008</v>
      </c>
      <c r="F123" s="423">
        <v>2010</v>
      </c>
      <c r="G123" s="423" t="s">
        <v>124</v>
      </c>
      <c r="H123" s="357"/>
      <c r="I123" s="358"/>
      <c r="J123" s="359"/>
      <c r="K123" s="359"/>
      <c r="L123" s="360"/>
      <c r="M123" s="360"/>
      <c r="N123" s="360"/>
      <c r="O123" s="361"/>
      <c r="P123" s="305"/>
    </row>
    <row r="124" spans="1:16" s="62" customFormat="1" ht="15.75">
      <c r="A124" s="421"/>
      <c r="B124" s="424"/>
      <c r="C124" s="424"/>
      <c r="D124" s="208" t="s">
        <v>125</v>
      </c>
      <c r="E124" s="424"/>
      <c r="F124" s="424"/>
      <c r="G124" s="424"/>
      <c r="H124" s="146">
        <f>SUM(I124:O124)</f>
        <v>1230093</v>
      </c>
      <c r="I124" s="282">
        <f>SUM(I125:I125)</f>
        <v>530093</v>
      </c>
      <c r="J124" s="282">
        <f>SUM(J125:J125)</f>
        <v>700000</v>
      </c>
      <c r="K124" s="282"/>
      <c r="L124" s="153"/>
      <c r="M124" s="153"/>
      <c r="N124" s="153"/>
      <c r="O124" s="201"/>
      <c r="P124" s="156"/>
    </row>
    <row r="125" spans="1:16" s="62" customFormat="1" ht="15.75" thickBot="1">
      <c r="A125" s="421"/>
      <c r="B125" s="424"/>
      <c r="C125" s="424"/>
      <c r="D125" s="150" t="s">
        <v>31</v>
      </c>
      <c r="E125" s="424"/>
      <c r="F125" s="424"/>
      <c r="G125" s="424"/>
      <c r="H125" s="196">
        <f>SUM(I125:O125)</f>
        <v>1230093</v>
      </c>
      <c r="I125" s="283">
        <v>530093</v>
      </c>
      <c r="J125" s="245">
        <f>600000+100000</f>
        <v>700000</v>
      </c>
      <c r="K125" s="245"/>
      <c r="L125" s="220"/>
      <c r="M125" s="220"/>
      <c r="N125" s="220"/>
      <c r="O125" s="362"/>
      <c r="P125" s="363"/>
    </row>
    <row r="126" spans="1:16" s="17" customFormat="1" ht="48.75" customHeight="1">
      <c r="A126" s="434">
        <v>29</v>
      </c>
      <c r="B126" s="410">
        <v>900</v>
      </c>
      <c r="C126" s="410">
        <v>90001</v>
      </c>
      <c r="D126" s="139" t="s">
        <v>163</v>
      </c>
      <c r="E126" s="410">
        <v>2007</v>
      </c>
      <c r="F126" s="410">
        <v>2012</v>
      </c>
      <c r="G126" s="426" t="s">
        <v>134</v>
      </c>
      <c r="H126" s="200"/>
      <c r="I126" s="259"/>
      <c r="J126" s="141"/>
      <c r="K126" s="141"/>
      <c r="L126" s="141"/>
      <c r="M126" s="142"/>
      <c r="N126" s="142"/>
      <c r="O126" s="143"/>
      <c r="P126" s="163"/>
    </row>
    <row r="127" spans="1:16" s="17" customFormat="1" ht="15.75">
      <c r="A127" s="408"/>
      <c r="B127" s="411"/>
      <c r="C127" s="411"/>
      <c r="D127" s="145" t="s">
        <v>125</v>
      </c>
      <c r="E127" s="413"/>
      <c r="F127" s="413"/>
      <c r="G127" s="427"/>
      <c r="H127" s="176">
        <f>SUM(I127:O127)</f>
        <v>1928360</v>
      </c>
      <c r="I127" s="263">
        <f>SUM(I128:I128)</f>
        <v>78360</v>
      </c>
      <c r="J127" s="263"/>
      <c r="K127" s="263">
        <f>SUM(K128:K128)</f>
        <v>950000</v>
      </c>
      <c r="L127" s="263">
        <f>SUM(L128:L128)</f>
        <v>900000</v>
      </c>
      <c r="M127" s="165"/>
      <c r="N127" s="165"/>
      <c r="O127" s="166"/>
      <c r="P127" s="144"/>
    </row>
    <row r="128" spans="1:16" s="17" customFormat="1" ht="15.75" thickBot="1">
      <c r="A128" s="408"/>
      <c r="B128" s="411"/>
      <c r="C128" s="411"/>
      <c r="D128" s="177" t="s">
        <v>31</v>
      </c>
      <c r="E128" s="413"/>
      <c r="F128" s="413"/>
      <c r="G128" s="427"/>
      <c r="H128" s="231">
        <f>SUM(I128:O128)</f>
        <v>1928360</v>
      </c>
      <c r="I128" s="284">
        <f>73114+5246</f>
        <v>78360</v>
      </c>
      <c r="J128" s="168"/>
      <c r="K128" s="168">
        <v>950000</v>
      </c>
      <c r="L128" s="168">
        <v>900000</v>
      </c>
      <c r="M128" s="165"/>
      <c r="N128" s="165"/>
      <c r="O128" s="166"/>
      <c r="P128" s="144"/>
    </row>
    <row r="129" spans="1:16" s="17" customFormat="1" ht="17.25" thickBot="1" thickTop="1">
      <c r="A129" s="418" t="s">
        <v>164</v>
      </c>
      <c r="B129" s="419"/>
      <c r="C129" s="419"/>
      <c r="D129" s="419"/>
      <c r="E129" s="419"/>
      <c r="F129" s="419"/>
      <c r="G129" s="419"/>
      <c r="H129" s="135">
        <f>SUM(I129:O129)</f>
        <v>14429873</v>
      </c>
      <c r="I129" s="285">
        <f>SUM(I131)</f>
        <v>1164120</v>
      </c>
      <c r="J129" s="285">
        <f aca="true" t="shared" si="7" ref="J129:O129">SUM(J131)</f>
        <v>0</v>
      </c>
      <c r="K129" s="285">
        <f t="shared" si="7"/>
        <v>7623000</v>
      </c>
      <c r="L129" s="285">
        <f t="shared" si="7"/>
        <v>5642753</v>
      </c>
      <c r="M129" s="285">
        <f t="shared" si="7"/>
        <v>0</v>
      </c>
      <c r="N129" s="285">
        <f t="shared" si="7"/>
        <v>0</v>
      </c>
      <c r="O129" s="285">
        <f t="shared" si="7"/>
        <v>0</v>
      </c>
      <c r="P129" s="158"/>
    </row>
    <row r="130" spans="1:16" s="17" customFormat="1" ht="31.5">
      <c r="A130" s="434">
        <v>30</v>
      </c>
      <c r="B130" s="410">
        <v>900</v>
      </c>
      <c r="C130" s="410">
        <v>90002</v>
      </c>
      <c r="D130" s="139" t="s">
        <v>165</v>
      </c>
      <c r="E130" s="410">
        <v>2008</v>
      </c>
      <c r="F130" s="410">
        <v>2012</v>
      </c>
      <c r="G130" s="410" t="s">
        <v>166</v>
      </c>
      <c r="H130" s="200"/>
      <c r="I130" s="259"/>
      <c r="J130" s="141"/>
      <c r="K130" s="141"/>
      <c r="L130" s="141"/>
      <c r="M130" s="142"/>
      <c r="N130" s="142"/>
      <c r="O130" s="143"/>
      <c r="P130" s="163"/>
    </row>
    <row r="131" spans="1:16" s="17" customFormat="1" ht="15.75">
      <c r="A131" s="464"/>
      <c r="B131" s="413"/>
      <c r="C131" s="413"/>
      <c r="D131" s="145" t="s">
        <v>125</v>
      </c>
      <c r="E131" s="413"/>
      <c r="F131" s="413"/>
      <c r="G131" s="413"/>
      <c r="H131" s="176">
        <f>SUM(I131:O131)</f>
        <v>14429873</v>
      </c>
      <c r="I131" s="164">
        <f>SUM(I132:I133)</f>
        <v>1164120</v>
      </c>
      <c r="J131" s="164"/>
      <c r="K131" s="164">
        <f>SUM(K132:K133)</f>
        <v>7623000</v>
      </c>
      <c r="L131" s="164">
        <f>SUM(L132:L133)</f>
        <v>5642753</v>
      </c>
      <c r="M131" s="164"/>
      <c r="N131" s="260"/>
      <c r="O131" s="261"/>
      <c r="P131" s="144"/>
    </row>
    <row r="132" spans="1:16" s="17" customFormat="1" ht="15">
      <c r="A132" s="464"/>
      <c r="B132" s="413"/>
      <c r="C132" s="413"/>
      <c r="D132" s="167" t="s">
        <v>167</v>
      </c>
      <c r="E132" s="432"/>
      <c r="F132" s="432"/>
      <c r="G132" s="432"/>
      <c r="H132" s="231">
        <f>SUM(I132:O132)</f>
        <v>3781273</v>
      </c>
      <c r="I132" s="152">
        <f>950619.89+45000</f>
        <v>995620</v>
      </c>
      <c r="J132" s="168"/>
      <c r="K132" s="168">
        <v>1600800</v>
      </c>
      <c r="L132" s="168">
        <v>1184853</v>
      </c>
      <c r="M132" s="165"/>
      <c r="N132" s="165"/>
      <c r="O132" s="166"/>
      <c r="P132" s="144"/>
    </row>
    <row r="133" spans="1:16" s="17" customFormat="1" ht="15.75" thickBot="1">
      <c r="A133" s="461"/>
      <c r="B133" s="462"/>
      <c r="C133" s="462"/>
      <c r="D133" s="170" t="s">
        <v>33</v>
      </c>
      <c r="E133" s="465"/>
      <c r="F133" s="465"/>
      <c r="G133" s="465"/>
      <c r="H133" s="286">
        <f>SUM(I133:O133)</f>
        <v>10648600</v>
      </c>
      <c r="I133" s="283">
        <v>168500</v>
      </c>
      <c r="J133" s="171"/>
      <c r="K133" s="171">
        <v>6022200</v>
      </c>
      <c r="L133" s="171">
        <v>4457900</v>
      </c>
      <c r="M133" s="173"/>
      <c r="N133" s="173"/>
      <c r="O133" s="174"/>
      <c r="P133" s="179">
        <v>0.75</v>
      </c>
    </row>
    <row r="134" spans="1:16" s="17" customFormat="1" ht="17.25" thickBot="1" thickTop="1">
      <c r="A134" s="418" t="s">
        <v>168</v>
      </c>
      <c r="B134" s="419"/>
      <c r="C134" s="419"/>
      <c r="D134" s="419"/>
      <c r="E134" s="419"/>
      <c r="F134" s="419"/>
      <c r="G134" s="419"/>
      <c r="H134" s="135">
        <f>SUM(I134:O134)</f>
        <v>888564</v>
      </c>
      <c r="I134" s="285">
        <f>SUM(I136,I139,I142,I145,I148,I151,I154,I157,I160)</f>
        <v>77614</v>
      </c>
      <c r="J134" s="285">
        <f aca="true" t="shared" si="8" ref="J134:O134">SUM(J136,J139,J142,J145,J148,J151,J154,J157,J160)</f>
        <v>130950</v>
      </c>
      <c r="K134" s="285">
        <f t="shared" si="8"/>
        <v>440000</v>
      </c>
      <c r="L134" s="285">
        <f t="shared" si="8"/>
        <v>240000</v>
      </c>
      <c r="M134" s="285">
        <f t="shared" si="8"/>
        <v>0</v>
      </c>
      <c r="N134" s="285">
        <f t="shared" si="8"/>
        <v>0</v>
      </c>
      <c r="O134" s="285">
        <f t="shared" si="8"/>
        <v>0</v>
      </c>
      <c r="P134" s="158"/>
    </row>
    <row r="135" spans="1:16" s="17" customFormat="1" ht="31.5">
      <c r="A135" s="434">
        <v>31</v>
      </c>
      <c r="B135" s="410">
        <v>900</v>
      </c>
      <c r="C135" s="410">
        <v>90015</v>
      </c>
      <c r="D135" s="139" t="s">
        <v>169</v>
      </c>
      <c r="E135" s="410">
        <v>2009</v>
      </c>
      <c r="F135" s="410">
        <v>2011</v>
      </c>
      <c r="G135" s="426" t="s">
        <v>124</v>
      </c>
      <c r="H135" s="200"/>
      <c r="I135" s="162"/>
      <c r="J135" s="141"/>
      <c r="K135" s="141"/>
      <c r="L135" s="141"/>
      <c r="M135" s="142"/>
      <c r="N135" s="142"/>
      <c r="O135" s="143"/>
      <c r="P135" s="163"/>
    </row>
    <row r="136" spans="1:16" s="17" customFormat="1" ht="15.75">
      <c r="A136" s="408"/>
      <c r="B136" s="411"/>
      <c r="C136" s="411"/>
      <c r="D136" s="145" t="s">
        <v>125</v>
      </c>
      <c r="E136" s="413"/>
      <c r="F136" s="413"/>
      <c r="G136" s="427"/>
      <c r="H136" s="176">
        <f>SUM(I136:O136)</f>
        <v>164548</v>
      </c>
      <c r="I136" s="176">
        <f>SUM(I137:I137)</f>
        <v>14548</v>
      </c>
      <c r="J136" s="176"/>
      <c r="K136" s="176">
        <f>SUM(K137:K137)</f>
        <v>150000</v>
      </c>
      <c r="L136" s="168"/>
      <c r="M136" s="165"/>
      <c r="N136" s="165"/>
      <c r="O136" s="166"/>
      <c r="P136" s="144"/>
    </row>
    <row r="137" spans="1:16" s="17" customFormat="1" ht="15.75" thickBot="1">
      <c r="A137" s="408"/>
      <c r="B137" s="411"/>
      <c r="C137" s="411"/>
      <c r="D137" s="177" t="s">
        <v>31</v>
      </c>
      <c r="E137" s="411"/>
      <c r="F137" s="411"/>
      <c r="G137" s="435"/>
      <c r="H137" s="231">
        <f>SUM(I137:O137)</f>
        <v>164548</v>
      </c>
      <c r="I137" s="152">
        <v>14548</v>
      </c>
      <c r="J137" s="168"/>
      <c r="K137" s="168">
        <v>150000</v>
      </c>
      <c r="L137" s="168"/>
      <c r="M137" s="165"/>
      <c r="N137" s="165"/>
      <c r="O137" s="166"/>
      <c r="P137" s="274"/>
    </row>
    <row r="138" spans="1:16" s="17" customFormat="1" ht="15.75">
      <c r="A138" s="434">
        <v>32</v>
      </c>
      <c r="B138" s="410">
        <v>900</v>
      </c>
      <c r="C138" s="410">
        <v>90015</v>
      </c>
      <c r="D138" s="139" t="s">
        <v>170</v>
      </c>
      <c r="E138" s="410">
        <v>2009</v>
      </c>
      <c r="F138" s="410">
        <v>2011</v>
      </c>
      <c r="G138" s="426" t="s">
        <v>124</v>
      </c>
      <c r="H138" s="200"/>
      <c r="I138" s="162"/>
      <c r="J138" s="141"/>
      <c r="K138" s="141"/>
      <c r="L138" s="141"/>
      <c r="M138" s="142"/>
      <c r="N138" s="142"/>
      <c r="O138" s="143"/>
      <c r="P138" s="163"/>
    </row>
    <row r="139" spans="1:16" s="17" customFormat="1" ht="15.75">
      <c r="A139" s="408"/>
      <c r="B139" s="411"/>
      <c r="C139" s="411"/>
      <c r="D139" s="145" t="s">
        <v>125</v>
      </c>
      <c r="E139" s="413"/>
      <c r="F139" s="413"/>
      <c r="G139" s="427"/>
      <c r="H139" s="176">
        <f>SUM(I139:O139)</f>
        <v>163308</v>
      </c>
      <c r="I139" s="176">
        <f>SUM(I140:I140)</f>
        <v>23308</v>
      </c>
      <c r="J139" s="176"/>
      <c r="K139" s="176">
        <f>SUM(K140:K140)</f>
        <v>140000</v>
      </c>
      <c r="L139" s="168"/>
      <c r="M139" s="165"/>
      <c r="N139" s="165"/>
      <c r="O139" s="166"/>
      <c r="P139" s="144"/>
    </row>
    <row r="140" spans="1:16" s="17" customFormat="1" ht="15.75" thickBot="1">
      <c r="A140" s="408"/>
      <c r="B140" s="411"/>
      <c r="C140" s="411"/>
      <c r="D140" s="177" t="s">
        <v>31</v>
      </c>
      <c r="E140" s="411"/>
      <c r="F140" s="411"/>
      <c r="G140" s="435"/>
      <c r="H140" s="231">
        <f>SUM(I140:O140)</f>
        <v>163308</v>
      </c>
      <c r="I140" s="152">
        <v>23308</v>
      </c>
      <c r="J140" s="152"/>
      <c r="K140" s="152">
        <v>140000</v>
      </c>
      <c r="L140" s="168"/>
      <c r="M140" s="165"/>
      <c r="N140" s="165"/>
      <c r="O140" s="166"/>
      <c r="P140" s="274"/>
    </row>
    <row r="141" spans="1:16" s="17" customFormat="1" ht="15.75">
      <c r="A141" s="434">
        <v>33</v>
      </c>
      <c r="B141" s="410">
        <v>900</v>
      </c>
      <c r="C141" s="410">
        <v>90015</v>
      </c>
      <c r="D141" s="139" t="s">
        <v>171</v>
      </c>
      <c r="E141" s="410">
        <v>2009</v>
      </c>
      <c r="F141" s="410">
        <v>2011</v>
      </c>
      <c r="G141" s="426" t="s">
        <v>124</v>
      </c>
      <c r="H141" s="200"/>
      <c r="I141" s="204"/>
      <c r="J141" s="205"/>
      <c r="K141" s="205"/>
      <c r="L141" s="141"/>
      <c r="M141" s="142"/>
      <c r="N141" s="142"/>
      <c r="O141" s="143"/>
      <c r="P141" s="163"/>
    </row>
    <row r="142" spans="1:16" s="17" customFormat="1" ht="15.75">
      <c r="A142" s="408"/>
      <c r="B142" s="411"/>
      <c r="C142" s="411"/>
      <c r="D142" s="145" t="s">
        <v>125</v>
      </c>
      <c r="E142" s="413"/>
      <c r="F142" s="413"/>
      <c r="G142" s="427"/>
      <c r="H142" s="176">
        <f>SUM(I142:O142)</f>
        <v>96074</v>
      </c>
      <c r="I142" s="146">
        <f>SUM(I143:I143)</f>
        <v>15124</v>
      </c>
      <c r="J142" s="146">
        <f>SUM(J143:J143)</f>
        <v>950</v>
      </c>
      <c r="K142" s="146">
        <f>SUM(K143:K143)</f>
        <v>80000</v>
      </c>
      <c r="L142" s="168"/>
      <c r="M142" s="165"/>
      <c r="N142" s="165"/>
      <c r="O142" s="166"/>
      <c r="P142" s="144"/>
    </row>
    <row r="143" spans="1:16" s="17" customFormat="1" ht="15.75" thickBot="1">
      <c r="A143" s="408"/>
      <c r="B143" s="411"/>
      <c r="C143" s="411"/>
      <c r="D143" s="177" t="s">
        <v>31</v>
      </c>
      <c r="E143" s="411"/>
      <c r="F143" s="411"/>
      <c r="G143" s="435"/>
      <c r="H143" s="231">
        <f>SUM(I143:O143)</f>
        <v>96074</v>
      </c>
      <c r="I143" s="152">
        <v>15124</v>
      </c>
      <c r="J143" s="152">
        <v>950</v>
      </c>
      <c r="K143" s="152">
        <v>80000</v>
      </c>
      <c r="L143" s="168"/>
      <c r="M143" s="165"/>
      <c r="N143" s="165"/>
      <c r="O143" s="166"/>
      <c r="P143" s="274"/>
    </row>
    <row r="144" spans="1:16" s="17" customFormat="1" ht="15.75">
      <c r="A144" s="434">
        <v>34</v>
      </c>
      <c r="B144" s="410">
        <v>900</v>
      </c>
      <c r="C144" s="410">
        <v>90015</v>
      </c>
      <c r="D144" s="139" t="s">
        <v>172</v>
      </c>
      <c r="E144" s="410">
        <v>2011</v>
      </c>
      <c r="F144" s="410">
        <v>2012</v>
      </c>
      <c r="G144" s="426" t="s">
        <v>124</v>
      </c>
      <c r="H144" s="200"/>
      <c r="I144" s="204"/>
      <c r="J144" s="205"/>
      <c r="K144" s="205"/>
      <c r="L144" s="141"/>
      <c r="M144" s="142"/>
      <c r="N144" s="142"/>
      <c r="O144" s="143"/>
      <c r="P144" s="163"/>
    </row>
    <row r="145" spans="1:16" s="17" customFormat="1" ht="15.75">
      <c r="A145" s="408"/>
      <c r="B145" s="411"/>
      <c r="C145" s="411"/>
      <c r="D145" s="145" t="s">
        <v>125</v>
      </c>
      <c r="E145" s="413"/>
      <c r="F145" s="413"/>
      <c r="G145" s="427"/>
      <c r="H145" s="176">
        <f>SUM(I145:O145)</f>
        <v>110000</v>
      </c>
      <c r="I145" s="146"/>
      <c r="J145" s="146"/>
      <c r="K145" s="146">
        <f>SUM(K146:K146)</f>
        <v>20000</v>
      </c>
      <c r="L145" s="176">
        <f>SUM(L146:L146)</f>
        <v>90000</v>
      </c>
      <c r="M145" s="165"/>
      <c r="N145" s="165"/>
      <c r="O145" s="166"/>
      <c r="P145" s="144"/>
    </row>
    <row r="146" spans="1:16" s="17" customFormat="1" ht="15.75" thickBot="1">
      <c r="A146" s="408"/>
      <c r="B146" s="411"/>
      <c r="C146" s="411"/>
      <c r="D146" s="177" t="s">
        <v>31</v>
      </c>
      <c r="E146" s="411"/>
      <c r="F146" s="411"/>
      <c r="G146" s="435"/>
      <c r="H146" s="231">
        <f>SUM(I146:O146)</f>
        <v>110000</v>
      </c>
      <c r="I146" s="152"/>
      <c r="J146" s="152"/>
      <c r="K146" s="152">
        <v>20000</v>
      </c>
      <c r="L146" s="168">
        <v>90000</v>
      </c>
      <c r="M146" s="165"/>
      <c r="N146" s="165"/>
      <c r="O146" s="166"/>
      <c r="P146" s="274"/>
    </row>
    <row r="147" spans="1:16" s="17" customFormat="1" ht="31.5">
      <c r="A147" s="434">
        <v>35</v>
      </c>
      <c r="B147" s="410">
        <v>900</v>
      </c>
      <c r="C147" s="410">
        <v>90015</v>
      </c>
      <c r="D147" s="139" t="s">
        <v>173</v>
      </c>
      <c r="E147" s="410">
        <v>2011</v>
      </c>
      <c r="F147" s="410">
        <v>2012</v>
      </c>
      <c r="G147" s="426" t="s">
        <v>124</v>
      </c>
      <c r="H147" s="200"/>
      <c r="I147" s="204"/>
      <c r="J147" s="205"/>
      <c r="K147" s="205"/>
      <c r="L147" s="141"/>
      <c r="M147" s="142"/>
      <c r="N147" s="142"/>
      <c r="O147" s="143"/>
      <c r="P147" s="163"/>
    </row>
    <row r="148" spans="1:16" s="17" customFormat="1" ht="15.75">
      <c r="A148" s="408"/>
      <c r="B148" s="411"/>
      <c r="C148" s="411"/>
      <c r="D148" s="145" t="s">
        <v>125</v>
      </c>
      <c r="E148" s="413"/>
      <c r="F148" s="413"/>
      <c r="G148" s="427"/>
      <c r="H148" s="176">
        <f>SUM(I148:O148)</f>
        <v>60000</v>
      </c>
      <c r="I148" s="146"/>
      <c r="J148" s="146"/>
      <c r="K148" s="146">
        <f>SUM(K149:K149)</f>
        <v>15000</v>
      </c>
      <c r="L148" s="176">
        <f>SUM(L149:L149)</f>
        <v>45000</v>
      </c>
      <c r="M148" s="165"/>
      <c r="N148" s="165"/>
      <c r="O148" s="166"/>
      <c r="P148" s="144"/>
    </row>
    <row r="149" spans="1:16" s="17" customFormat="1" ht="15.75" thickBot="1">
      <c r="A149" s="408"/>
      <c r="B149" s="411"/>
      <c r="C149" s="411"/>
      <c r="D149" s="177" t="s">
        <v>31</v>
      </c>
      <c r="E149" s="411"/>
      <c r="F149" s="411"/>
      <c r="G149" s="435"/>
      <c r="H149" s="231">
        <f>SUM(I149:O149)</f>
        <v>60000</v>
      </c>
      <c r="I149" s="152"/>
      <c r="J149" s="152"/>
      <c r="K149" s="152">
        <v>15000</v>
      </c>
      <c r="L149" s="168">
        <v>45000</v>
      </c>
      <c r="M149" s="165"/>
      <c r="N149" s="165"/>
      <c r="O149" s="166"/>
      <c r="P149" s="274"/>
    </row>
    <row r="150" spans="1:16" s="17" customFormat="1" ht="15.75">
      <c r="A150" s="434">
        <v>36</v>
      </c>
      <c r="B150" s="410">
        <v>900</v>
      </c>
      <c r="C150" s="410">
        <v>90015</v>
      </c>
      <c r="D150" s="139" t="s">
        <v>174</v>
      </c>
      <c r="E150" s="410">
        <v>2011</v>
      </c>
      <c r="F150" s="410">
        <v>2012</v>
      </c>
      <c r="G150" s="426" t="s">
        <v>124</v>
      </c>
      <c r="H150" s="200"/>
      <c r="I150" s="204"/>
      <c r="J150" s="205"/>
      <c r="K150" s="205"/>
      <c r="L150" s="141"/>
      <c r="M150" s="142"/>
      <c r="N150" s="142"/>
      <c r="O150" s="143"/>
      <c r="P150" s="163"/>
    </row>
    <row r="151" spans="1:16" s="17" customFormat="1" ht="15.75">
      <c r="A151" s="408"/>
      <c r="B151" s="411"/>
      <c r="C151" s="411"/>
      <c r="D151" s="145" t="s">
        <v>125</v>
      </c>
      <c r="E151" s="413"/>
      <c r="F151" s="413"/>
      <c r="G151" s="427"/>
      <c r="H151" s="176">
        <f>SUM(I151:O151)</f>
        <v>105000</v>
      </c>
      <c r="I151" s="146"/>
      <c r="J151" s="146"/>
      <c r="K151" s="146">
        <f>SUM(K152:K152)</f>
        <v>25000</v>
      </c>
      <c r="L151" s="176">
        <f>SUM(L152:L152)</f>
        <v>80000</v>
      </c>
      <c r="M151" s="165"/>
      <c r="N151" s="165"/>
      <c r="O151" s="166"/>
      <c r="P151" s="144"/>
    </row>
    <row r="152" spans="1:16" s="17" customFormat="1" ht="15.75" thickBot="1">
      <c r="A152" s="408"/>
      <c r="B152" s="411"/>
      <c r="C152" s="411"/>
      <c r="D152" s="177" t="s">
        <v>31</v>
      </c>
      <c r="E152" s="411"/>
      <c r="F152" s="411"/>
      <c r="G152" s="435"/>
      <c r="H152" s="231">
        <f>SUM(I152:O152)</f>
        <v>105000</v>
      </c>
      <c r="I152" s="152"/>
      <c r="J152" s="152"/>
      <c r="K152" s="152">
        <v>25000</v>
      </c>
      <c r="L152" s="168">
        <v>80000</v>
      </c>
      <c r="M152" s="165"/>
      <c r="N152" s="165"/>
      <c r="O152" s="166"/>
      <c r="P152" s="274"/>
    </row>
    <row r="153" spans="1:16" s="17" customFormat="1" ht="15.75">
      <c r="A153" s="434">
        <v>37</v>
      </c>
      <c r="B153" s="410">
        <v>900</v>
      </c>
      <c r="C153" s="410">
        <v>90015</v>
      </c>
      <c r="D153" s="139" t="s">
        <v>175</v>
      </c>
      <c r="E153" s="410">
        <v>2009</v>
      </c>
      <c r="F153" s="410">
        <v>2010</v>
      </c>
      <c r="G153" s="426" t="s">
        <v>124</v>
      </c>
      <c r="H153" s="200"/>
      <c r="I153" s="204"/>
      <c r="J153" s="205"/>
      <c r="K153" s="205"/>
      <c r="L153" s="141"/>
      <c r="M153" s="142"/>
      <c r="N153" s="142"/>
      <c r="O153" s="143"/>
      <c r="P153" s="163"/>
    </row>
    <row r="154" spans="1:16" s="17" customFormat="1" ht="15.75">
      <c r="A154" s="408"/>
      <c r="B154" s="411"/>
      <c r="C154" s="411"/>
      <c r="D154" s="145" t="s">
        <v>125</v>
      </c>
      <c r="E154" s="413"/>
      <c r="F154" s="413"/>
      <c r="G154" s="427"/>
      <c r="H154" s="176">
        <f>SUM(I154:O154)</f>
        <v>26246</v>
      </c>
      <c r="I154" s="146">
        <f>SUM(I155:I155)</f>
        <v>6246</v>
      </c>
      <c r="J154" s="146">
        <f>SUM(J155:J155)</f>
        <v>20000</v>
      </c>
      <c r="K154" s="146"/>
      <c r="L154" s="168"/>
      <c r="M154" s="165"/>
      <c r="N154" s="165"/>
      <c r="O154" s="166"/>
      <c r="P154" s="144"/>
    </row>
    <row r="155" spans="1:16" s="17" customFormat="1" ht="15.75" thickBot="1">
      <c r="A155" s="408"/>
      <c r="B155" s="411"/>
      <c r="C155" s="411"/>
      <c r="D155" s="177" t="s">
        <v>31</v>
      </c>
      <c r="E155" s="411"/>
      <c r="F155" s="411"/>
      <c r="G155" s="435"/>
      <c r="H155" s="231">
        <f>SUM(I155:O155)</f>
        <v>26246</v>
      </c>
      <c r="I155" s="152">
        <v>6246</v>
      </c>
      <c r="J155" s="152">
        <v>20000</v>
      </c>
      <c r="K155" s="152"/>
      <c r="L155" s="168"/>
      <c r="M155" s="165"/>
      <c r="N155" s="165"/>
      <c r="O155" s="166"/>
      <c r="P155" s="274"/>
    </row>
    <row r="156" spans="1:16" s="17" customFormat="1" ht="15.75">
      <c r="A156" s="434">
        <v>38</v>
      </c>
      <c r="B156" s="410">
        <v>900</v>
      </c>
      <c r="C156" s="410">
        <v>90015</v>
      </c>
      <c r="D156" s="139" t="s">
        <v>176</v>
      </c>
      <c r="E156" s="410">
        <v>2011</v>
      </c>
      <c r="F156" s="410">
        <v>2012</v>
      </c>
      <c r="G156" s="426" t="s">
        <v>124</v>
      </c>
      <c r="H156" s="200"/>
      <c r="I156" s="204"/>
      <c r="J156" s="205"/>
      <c r="K156" s="205"/>
      <c r="L156" s="141"/>
      <c r="M156" s="142"/>
      <c r="N156" s="142"/>
      <c r="O156" s="143"/>
      <c r="P156" s="163"/>
    </row>
    <row r="157" spans="1:16" s="17" customFormat="1" ht="15.75">
      <c r="A157" s="408"/>
      <c r="B157" s="411"/>
      <c r="C157" s="411"/>
      <c r="D157" s="145" t="s">
        <v>125</v>
      </c>
      <c r="E157" s="413"/>
      <c r="F157" s="413"/>
      <c r="G157" s="427"/>
      <c r="H157" s="176">
        <f>SUM(I157:O157)</f>
        <v>35000</v>
      </c>
      <c r="I157" s="146"/>
      <c r="J157" s="146"/>
      <c r="K157" s="146">
        <f>SUM(K158:K158)</f>
        <v>10000</v>
      </c>
      <c r="L157" s="176">
        <f>SUM(L158:L158)</f>
        <v>25000</v>
      </c>
      <c r="M157" s="165"/>
      <c r="N157" s="165"/>
      <c r="O157" s="166"/>
      <c r="P157" s="144"/>
    </row>
    <row r="158" spans="1:16" s="17" customFormat="1" ht="15.75" thickBot="1">
      <c r="A158" s="408"/>
      <c r="B158" s="411"/>
      <c r="C158" s="411"/>
      <c r="D158" s="177" t="s">
        <v>31</v>
      </c>
      <c r="E158" s="411"/>
      <c r="F158" s="411"/>
      <c r="G158" s="435"/>
      <c r="H158" s="231">
        <f>SUM(I158:O158)</f>
        <v>35000</v>
      </c>
      <c r="I158" s="152"/>
      <c r="J158" s="152"/>
      <c r="K158" s="152">
        <v>10000</v>
      </c>
      <c r="L158" s="168">
        <v>25000</v>
      </c>
      <c r="M158" s="165"/>
      <c r="N158" s="165"/>
      <c r="O158" s="166"/>
      <c r="P158" s="274"/>
    </row>
    <row r="159" spans="1:16" s="17" customFormat="1" ht="15.75">
      <c r="A159" s="434">
        <v>39</v>
      </c>
      <c r="B159" s="410">
        <v>900</v>
      </c>
      <c r="C159" s="410">
        <v>90015</v>
      </c>
      <c r="D159" s="139" t="s">
        <v>177</v>
      </c>
      <c r="E159" s="410">
        <v>2008</v>
      </c>
      <c r="F159" s="410">
        <v>2010</v>
      </c>
      <c r="G159" s="426" t="s">
        <v>124</v>
      </c>
      <c r="H159" s="200"/>
      <c r="I159" s="204"/>
      <c r="J159" s="205"/>
      <c r="K159" s="205"/>
      <c r="L159" s="141"/>
      <c r="M159" s="142"/>
      <c r="N159" s="142"/>
      <c r="O159" s="143"/>
      <c r="P159" s="163"/>
    </row>
    <row r="160" spans="1:16" s="159" customFormat="1" ht="17.25" customHeight="1">
      <c r="A160" s="408"/>
      <c r="B160" s="411"/>
      <c r="C160" s="411"/>
      <c r="D160" s="145" t="s">
        <v>125</v>
      </c>
      <c r="E160" s="413"/>
      <c r="F160" s="413"/>
      <c r="G160" s="427"/>
      <c r="H160" s="176">
        <f>SUM(I160:O160)</f>
        <v>128388</v>
      </c>
      <c r="I160" s="146">
        <f>SUM(I161:I161)</f>
        <v>18388</v>
      </c>
      <c r="J160" s="146">
        <f>SUM(J161:J161)</f>
        <v>110000</v>
      </c>
      <c r="K160" s="146"/>
      <c r="L160" s="176"/>
      <c r="M160" s="165"/>
      <c r="N160" s="165"/>
      <c r="O160" s="166"/>
      <c r="P160" s="144"/>
    </row>
    <row r="161" spans="1:16" s="17" customFormat="1" ht="15.75" thickBot="1">
      <c r="A161" s="408"/>
      <c r="B161" s="411"/>
      <c r="C161" s="411"/>
      <c r="D161" s="177" t="s">
        <v>31</v>
      </c>
      <c r="E161" s="411"/>
      <c r="F161" s="411"/>
      <c r="G161" s="435"/>
      <c r="H161" s="348">
        <f>SUM(I161:O161)</f>
        <v>128388</v>
      </c>
      <c r="I161" s="168">
        <v>18388</v>
      </c>
      <c r="J161" s="168">
        <f>200000-90000</f>
        <v>110000</v>
      </c>
      <c r="K161" s="168"/>
      <c r="L161" s="168"/>
      <c r="M161" s="165"/>
      <c r="N161" s="165"/>
      <c r="O161" s="166"/>
      <c r="P161" s="144"/>
    </row>
    <row r="162" spans="1:16" s="17" customFormat="1" ht="17.25" thickBot="1" thickTop="1">
      <c r="A162" s="428" t="s">
        <v>178</v>
      </c>
      <c r="B162" s="429"/>
      <c r="C162" s="429"/>
      <c r="D162" s="429"/>
      <c r="E162" s="429"/>
      <c r="F162" s="429"/>
      <c r="G162" s="429"/>
      <c r="H162" s="287">
        <f aca="true" t="shared" si="9" ref="H162:P162">H164</f>
        <v>6199176</v>
      </c>
      <c r="I162" s="287">
        <f t="shared" si="9"/>
        <v>136721</v>
      </c>
      <c r="J162" s="287">
        <f t="shared" si="9"/>
        <v>1951305</v>
      </c>
      <c r="K162" s="287">
        <f t="shared" si="9"/>
        <v>4111150</v>
      </c>
      <c r="L162" s="287">
        <f t="shared" si="9"/>
        <v>0</v>
      </c>
      <c r="M162" s="287">
        <f t="shared" si="9"/>
        <v>0</v>
      </c>
      <c r="N162" s="287">
        <f t="shared" si="9"/>
        <v>0</v>
      </c>
      <c r="O162" s="287">
        <f t="shared" si="9"/>
        <v>0</v>
      </c>
      <c r="P162" s="288">
        <f t="shared" si="9"/>
        <v>0</v>
      </c>
    </row>
    <row r="163" spans="1:16" s="17" customFormat="1" ht="50.25" customHeight="1">
      <c r="A163" s="434">
        <v>40</v>
      </c>
      <c r="B163" s="410">
        <v>900</v>
      </c>
      <c r="C163" s="410">
        <v>90095</v>
      </c>
      <c r="D163" s="139" t="s">
        <v>179</v>
      </c>
      <c r="E163" s="410">
        <v>2009</v>
      </c>
      <c r="F163" s="410">
        <v>2011</v>
      </c>
      <c r="G163" s="426" t="s">
        <v>124</v>
      </c>
      <c r="H163" s="200"/>
      <c r="I163" s="162"/>
      <c r="J163" s="141"/>
      <c r="K163" s="141"/>
      <c r="L163" s="141"/>
      <c r="M163" s="142"/>
      <c r="N163" s="142"/>
      <c r="O163" s="143"/>
      <c r="P163" s="163"/>
    </row>
    <row r="164" spans="1:16" s="17" customFormat="1" ht="15.75">
      <c r="A164" s="408"/>
      <c r="B164" s="411"/>
      <c r="C164" s="411"/>
      <c r="D164" s="145" t="s">
        <v>125</v>
      </c>
      <c r="E164" s="413"/>
      <c r="F164" s="413"/>
      <c r="G164" s="427"/>
      <c r="H164" s="176">
        <f>SUM(I164:O164)</f>
        <v>6199176</v>
      </c>
      <c r="I164" s="147">
        <f>SUM(I165:I167)</f>
        <v>136721</v>
      </c>
      <c r="J164" s="147">
        <f>SUM(J165:J167)</f>
        <v>1951305</v>
      </c>
      <c r="K164" s="147">
        <f>SUM(K165:K167)</f>
        <v>4111150</v>
      </c>
      <c r="L164" s="147"/>
      <c r="M164" s="147"/>
      <c r="N164" s="165"/>
      <c r="O164" s="166"/>
      <c r="P164" s="144"/>
    </row>
    <row r="165" spans="1:16" s="17" customFormat="1" ht="15">
      <c r="A165" s="408"/>
      <c r="B165" s="411"/>
      <c r="C165" s="411"/>
      <c r="D165" s="167" t="s">
        <v>31</v>
      </c>
      <c r="E165" s="411"/>
      <c r="F165" s="411"/>
      <c r="G165" s="435"/>
      <c r="H165" s="231">
        <f>SUM(I165:O165)</f>
        <v>217667</v>
      </c>
      <c r="I165" s="197">
        <v>62667</v>
      </c>
      <c r="J165" s="152">
        <f>5000+150000</f>
        <v>155000</v>
      </c>
      <c r="K165" s="168"/>
      <c r="L165" s="168"/>
      <c r="M165" s="165"/>
      <c r="N165" s="165"/>
      <c r="O165" s="166"/>
      <c r="P165" s="144"/>
    </row>
    <row r="166" spans="1:16" s="17" customFormat="1" ht="15">
      <c r="A166" s="408"/>
      <c r="B166" s="411"/>
      <c r="C166" s="411"/>
      <c r="D166" s="177" t="s">
        <v>33</v>
      </c>
      <c r="E166" s="411"/>
      <c r="F166" s="411"/>
      <c r="G166" s="435"/>
      <c r="H166" s="231">
        <f>SUM(I166:O166)</f>
        <v>5033988</v>
      </c>
      <c r="I166" s="197">
        <v>12651</v>
      </c>
      <c r="J166" s="152">
        <v>1526859</v>
      </c>
      <c r="K166" s="168">
        <v>3494478</v>
      </c>
      <c r="L166" s="168"/>
      <c r="M166" s="165"/>
      <c r="N166" s="165"/>
      <c r="O166" s="166"/>
      <c r="P166" s="181">
        <v>0.85</v>
      </c>
    </row>
    <row r="167" spans="1:16" s="17" customFormat="1" ht="15.75" thickBot="1">
      <c r="A167" s="461"/>
      <c r="B167" s="462"/>
      <c r="C167" s="462"/>
      <c r="D167" s="170" t="s">
        <v>135</v>
      </c>
      <c r="E167" s="462"/>
      <c r="F167" s="462"/>
      <c r="G167" s="463"/>
      <c r="H167" s="286">
        <f>SUM(I167:O167)</f>
        <v>947521</v>
      </c>
      <c r="I167" s="289">
        <v>61403</v>
      </c>
      <c r="J167" s="245">
        <v>269446</v>
      </c>
      <c r="K167" s="171">
        <v>616672</v>
      </c>
      <c r="L167" s="171"/>
      <c r="M167" s="173"/>
      <c r="N167" s="173"/>
      <c r="O167" s="174"/>
      <c r="P167" s="274"/>
    </row>
    <row r="168" spans="1:16" s="17" customFormat="1" ht="15.75">
      <c r="A168" s="456" t="s">
        <v>7</v>
      </c>
      <c r="B168" s="443" t="s">
        <v>0</v>
      </c>
      <c r="C168" s="443" t="s">
        <v>109</v>
      </c>
      <c r="D168" s="443" t="s">
        <v>110</v>
      </c>
      <c r="E168" s="446" t="s">
        <v>111</v>
      </c>
      <c r="F168" s="448"/>
      <c r="G168" s="443" t="s">
        <v>112</v>
      </c>
      <c r="H168" s="443" t="s">
        <v>113</v>
      </c>
      <c r="I168" s="446" t="s">
        <v>114</v>
      </c>
      <c r="J168" s="447"/>
      <c r="K168" s="447"/>
      <c r="L168" s="447"/>
      <c r="M168" s="447"/>
      <c r="N168" s="447"/>
      <c r="O168" s="448"/>
      <c r="P168" s="449" t="s">
        <v>115</v>
      </c>
    </row>
    <row r="169" spans="1:16" s="17" customFormat="1" ht="15.75">
      <c r="A169" s="457"/>
      <c r="B169" s="444"/>
      <c r="C169" s="444"/>
      <c r="D169" s="444"/>
      <c r="E169" s="459"/>
      <c r="F169" s="460"/>
      <c r="G169" s="444"/>
      <c r="H169" s="444"/>
      <c r="I169" s="452" t="s">
        <v>116</v>
      </c>
      <c r="J169" s="452" t="s">
        <v>117</v>
      </c>
      <c r="K169" s="453" t="s">
        <v>118</v>
      </c>
      <c r="L169" s="454"/>
      <c r="M169" s="454"/>
      <c r="N169" s="454"/>
      <c r="O169" s="455"/>
      <c r="P169" s="450"/>
    </row>
    <row r="170" spans="1:16" s="17" customFormat="1" ht="32.25" customHeight="1" thickBot="1">
      <c r="A170" s="458"/>
      <c r="B170" s="445"/>
      <c r="C170" s="445"/>
      <c r="D170" s="445"/>
      <c r="E170" s="248" t="s">
        <v>119</v>
      </c>
      <c r="F170" s="248" t="s">
        <v>120</v>
      </c>
      <c r="G170" s="445"/>
      <c r="H170" s="445"/>
      <c r="I170" s="445"/>
      <c r="J170" s="445"/>
      <c r="K170" s="249">
        <v>2011</v>
      </c>
      <c r="L170" s="250">
        <v>2012</v>
      </c>
      <c r="M170" s="250">
        <v>2013</v>
      </c>
      <c r="N170" s="250">
        <v>2014</v>
      </c>
      <c r="O170" s="251" t="s">
        <v>121</v>
      </c>
      <c r="P170" s="451"/>
    </row>
    <row r="171" spans="1:16" s="17" customFormat="1" ht="15.75" thickBot="1">
      <c r="A171" s="275">
        <v>1</v>
      </c>
      <c r="B171" s="276">
        <v>2</v>
      </c>
      <c r="C171" s="276">
        <v>3</v>
      </c>
      <c r="D171" s="276">
        <v>4</v>
      </c>
      <c r="E171" s="277">
        <v>5</v>
      </c>
      <c r="F171" s="277">
        <v>6</v>
      </c>
      <c r="G171" s="277">
        <v>7</v>
      </c>
      <c r="H171" s="278">
        <v>8</v>
      </c>
      <c r="I171" s="277">
        <v>9</v>
      </c>
      <c r="J171" s="276">
        <v>10</v>
      </c>
      <c r="K171" s="276">
        <v>11</v>
      </c>
      <c r="L171" s="276">
        <v>12</v>
      </c>
      <c r="M171" s="276">
        <v>13</v>
      </c>
      <c r="N171" s="276">
        <v>14</v>
      </c>
      <c r="O171" s="279">
        <v>15</v>
      </c>
      <c r="P171" s="280">
        <v>16</v>
      </c>
    </row>
    <row r="172" spans="1:16" s="17" customFormat="1" ht="17.25" thickBot="1" thickTop="1">
      <c r="A172" s="418" t="s">
        <v>180</v>
      </c>
      <c r="B172" s="419"/>
      <c r="C172" s="419"/>
      <c r="D172" s="419"/>
      <c r="E172" s="419"/>
      <c r="F172" s="419"/>
      <c r="G172" s="419"/>
      <c r="H172" s="135">
        <f>SUM(I172:O172)</f>
        <v>2993798</v>
      </c>
      <c r="I172" s="290">
        <f>SUM(I174,I177,I180,I183)</f>
        <v>43798</v>
      </c>
      <c r="J172" s="290">
        <f aca="true" t="shared" si="10" ref="J172:O172">SUM(J174,J177,J180,J183)</f>
        <v>380000</v>
      </c>
      <c r="K172" s="290">
        <f t="shared" si="10"/>
        <v>1720000</v>
      </c>
      <c r="L172" s="290">
        <f t="shared" si="10"/>
        <v>850000</v>
      </c>
      <c r="M172" s="290">
        <f t="shared" si="10"/>
        <v>0</v>
      </c>
      <c r="N172" s="290">
        <f t="shared" si="10"/>
        <v>0</v>
      </c>
      <c r="O172" s="290">
        <f t="shared" si="10"/>
        <v>0</v>
      </c>
      <c r="P172" s="137"/>
    </row>
    <row r="173" spans="1:16" s="18" customFormat="1" ht="15.75">
      <c r="A173" s="434">
        <v>41</v>
      </c>
      <c r="B173" s="437">
        <v>900</v>
      </c>
      <c r="C173" s="437">
        <v>90095</v>
      </c>
      <c r="D173" s="139" t="s">
        <v>181</v>
      </c>
      <c r="E173" s="437">
        <v>2007</v>
      </c>
      <c r="F173" s="437">
        <v>2012</v>
      </c>
      <c r="G173" s="440" t="s">
        <v>124</v>
      </c>
      <c r="H173" s="200"/>
      <c r="I173" s="291"/>
      <c r="J173" s="292"/>
      <c r="K173" s="292"/>
      <c r="L173" s="292"/>
      <c r="M173" s="293"/>
      <c r="N173" s="293"/>
      <c r="O173" s="294"/>
      <c r="P173" s="295"/>
    </row>
    <row r="174" spans="1:16" s="18" customFormat="1" ht="15.75">
      <c r="A174" s="436"/>
      <c r="B174" s="438"/>
      <c r="C174" s="438"/>
      <c r="D174" s="296" t="s">
        <v>125</v>
      </c>
      <c r="E174" s="439"/>
      <c r="F174" s="439"/>
      <c r="G174" s="441"/>
      <c r="H174" s="176">
        <f>SUM(I174:O174)</f>
        <v>1700000</v>
      </c>
      <c r="I174" s="147"/>
      <c r="J174" s="147"/>
      <c r="K174" s="147">
        <f>SUM(K175:K175)</f>
        <v>850000</v>
      </c>
      <c r="L174" s="147">
        <f>SUM(L175:L175)</f>
        <v>850000</v>
      </c>
      <c r="M174" s="147"/>
      <c r="N174" s="297"/>
      <c r="O174" s="298"/>
      <c r="P174" s="299"/>
    </row>
    <row r="175" spans="1:16" s="18" customFormat="1" ht="15.75" thickBot="1">
      <c r="A175" s="436"/>
      <c r="B175" s="438"/>
      <c r="C175" s="438"/>
      <c r="D175" s="300" t="s">
        <v>31</v>
      </c>
      <c r="E175" s="438"/>
      <c r="F175" s="438"/>
      <c r="G175" s="442"/>
      <c r="H175" s="231">
        <f>SUM(I175:O175)</f>
        <v>1700000</v>
      </c>
      <c r="I175" s="301"/>
      <c r="J175" s="180"/>
      <c r="K175" s="180">
        <v>850000</v>
      </c>
      <c r="L175" s="180">
        <v>850000</v>
      </c>
      <c r="M175" s="297"/>
      <c r="N175" s="297"/>
      <c r="O175" s="298"/>
      <c r="P175" s="299"/>
    </row>
    <row r="176" spans="1:16" s="17" customFormat="1" ht="31.5">
      <c r="A176" s="434">
        <v>42</v>
      </c>
      <c r="B176" s="410">
        <v>900</v>
      </c>
      <c r="C176" s="410">
        <v>90095</v>
      </c>
      <c r="D176" s="139" t="s">
        <v>182</v>
      </c>
      <c r="E176" s="410">
        <v>2009</v>
      </c>
      <c r="F176" s="410">
        <v>2010</v>
      </c>
      <c r="G176" s="426" t="s">
        <v>124</v>
      </c>
      <c r="H176" s="200"/>
      <c r="I176" s="162"/>
      <c r="J176" s="141"/>
      <c r="K176" s="141"/>
      <c r="L176" s="141"/>
      <c r="M176" s="142"/>
      <c r="N176" s="142"/>
      <c r="O176" s="143"/>
      <c r="P176" s="163"/>
    </row>
    <row r="177" spans="1:16" s="17" customFormat="1" ht="15.75">
      <c r="A177" s="408"/>
      <c r="B177" s="411"/>
      <c r="C177" s="411"/>
      <c r="D177" s="145" t="s">
        <v>125</v>
      </c>
      <c r="E177" s="413"/>
      <c r="F177" s="413"/>
      <c r="G177" s="427"/>
      <c r="H177" s="176">
        <f>SUM(I177:O177)</f>
        <v>64396</v>
      </c>
      <c r="I177" s="147">
        <f>SUM(I178:I178)</f>
        <v>14396</v>
      </c>
      <c r="J177" s="147">
        <f>SUM(J178:J178)</f>
        <v>50000</v>
      </c>
      <c r="K177" s="147"/>
      <c r="L177" s="147"/>
      <c r="M177" s="147"/>
      <c r="N177" s="165"/>
      <c r="O177" s="166"/>
      <c r="P177" s="144"/>
    </row>
    <row r="178" spans="1:16" s="17" customFormat="1" ht="15.75" thickBot="1">
      <c r="A178" s="408"/>
      <c r="B178" s="411"/>
      <c r="C178" s="411"/>
      <c r="D178" s="177" t="s">
        <v>31</v>
      </c>
      <c r="E178" s="411"/>
      <c r="F178" s="411"/>
      <c r="G178" s="435"/>
      <c r="H178" s="231">
        <f>SUM(I178:O178)</f>
        <v>64396</v>
      </c>
      <c r="I178" s="197">
        <v>14396</v>
      </c>
      <c r="J178" s="152">
        <v>50000</v>
      </c>
      <c r="K178" s="152"/>
      <c r="L178" s="152"/>
      <c r="M178" s="153"/>
      <c r="N178" s="165"/>
      <c r="O178" s="166"/>
      <c r="P178" s="144"/>
    </row>
    <row r="179" spans="1:16" s="17" customFormat="1" ht="15.75">
      <c r="A179" s="434">
        <v>43</v>
      </c>
      <c r="B179" s="410">
        <v>900</v>
      </c>
      <c r="C179" s="410">
        <v>90095</v>
      </c>
      <c r="D179" s="139" t="s">
        <v>183</v>
      </c>
      <c r="E179" s="410">
        <v>2009</v>
      </c>
      <c r="F179" s="410">
        <v>2011</v>
      </c>
      <c r="G179" s="426" t="s">
        <v>124</v>
      </c>
      <c r="H179" s="200"/>
      <c r="I179" s="204"/>
      <c r="J179" s="205"/>
      <c r="K179" s="205"/>
      <c r="L179" s="205"/>
      <c r="M179" s="206"/>
      <c r="N179" s="142"/>
      <c r="O179" s="143"/>
      <c r="P179" s="163"/>
    </row>
    <row r="180" spans="1:16" s="17" customFormat="1" ht="15.75">
      <c r="A180" s="408"/>
      <c r="B180" s="411"/>
      <c r="C180" s="411"/>
      <c r="D180" s="145" t="s">
        <v>125</v>
      </c>
      <c r="E180" s="413"/>
      <c r="F180" s="413"/>
      <c r="G180" s="427"/>
      <c r="H180" s="176">
        <f>SUM(I180:O180)</f>
        <v>800000</v>
      </c>
      <c r="I180" s="209"/>
      <c r="J180" s="209">
        <f>SUM(J181:J181)</f>
        <v>100000</v>
      </c>
      <c r="K180" s="209">
        <f>SUM(K181:K181)</f>
        <v>700000</v>
      </c>
      <c r="L180" s="209"/>
      <c r="M180" s="209"/>
      <c r="N180" s="165"/>
      <c r="O180" s="166"/>
      <c r="P180" s="144"/>
    </row>
    <row r="181" spans="1:16" s="17" customFormat="1" ht="15.75" thickBot="1">
      <c r="A181" s="408"/>
      <c r="B181" s="411"/>
      <c r="C181" s="411"/>
      <c r="D181" s="177" t="s">
        <v>31</v>
      </c>
      <c r="E181" s="411"/>
      <c r="F181" s="411"/>
      <c r="G181" s="435"/>
      <c r="H181" s="231">
        <f>SUM(I181:O181)</f>
        <v>800000</v>
      </c>
      <c r="I181" s="197"/>
      <c r="J181" s="152">
        <v>100000</v>
      </c>
      <c r="K181" s="152">
        <v>700000</v>
      </c>
      <c r="L181" s="152"/>
      <c r="M181" s="153"/>
      <c r="N181" s="165"/>
      <c r="O181" s="166"/>
      <c r="P181" s="144"/>
    </row>
    <row r="182" spans="1:16" s="17" customFormat="1" ht="15.75">
      <c r="A182" s="434">
        <v>44</v>
      </c>
      <c r="B182" s="410">
        <v>900</v>
      </c>
      <c r="C182" s="410">
        <v>90095</v>
      </c>
      <c r="D182" s="139" t="s">
        <v>184</v>
      </c>
      <c r="E182" s="410">
        <v>2009</v>
      </c>
      <c r="F182" s="410">
        <v>2011</v>
      </c>
      <c r="G182" s="426" t="s">
        <v>124</v>
      </c>
      <c r="H182" s="200"/>
      <c r="I182" s="204"/>
      <c r="J182" s="205"/>
      <c r="K182" s="205"/>
      <c r="L182" s="205"/>
      <c r="M182" s="206"/>
      <c r="N182" s="142"/>
      <c r="O182" s="143"/>
      <c r="P182" s="163"/>
    </row>
    <row r="183" spans="1:16" s="17" customFormat="1" ht="15.75">
      <c r="A183" s="408"/>
      <c r="B183" s="411"/>
      <c r="C183" s="411"/>
      <c r="D183" s="145" t="s">
        <v>125</v>
      </c>
      <c r="E183" s="413"/>
      <c r="F183" s="413"/>
      <c r="G183" s="427"/>
      <c r="H183" s="176">
        <f>SUM(I183:O183)</f>
        <v>429402</v>
      </c>
      <c r="I183" s="209">
        <f>SUM(I184:I184)</f>
        <v>29402</v>
      </c>
      <c r="J183" s="209">
        <f>SUM(J184:J184)</f>
        <v>230000</v>
      </c>
      <c r="K183" s="209">
        <f>SUM(K184:K184)</f>
        <v>170000</v>
      </c>
      <c r="L183" s="209"/>
      <c r="M183" s="209"/>
      <c r="N183" s="165"/>
      <c r="O183" s="166"/>
      <c r="P183" s="144"/>
    </row>
    <row r="184" spans="1:16" s="17" customFormat="1" ht="15.75" thickBot="1">
      <c r="A184" s="408"/>
      <c r="B184" s="411"/>
      <c r="C184" s="411"/>
      <c r="D184" s="177" t="s">
        <v>31</v>
      </c>
      <c r="E184" s="411"/>
      <c r="F184" s="411"/>
      <c r="G184" s="435"/>
      <c r="H184" s="231">
        <f>SUM(I184:O184)</f>
        <v>429402</v>
      </c>
      <c r="I184" s="197">
        <v>29402</v>
      </c>
      <c r="J184" s="152">
        <f>400000-170000</f>
        <v>230000</v>
      </c>
      <c r="K184" s="152">
        <v>170000</v>
      </c>
      <c r="L184" s="152"/>
      <c r="M184" s="153"/>
      <c r="N184" s="165"/>
      <c r="O184" s="166"/>
      <c r="P184" s="144"/>
    </row>
    <row r="185" spans="1:16" s="17" customFormat="1" ht="17.25" thickBot="1" thickTop="1">
      <c r="A185" s="428" t="s">
        <v>23</v>
      </c>
      <c r="B185" s="429"/>
      <c r="C185" s="429"/>
      <c r="D185" s="429"/>
      <c r="E185" s="429"/>
      <c r="F185" s="429"/>
      <c r="G185" s="429"/>
      <c r="H185" s="135">
        <f>SUM(I185:O185)</f>
        <v>1898382</v>
      </c>
      <c r="I185" s="349">
        <f>I187</f>
        <v>898382</v>
      </c>
      <c r="J185" s="349">
        <f aca="true" t="shared" si="11" ref="J185:O185">J187</f>
        <v>0</v>
      </c>
      <c r="K185" s="349">
        <f t="shared" si="11"/>
        <v>500000</v>
      </c>
      <c r="L185" s="349">
        <f t="shared" si="11"/>
        <v>500000</v>
      </c>
      <c r="M185" s="349">
        <f t="shared" si="11"/>
        <v>0</v>
      </c>
      <c r="N185" s="287">
        <f t="shared" si="11"/>
        <v>0</v>
      </c>
      <c r="O185" s="287">
        <f t="shared" si="11"/>
        <v>0</v>
      </c>
      <c r="P185" s="302"/>
    </row>
    <row r="186" spans="1:16" s="17" customFormat="1" ht="15.75">
      <c r="A186" s="420">
        <v>45</v>
      </c>
      <c r="B186" s="423">
        <v>921</v>
      </c>
      <c r="C186" s="303"/>
      <c r="D186" s="304" t="s">
        <v>185</v>
      </c>
      <c r="E186" s="303"/>
      <c r="F186" s="303"/>
      <c r="G186" s="303"/>
      <c r="H186" s="185"/>
      <c r="I186" s="186"/>
      <c r="J186" s="186"/>
      <c r="K186" s="186"/>
      <c r="L186" s="186"/>
      <c r="M186" s="186"/>
      <c r="N186" s="186"/>
      <c r="O186" s="186"/>
      <c r="P186" s="305"/>
    </row>
    <row r="187" spans="1:16" s="17" customFormat="1" ht="15.75">
      <c r="A187" s="430"/>
      <c r="B187" s="432"/>
      <c r="C187" s="224">
        <v>92109</v>
      </c>
      <c r="D187" s="145" t="s">
        <v>125</v>
      </c>
      <c r="E187" s="306">
        <v>2008</v>
      </c>
      <c r="F187" s="224">
        <v>2012</v>
      </c>
      <c r="G187" s="224" t="s">
        <v>124</v>
      </c>
      <c r="H187" s="176">
        <f>SUM(I187:O187)</f>
        <v>1898382</v>
      </c>
      <c r="I187" s="192">
        <f>SUM(I188)</f>
        <v>898382</v>
      </c>
      <c r="J187" s="192"/>
      <c r="K187" s="192">
        <f>SUM(K188)</f>
        <v>500000</v>
      </c>
      <c r="L187" s="192">
        <f>SUM(L188)</f>
        <v>500000</v>
      </c>
      <c r="M187" s="191"/>
      <c r="N187" s="191"/>
      <c r="O187" s="191"/>
      <c r="P187" s="156"/>
    </row>
    <row r="188" spans="1:16" s="17" customFormat="1" ht="16.5" thickBot="1">
      <c r="A188" s="431"/>
      <c r="B188" s="433"/>
      <c r="C188" s="307"/>
      <c r="D188" s="232" t="s">
        <v>31</v>
      </c>
      <c r="E188" s="307"/>
      <c r="F188" s="307"/>
      <c r="G188" s="307"/>
      <c r="H188" s="233">
        <f>SUM(I188:O188)</f>
        <v>1898382</v>
      </c>
      <c r="I188" s="308">
        <v>898382</v>
      </c>
      <c r="J188" s="308"/>
      <c r="K188" s="308">
        <v>500000</v>
      </c>
      <c r="L188" s="308">
        <v>500000</v>
      </c>
      <c r="M188" s="309"/>
      <c r="N188" s="309"/>
      <c r="O188" s="309"/>
      <c r="P188" s="310"/>
    </row>
    <row r="189" spans="1:16" s="17" customFormat="1" ht="17.25" thickBot="1" thickTop="1">
      <c r="A189" s="418" t="s">
        <v>186</v>
      </c>
      <c r="B189" s="419"/>
      <c r="C189" s="419"/>
      <c r="D189" s="419"/>
      <c r="E189" s="419"/>
      <c r="F189" s="419"/>
      <c r="G189" s="419"/>
      <c r="H189" s="135">
        <f>SUM(I189:O189)</f>
        <v>3082968</v>
      </c>
      <c r="I189" s="157">
        <f>SUM(I191,I195,I198,I201,I205)</f>
        <v>101761</v>
      </c>
      <c r="J189" s="157">
        <f aca="true" t="shared" si="12" ref="J189:O189">SUM(J191,J195,J198,J201,J205)</f>
        <v>1641207</v>
      </c>
      <c r="K189" s="157">
        <f t="shared" si="12"/>
        <v>840000</v>
      </c>
      <c r="L189" s="157">
        <f t="shared" si="12"/>
        <v>500000</v>
      </c>
      <c r="M189" s="157">
        <f t="shared" si="12"/>
        <v>0</v>
      </c>
      <c r="N189" s="157">
        <f t="shared" si="12"/>
        <v>0</v>
      </c>
      <c r="O189" s="157">
        <f t="shared" si="12"/>
        <v>0</v>
      </c>
      <c r="P189" s="137"/>
    </row>
    <row r="190" spans="1:16" s="17" customFormat="1" ht="15.75">
      <c r="A190" s="407">
        <v>46</v>
      </c>
      <c r="B190" s="410">
        <v>921</v>
      </c>
      <c r="C190" s="410">
        <v>92109</v>
      </c>
      <c r="D190" s="139" t="s">
        <v>39</v>
      </c>
      <c r="E190" s="410">
        <v>2006</v>
      </c>
      <c r="F190" s="410">
        <v>2010</v>
      </c>
      <c r="G190" s="426" t="s">
        <v>134</v>
      </c>
      <c r="H190" s="200"/>
      <c r="I190" s="162"/>
      <c r="J190" s="141"/>
      <c r="K190" s="141"/>
      <c r="L190" s="141"/>
      <c r="M190" s="141"/>
      <c r="N190" s="141"/>
      <c r="O190" s="238"/>
      <c r="P190" s="163"/>
    </row>
    <row r="191" spans="1:16" s="17" customFormat="1" ht="15.75">
      <c r="A191" s="408"/>
      <c r="B191" s="411"/>
      <c r="C191" s="411"/>
      <c r="D191" s="145" t="s">
        <v>125</v>
      </c>
      <c r="E191" s="413"/>
      <c r="F191" s="413"/>
      <c r="G191" s="427"/>
      <c r="H191" s="176">
        <f>SUM(H192:H193)</f>
        <v>1059760</v>
      </c>
      <c r="I191" s="176">
        <f>SUM(I192:I193)</f>
        <v>39760</v>
      </c>
      <c r="J191" s="176">
        <f>SUM(J192:J193)</f>
        <v>1020000</v>
      </c>
      <c r="K191" s="176"/>
      <c r="L191" s="168"/>
      <c r="M191" s="168"/>
      <c r="N191" s="168"/>
      <c r="O191" s="311"/>
      <c r="P191" s="144"/>
    </row>
    <row r="192" spans="1:16" s="17" customFormat="1" ht="15">
      <c r="A192" s="408"/>
      <c r="B192" s="411"/>
      <c r="C192" s="411"/>
      <c r="D192" s="167" t="s">
        <v>31</v>
      </c>
      <c r="E192" s="413"/>
      <c r="F192" s="413"/>
      <c r="G192" s="427"/>
      <c r="H192" s="231">
        <f>SUM(I192:O192)</f>
        <v>559760</v>
      </c>
      <c r="I192" s="169">
        <v>39760</v>
      </c>
      <c r="J192" s="169">
        <v>520000</v>
      </c>
      <c r="K192" s="169"/>
      <c r="L192" s="168"/>
      <c r="M192" s="168"/>
      <c r="N192" s="168"/>
      <c r="O192" s="311"/>
      <c r="P192" s="144"/>
    </row>
    <row r="193" spans="1:16" s="17" customFormat="1" ht="15.75" thickBot="1">
      <c r="A193" s="408"/>
      <c r="B193" s="411"/>
      <c r="C193" s="411"/>
      <c r="D193" s="177" t="s">
        <v>33</v>
      </c>
      <c r="E193" s="413"/>
      <c r="F193" s="413"/>
      <c r="G193" s="427"/>
      <c r="H193" s="231">
        <f>SUM(I193:O193)</f>
        <v>500000</v>
      </c>
      <c r="I193" s="169"/>
      <c r="J193" s="168">
        <v>500000</v>
      </c>
      <c r="K193" s="168"/>
      <c r="L193" s="168"/>
      <c r="M193" s="168"/>
      <c r="N193" s="168"/>
      <c r="O193" s="311"/>
      <c r="P193" s="181">
        <v>0.5</v>
      </c>
    </row>
    <row r="194" spans="1:16" s="17" customFormat="1" ht="15.75">
      <c r="A194" s="407">
        <v>47</v>
      </c>
      <c r="B194" s="410">
        <v>921</v>
      </c>
      <c r="C194" s="410">
        <v>92109</v>
      </c>
      <c r="D194" s="139" t="s">
        <v>187</v>
      </c>
      <c r="E194" s="410">
        <v>2009</v>
      </c>
      <c r="F194" s="410">
        <v>2011</v>
      </c>
      <c r="G194" s="426" t="s">
        <v>134</v>
      </c>
      <c r="H194" s="200"/>
      <c r="I194" s="162"/>
      <c r="J194" s="141"/>
      <c r="K194" s="141"/>
      <c r="L194" s="141"/>
      <c r="M194" s="141"/>
      <c r="N194" s="141"/>
      <c r="O194" s="238"/>
      <c r="P194" s="163"/>
    </row>
    <row r="195" spans="1:16" s="17" customFormat="1" ht="15.75">
      <c r="A195" s="408"/>
      <c r="B195" s="411"/>
      <c r="C195" s="411"/>
      <c r="D195" s="145" t="s">
        <v>125</v>
      </c>
      <c r="E195" s="413"/>
      <c r="F195" s="413"/>
      <c r="G195" s="427"/>
      <c r="H195" s="176">
        <f>SUM(H196:H196)</f>
        <v>507320</v>
      </c>
      <c r="I195" s="176">
        <f>SUM(I196:I196)</f>
        <v>7320</v>
      </c>
      <c r="J195" s="176"/>
      <c r="K195" s="176">
        <f>SUM(K196:K196)</f>
        <v>500000</v>
      </c>
      <c r="L195" s="168"/>
      <c r="M195" s="168"/>
      <c r="N195" s="168"/>
      <c r="O195" s="311"/>
      <c r="P195" s="144"/>
    </row>
    <row r="196" spans="1:16" s="17" customFormat="1" ht="15.75" thickBot="1">
      <c r="A196" s="408"/>
      <c r="B196" s="411"/>
      <c r="C196" s="411"/>
      <c r="D196" s="167" t="s">
        <v>31</v>
      </c>
      <c r="E196" s="413"/>
      <c r="F196" s="413"/>
      <c r="G196" s="427"/>
      <c r="H196" s="231">
        <f>SUM(I196:O196)</f>
        <v>507320</v>
      </c>
      <c r="I196" s="197">
        <v>7320</v>
      </c>
      <c r="J196" s="197"/>
      <c r="K196" s="197">
        <v>500000</v>
      </c>
      <c r="L196" s="152"/>
      <c r="M196" s="168"/>
      <c r="N196" s="168"/>
      <c r="O196" s="311"/>
      <c r="P196" s="144"/>
    </row>
    <row r="197" spans="1:16" s="17" customFormat="1" ht="15.75">
      <c r="A197" s="407">
        <v>48</v>
      </c>
      <c r="B197" s="410">
        <v>921</v>
      </c>
      <c r="C197" s="410">
        <v>92109</v>
      </c>
      <c r="D197" s="139" t="s">
        <v>188</v>
      </c>
      <c r="E197" s="410">
        <v>2010</v>
      </c>
      <c r="F197" s="410">
        <v>2012</v>
      </c>
      <c r="G197" s="426" t="s">
        <v>134</v>
      </c>
      <c r="H197" s="200"/>
      <c r="I197" s="204"/>
      <c r="J197" s="205"/>
      <c r="K197" s="205"/>
      <c r="L197" s="205"/>
      <c r="M197" s="141"/>
      <c r="N197" s="141"/>
      <c r="O197" s="238"/>
      <c r="P197" s="163"/>
    </row>
    <row r="198" spans="1:16" s="17" customFormat="1" ht="15.75">
      <c r="A198" s="408"/>
      <c r="B198" s="411"/>
      <c r="C198" s="411"/>
      <c r="D198" s="145" t="s">
        <v>125</v>
      </c>
      <c r="E198" s="413"/>
      <c r="F198" s="413"/>
      <c r="G198" s="427"/>
      <c r="H198" s="176">
        <f>SUM(H199:H199)</f>
        <v>540000</v>
      </c>
      <c r="I198" s="146"/>
      <c r="J198" s="146"/>
      <c r="K198" s="146">
        <f>SUM(K199:K199)</f>
        <v>40000</v>
      </c>
      <c r="L198" s="146">
        <f>SUM(L199:L199)</f>
        <v>500000</v>
      </c>
      <c r="M198" s="168"/>
      <c r="N198" s="168"/>
      <c r="O198" s="311"/>
      <c r="P198" s="144"/>
    </row>
    <row r="199" spans="1:16" s="17" customFormat="1" ht="15.75" thickBot="1">
      <c r="A199" s="408"/>
      <c r="B199" s="411"/>
      <c r="C199" s="411"/>
      <c r="D199" s="167" t="s">
        <v>31</v>
      </c>
      <c r="E199" s="413"/>
      <c r="F199" s="413"/>
      <c r="G199" s="427"/>
      <c r="H199" s="231">
        <f>SUM(I199:O199)</f>
        <v>540000</v>
      </c>
      <c r="I199" s="197"/>
      <c r="J199" s="197"/>
      <c r="K199" s="197">
        <v>40000</v>
      </c>
      <c r="L199" s="152">
        <v>500000</v>
      </c>
      <c r="M199" s="168"/>
      <c r="N199" s="168"/>
      <c r="O199" s="311"/>
      <c r="P199" s="144"/>
    </row>
    <row r="200" spans="1:16" s="62" customFormat="1" ht="15.75">
      <c r="A200" s="420">
        <v>49</v>
      </c>
      <c r="B200" s="423">
        <v>921</v>
      </c>
      <c r="C200" s="423">
        <v>92109</v>
      </c>
      <c r="D200" s="202" t="s">
        <v>40</v>
      </c>
      <c r="E200" s="423">
        <v>2008</v>
      </c>
      <c r="F200" s="423">
        <v>2010</v>
      </c>
      <c r="G200" s="423" t="s">
        <v>124</v>
      </c>
      <c r="H200" s="203"/>
      <c r="I200" s="205"/>
      <c r="J200" s="205"/>
      <c r="K200" s="205"/>
      <c r="L200" s="205"/>
      <c r="M200" s="205"/>
      <c r="N200" s="205"/>
      <c r="O200" s="364"/>
      <c r="P200" s="404" t="s">
        <v>189</v>
      </c>
    </row>
    <row r="201" spans="1:16" s="62" customFormat="1" ht="15.75">
      <c r="A201" s="421"/>
      <c r="B201" s="424"/>
      <c r="C201" s="424"/>
      <c r="D201" s="208" t="s">
        <v>125</v>
      </c>
      <c r="E201" s="424"/>
      <c r="F201" s="424"/>
      <c r="G201" s="424"/>
      <c r="H201" s="146">
        <f>SUM(H202:H203)</f>
        <v>645044</v>
      </c>
      <c r="I201" s="146">
        <f>SUM(I202:I203)</f>
        <v>26743</v>
      </c>
      <c r="J201" s="146">
        <f>SUM(J202:J203)</f>
        <v>618301</v>
      </c>
      <c r="K201" s="146"/>
      <c r="L201" s="312"/>
      <c r="M201" s="312"/>
      <c r="N201" s="312"/>
      <c r="O201" s="366"/>
      <c r="P201" s="405"/>
    </row>
    <row r="202" spans="1:16" s="62" customFormat="1" ht="15">
      <c r="A202" s="421"/>
      <c r="B202" s="424"/>
      <c r="C202" s="424"/>
      <c r="D202" s="150" t="s">
        <v>31</v>
      </c>
      <c r="E202" s="424"/>
      <c r="F202" s="424"/>
      <c r="G202" s="424"/>
      <c r="H202" s="241">
        <f>SUM(I202:O202)</f>
        <v>439768</v>
      </c>
      <c r="I202" s="152">
        <f>25479+264+500</f>
        <v>26243</v>
      </c>
      <c r="J202" s="152">
        <f>413025+500</f>
        <v>413525</v>
      </c>
      <c r="K202" s="152"/>
      <c r="L202" s="312"/>
      <c r="M202" s="312"/>
      <c r="N202" s="312"/>
      <c r="O202" s="366"/>
      <c r="P202" s="405"/>
    </row>
    <row r="203" spans="1:16" s="62" customFormat="1" ht="15.75" thickBot="1">
      <c r="A203" s="422"/>
      <c r="B203" s="425"/>
      <c r="C203" s="425"/>
      <c r="D203" s="216" t="s">
        <v>33</v>
      </c>
      <c r="E203" s="425"/>
      <c r="F203" s="425"/>
      <c r="G203" s="425"/>
      <c r="H203" s="244">
        <f>SUM(I203:O203)</f>
        <v>205276</v>
      </c>
      <c r="I203" s="245">
        <v>500</v>
      </c>
      <c r="J203" s="245">
        <f>286975-82199</f>
        <v>204776</v>
      </c>
      <c r="K203" s="245"/>
      <c r="L203" s="245"/>
      <c r="M203" s="245"/>
      <c r="N203" s="245"/>
      <c r="O203" s="367"/>
      <c r="P203" s="406"/>
    </row>
    <row r="204" spans="1:16" s="17" customFormat="1" ht="31.5">
      <c r="A204" s="407">
        <v>50</v>
      </c>
      <c r="B204" s="410">
        <v>921</v>
      </c>
      <c r="C204" s="410">
        <v>92109</v>
      </c>
      <c r="D204" s="139" t="s">
        <v>190</v>
      </c>
      <c r="E204" s="410">
        <v>2009</v>
      </c>
      <c r="F204" s="410">
        <v>2011</v>
      </c>
      <c r="G204" s="410" t="s">
        <v>124</v>
      </c>
      <c r="H204" s="200"/>
      <c r="I204" s="205"/>
      <c r="J204" s="205"/>
      <c r="K204" s="205"/>
      <c r="L204" s="205"/>
      <c r="M204" s="141"/>
      <c r="N204" s="141"/>
      <c r="O204" s="238"/>
      <c r="P204" s="415"/>
    </row>
    <row r="205" spans="1:16" s="17" customFormat="1" ht="15.75">
      <c r="A205" s="408"/>
      <c r="B205" s="411"/>
      <c r="C205" s="411"/>
      <c r="D205" s="145" t="s">
        <v>125</v>
      </c>
      <c r="E205" s="413"/>
      <c r="F205" s="413"/>
      <c r="G205" s="413"/>
      <c r="H205" s="176">
        <f>SUM(H206:H206)</f>
        <v>330844</v>
      </c>
      <c r="I205" s="146">
        <f>SUM(I206:I206)</f>
        <v>27938</v>
      </c>
      <c r="J205" s="146">
        <f>SUM(J206:J206)</f>
        <v>2906</v>
      </c>
      <c r="K205" s="146">
        <f>SUM(K206:K206)</f>
        <v>300000</v>
      </c>
      <c r="L205" s="312"/>
      <c r="M205" s="229"/>
      <c r="N205" s="229"/>
      <c r="O205" s="230"/>
      <c r="P205" s="416"/>
    </row>
    <row r="206" spans="1:16" s="17" customFormat="1" ht="15.75" thickBot="1">
      <c r="A206" s="409"/>
      <c r="B206" s="412"/>
      <c r="C206" s="412"/>
      <c r="D206" s="313" t="s">
        <v>31</v>
      </c>
      <c r="E206" s="414"/>
      <c r="F206" s="414"/>
      <c r="G206" s="414"/>
      <c r="H206" s="233">
        <f>SUM(I206:O206)</f>
        <v>330844</v>
      </c>
      <c r="I206" s="314">
        <v>27938</v>
      </c>
      <c r="J206" s="314">
        <v>2906</v>
      </c>
      <c r="K206" s="314">
        <v>300000</v>
      </c>
      <c r="L206" s="315"/>
      <c r="M206" s="316"/>
      <c r="N206" s="316"/>
      <c r="O206" s="317"/>
      <c r="P206" s="417"/>
    </row>
    <row r="207" spans="1:16" s="17" customFormat="1" ht="17.25" thickBot="1" thickTop="1">
      <c r="A207" s="418" t="s">
        <v>191</v>
      </c>
      <c r="B207" s="419"/>
      <c r="C207" s="419"/>
      <c r="D207" s="419"/>
      <c r="E207" s="419"/>
      <c r="F207" s="419"/>
      <c r="G207" s="419"/>
      <c r="H207" s="135">
        <f>SUM(I207:O207)</f>
        <v>1762428</v>
      </c>
      <c r="I207" s="157">
        <f>SUM(I209,I213)</f>
        <v>27928</v>
      </c>
      <c r="J207" s="157">
        <f aca="true" t="shared" si="13" ref="J207:O207">SUM(J209,J213)</f>
        <v>1254500</v>
      </c>
      <c r="K207" s="157">
        <f t="shared" si="13"/>
        <v>480000</v>
      </c>
      <c r="L207" s="157">
        <f t="shared" si="13"/>
        <v>0</v>
      </c>
      <c r="M207" s="157">
        <f t="shared" si="13"/>
        <v>0</v>
      </c>
      <c r="N207" s="157">
        <f t="shared" si="13"/>
        <v>0</v>
      </c>
      <c r="O207" s="157">
        <f t="shared" si="13"/>
        <v>0</v>
      </c>
      <c r="P207" s="137"/>
    </row>
    <row r="208" spans="1:16" s="62" customFormat="1" ht="31.5">
      <c r="A208" s="420">
        <v>51</v>
      </c>
      <c r="B208" s="423">
        <v>926</v>
      </c>
      <c r="C208" s="423">
        <v>92601</v>
      </c>
      <c r="D208" s="202" t="s">
        <v>192</v>
      </c>
      <c r="E208" s="423">
        <v>2009</v>
      </c>
      <c r="F208" s="423">
        <v>2010</v>
      </c>
      <c r="G208" s="423" t="s">
        <v>124</v>
      </c>
      <c r="H208" s="203"/>
      <c r="I208" s="205"/>
      <c r="J208" s="205"/>
      <c r="K208" s="205"/>
      <c r="L208" s="205"/>
      <c r="M208" s="205"/>
      <c r="N208" s="205"/>
      <c r="O208" s="364"/>
      <c r="P208" s="404"/>
    </row>
    <row r="209" spans="1:16" s="62" customFormat="1" ht="15.75">
      <c r="A209" s="421"/>
      <c r="B209" s="424"/>
      <c r="C209" s="424"/>
      <c r="D209" s="208" t="s">
        <v>125</v>
      </c>
      <c r="E209" s="424"/>
      <c r="F209" s="424"/>
      <c r="G209" s="424"/>
      <c r="H209" s="146">
        <f>SUM(H210:H211)</f>
        <v>1279106</v>
      </c>
      <c r="I209" s="146">
        <f>SUM(I210:I211)</f>
        <v>24606</v>
      </c>
      <c r="J209" s="146">
        <f>SUM(J210:J211)</f>
        <v>1254500</v>
      </c>
      <c r="K209" s="146"/>
      <c r="L209" s="312"/>
      <c r="M209" s="312"/>
      <c r="N209" s="312"/>
      <c r="O209" s="366"/>
      <c r="P209" s="405"/>
    </row>
    <row r="210" spans="1:16" s="62" customFormat="1" ht="15">
      <c r="A210" s="421"/>
      <c r="B210" s="424"/>
      <c r="C210" s="424"/>
      <c r="D210" s="150" t="s">
        <v>31</v>
      </c>
      <c r="E210" s="424"/>
      <c r="F210" s="424"/>
      <c r="G210" s="424"/>
      <c r="H210" s="241">
        <f>SUM(I210:O210)</f>
        <v>613106</v>
      </c>
      <c r="I210" s="152">
        <v>24606</v>
      </c>
      <c r="J210" s="152">
        <f>834000-245500</f>
        <v>588500</v>
      </c>
      <c r="K210" s="152"/>
      <c r="L210" s="312"/>
      <c r="M210" s="312"/>
      <c r="N210" s="312"/>
      <c r="O210" s="366"/>
      <c r="P210" s="405"/>
    </row>
    <row r="211" spans="1:16" s="62" customFormat="1" ht="15.75" thickBot="1">
      <c r="A211" s="422"/>
      <c r="B211" s="425"/>
      <c r="C211" s="425"/>
      <c r="D211" s="216" t="s">
        <v>135</v>
      </c>
      <c r="E211" s="425"/>
      <c r="F211" s="425"/>
      <c r="G211" s="425"/>
      <c r="H211" s="244">
        <f>SUM(I211:O211)</f>
        <v>666000</v>
      </c>
      <c r="I211" s="245"/>
      <c r="J211" s="245">
        <v>666000</v>
      </c>
      <c r="K211" s="245"/>
      <c r="L211" s="245"/>
      <c r="M211" s="245"/>
      <c r="N211" s="245"/>
      <c r="O211" s="367"/>
      <c r="P211" s="406"/>
    </row>
    <row r="212" spans="1:16" s="17" customFormat="1" ht="36" customHeight="1">
      <c r="A212" s="407">
        <v>52</v>
      </c>
      <c r="B212" s="410">
        <v>926</v>
      </c>
      <c r="C212" s="410">
        <v>92604</v>
      </c>
      <c r="D212" s="139" t="s">
        <v>193</v>
      </c>
      <c r="E212" s="410">
        <v>2009</v>
      </c>
      <c r="F212" s="410">
        <v>2011</v>
      </c>
      <c r="G212" s="410" t="s">
        <v>124</v>
      </c>
      <c r="H212" s="200"/>
      <c r="I212" s="141"/>
      <c r="J212" s="141"/>
      <c r="K212" s="141"/>
      <c r="L212" s="141"/>
      <c r="M212" s="141"/>
      <c r="N212" s="141"/>
      <c r="O212" s="238"/>
      <c r="P212" s="415"/>
    </row>
    <row r="213" spans="1:16" s="17" customFormat="1" ht="15.75">
      <c r="A213" s="408"/>
      <c r="B213" s="411"/>
      <c r="C213" s="411"/>
      <c r="D213" s="145" t="s">
        <v>125</v>
      </c>
      <c r="E213" s="413"/>
      <c r="F213" s="413"/>
      <c r="G213" s="413"/>
      <c r="H213" s="176">
        <f>SUM(H214:H214)</f>
        <v>483322</v>
      </c>
      <c r="I213" s="176">
        <f>SUM(I214:I214)</f>
        <v>3322</v>
      </c>
      <c r="J213" s="176"/>
      <c r="K213" s="176">
        <f>SUM(K214:K214)</f>
        <v>480000</v>
      </c>
      <c r="L213" s="229"/>
      <c r="M213" s="229"/>
      <c r="N213" s="229"/>
      <c r="O213" s="230"/>
      <c r="P213" s="416"/>
    </row>
    <row r="214" spans="1:16" s="17" customFormat="1" ht="15.75" thickBot="1">
      <c r="A214" s="409"/>
      <c r="B214" s="412"/>
      <c r="C214" s="412"/>
      <c r="D214" s="313" t="s">
        <v>31</v>
      </c>
      <c r="E214" s="414"/>
      <c r="F214" s="414"/>
      <c r="G214" s="414"/>
      <c r="H214" s="233">
        <f>SUM(I214:O214)</f>
        <v>483322</v>
      </c>
      <c r="I214" s="234">
        <v>3322</v>
      </c>
      <c r="J214" s="234"/>
      <c r="K214" s="234">
        <v>480000</v>
      </c>
      <c r="L214" s="316"/>
      <c r="M214" s="316"/>
      <c r="N214" s="316"/>
      <c r="O214" s="317"/>
      <c r="P214" s="417"/>
    </row>
    <row r="215" spans="1:18" s="17" customFormat="1" ht="18.75" thickTop="1">
      <c r="A215" s="318"/>
      <c r="B215" s="319"/>
      <c r="C215" s="319"/>
      <c r="D215" s="320" t="s">
        <v>194</v>
      </c>
      <c r="E215" s="319"/>
      <c r="F215" s="319"/>
      <c r="G215" s="319"/>
      <c r="H215" s="321">
        <f>SUM(I215:O215)</f>
        <v>157839965</v>
      </c>
      <c r="I215" s="322">
        <f>SUM(I8,I12,I39,I48,I60,I64,I69,I82,I89,I129,I134,I162,I172,I185,I189,I207)</f>
        <v>16299081</v>
      </c>
      <c r="J215" s="322">
        <f aca="true" t="shared" si="14" ref="J215:O215">SUM(J8,J12,J39,J48,J60,J64,J69,J82,J89,J129,J134,J162,J172,J185,J189,J207)</f>
        <v>32518927</v>
      </c>
      <c r="K215" s="322">
        <f t="shared" si="14"/>
        <v>51379204</v>
      </c>
      <c r="L215" s="322">
        <f t="shared" si="14"/>
        <v>31992753</v>
      </c>
      <c r="M215" s="322">
        <f t="shared" si="14"/>
        <v>16650000</v>
      </c>
      <c r="N215" s="322">
        <f t="shared" si="14"/>
        <v>5500000</v>
      </c>
      <c r="O215" s="322">
        <f t="shared" si="14"/>
        <v>3500000</v>
      </c>
      <c r="P215" s="323"/>
      <c r="R215" s="37"/>
    </row>
    <row r="216" spans="1:18" s="17" customFormat="1" ht="18">
      <c r="A216" s="324"/>
      <c r="B216" s="319"/>
      <c r="C216" s="319"/>
      <c r="D216" s="325" t="s">
        <v>195</v>
      </c>
      <c r="E216" s="319"/>
      <c r="F216" s="319"/>
      <c r="G216" s="319"/>
      <c r="H216" s="326">
        <f>SUM(I216:O216)</f>
        <v>93866297</v>
      </c>
      <c r="I216" s="327">
        <f>SUM(I11,I15,I19,I23,I26,I30,I33,I37,I42,I46,I51,I54,I63,I67,I72,I76,I80,I85,I88,I92,I96,I100,I104,I108,I112,I115,I122,I125,I128)+SUM(I132,I137,I140,I143,I146,I149,I152,I155,I158,I161,I165,I175,I178,I181,I184,I188,I192,I196,I199,I202,I206,I210,I214)</f>
        <v>15900583</v>
      </c>
      <c r="J216" s="327">
        <f aca="true" t="shared" si="15" ref="J216:O216">SUM(J11,J15,J19,J23,J26,J30,J33,J37,J42,J46,J51,J54,J63,J67,J72,J76,J80,J85,J88,J92,J96,J100,J104,J108,J112,J115,J122,J125,J128)+SUM(J132,J137,J140,J143,J146,J149,J152,J155,J158,J161,J165,J175,J178,J181,J184,J188,J192,J196,J199,J202,J206,J210,J214)</f>
        <v>21751630</v>
      </c>
      <c r="K216" s="327">
        <f t="shared" si="15"/>
        <v>25166731</v>
      </c>
      <c r="L216" s="327">
        <f t="shared" si="15"/>
        <v>17772353</v>
      </c>
      <c r="M216" s="327">
        <f t="shared" si="15"/>
        <v>11025000</v>
      </c>
      <c r="N216" s="327">
        <f t="shared" si="15"/>
        <v>1375000</v>
      </c>
      <c r="O216" s="327">
        <f t="shared" si="15"/>
        <v>875000</v>
      </c>
      <c r="P216" s="323"/>
      <c r="R216" s="37"/>
    </row>
    <row r="217" spans="1:18" ht="18">
      <c r="A217" s="324"/>
      <c r="B217" s="319"/>
      <c r="C217" s="319"/>
      <c r="D217" s="325" t="s">
        <v>196</v>
      </c>
      <c r="E217" s="319"/>
      <c r="F217" s="319"/>
      <c r="G217" s="319"/>
      <c r="H217" s="326">
        <f>SUM(I217:O217)</f>
        <v>58338112</v>
      </c>
      <c r="I217" s="327">
        <f>SUM(I16,I20,I27,I43,I47,I68,I73,I77,I81,I93,I97,I101,I105,I109,I133,I166,I193,I203)</f>
        <v>193164</v>
      </c>
      <c r="J217" s="327">
        <f aca="true" t="shared" si="16" ref="J217:O217">SUM(J16,J20,J27,J43,J47,J68,J73,J77,J81,J93,J97,J101,J105,J109,J133,J166,J193,J203)</f>
        <v>7953747</v>
      </c>
      <c r="K217" s="327">
        <f t="shared" si="16"/>
        <v>23595801</v>
      </c>
      <c r="L217" s="327">
        <f t="shared" si="16"/>
        <v>14220400</v>
      </c>
      <c r="M217" s="327">
        <f t="shared" si="16"/>
        <v>5625000</v>
      </c>
      <c r="N217" s="327">
        <f t="shared" si="16"/>
        <v>4125000</v>
      </c>
      <c r="O217" s="327">
        <f t="shared" si="16"/>
        <v>2625000</v>
      </c>
      <c r="P217" s="328"/>
      <c r="R217" s="37"/>
    </row>
    <row r="218" spans="1:18" ht="18.75" thickBot="1">
      <c r="A218" s="329"/>
      <c r="B218" s="330"/>
      <c r="C218" s="330"/>
      <c r="D218" s="331" t="s">
        <v>197</v>
      </c>
      <c r="E218" s="330"/>
      <c r="F218" s="330"/>
      <c r="G218" s="330"/>
      <c r="H218" s="332">
        <f>SUM(I218:O218)</f>
        <v>5635556</v>
      </c>
      <c r="I218" s="333">
        <f>SUM(I34,I38,I55,I167,I211)</f>
        <v>205334</v>
      </c>
      <c r="J218" s="333">
        <f aca="true" t="shared" si="17" ref="J218:O218">SUM(J34,J38,J55,J167,J211)</f>
        <v>2813550</v>
      </c>
      <c r="K218" s="333">
        <f t="shared" si="17"/>
        <v>2616672</v>
      </c>
      <c r="L218" s="333">
        <f t="shared" si="17"/>
        <v>0</v>
      </c>
      <c r="M218" s="333">
        <f t="shared" si="17"/>
        <v>0</v>
      </c>
      <c r="N218" s="333">
        <f t="shared" si="17"/>
        <v>0</v>
      </c>
      <c r="O218" s="333">
        <f t="shared" si="17"/>
        <v>0</v>
      </c>
      <c r="P218" s="334"/>
      <c r="R218" s="37"/>
    </row>
    <row r="219" spans="1:18" ht="12.75">
      <c r="A219" s="335"/>
      <c r="B219" s="335"/>
      <c r="C219" s="335"/>
      <c r="D219" s="336"/>
      <c r="E219" s="337"/>
      <c r="F219" s="337"/>
      <c r="G219" s="337"/>
      <c r="H219" s="338"/>
      <c r="I219" s="338"/>
      <c r="J219" s="338"/>
      <c r="K219" s="338"/>
      <c r="L219" s="338"/>
      <c r="M219" s="338"/>
      <c r="N219" s="338"/>
      <c r="O219" s="338"/>
      <c r="P219" s="339"/>
      <c r="R219" s="339"/>
    </row>
    <row r="220" spans="1:16" ht="12.75">
      <c r="A220" s="335"/>
      <c r="B220" s="335"/>
      <c r="C220" s="335"/>
      <c r="D220" s="336"/>
      <c r="E220" s="337"/>
      <c r="F220" s="337"/>
      <c r="G220" s="337"/>
      <c r="H220" s="338"/>
      <c r="I220" s="338"/>
      <c r="J220" s="338"/>
      <c r="K220" s="338"/>
      <c r="L220" s="338"/>
      <c r="M220" s="338"/>
      <c r="N220" s="338"/>
      <c r="O220" s="338"/>
      <c r="P220" s="339"/>
    </row>
    <row r="221" spans="1:16" ht="12.75">
      <c r="A221" s="335"/>
      <c r="B221" s="335"/>
      <c r="C221" s="335"/>
      <c r="D221" s="336"/>
      <c r="E221" s="337"/>
      <c r="F221" s="337"/>
      <c r="G221" s="337"/>
      <c r="H221" s="338"/>
      <c r="I221" s="338"/>
      <c r="J221" s="338"/>
      <c r="K221" s="338"/>
      <c r="L221" s="338"/>
      <c r="M221" s="338"/>
      <c r="N221" s="338"/>
      <c r="O221" s="338"/>
      <c r="P221" s="339"/>
    </row>
    <row r="223" spans="8:15" ht="26.25">
      <c r="H223" s="346"/>
      <c r="J223" s="346"/>
      <c r="K223" s="346"/>
      <c r="L223" s="346"/>
      <c r="M223" s="346"/>
      <c r="N223" s="346"/>
      <c r="O223" s="346"/>
    </row>
    <row r="224" spans="8:15" ht="26.25">
      <c r="H224" s="346"/>
      <c r="J224" s="346"/>
      <c r="K224" s="346"/>
      <c r="L224" s="346"/>
      <c r="M224" s="346"/>
      <c r="N224" s="346"/>
      <c r="O224" s="346"/>
    </row>
    <row r="225" spans="8:15" ht="26.25">
      <c r="H225" s="346"/>
      <c r="J225" s="346"/>
      <c r="K225" s="346"/>
      <c r="L225" s="346"/>
      <c r="M225" s="346"/>
      <c r="N225" s="346"/>
      <c r="O225" s="346"/>
    </row>
    <row r="226" spans="8:15" ht="26.25">
      <c r="H226" s="346"/>
      <c r="J226" s="346"/>
      <c r="K226" s="346"/>
      <c r="L226" s="346"/>
      <c r="M226" s="346"/>
      <c r="N226" s="346"/>
      <c r="O226" s="346"/>
    </row>
    <row r="227" spans="8:15" ht="26.25">
      <c r="H227" s="346"/>
      <c r="J227" s="346"/>
      <c r="K227" s="346"/>
      <c r="L227" s="346"/>
      <c r="M227" s="346"/>
      <c r="N227" s="346"/>
      <c r="O227" s="346"/>
    </row>
  </sheetData>
  <sheetProtection/>
  <mergeCells count="382">
    <mergeCell ref="A8:G8"/>
    <mergeCell ref="G35:G38"/>
    <mergeCell ref="A31:A34"/>
    <mergeCell ref="B31:B34"/>
    <mergeCell ref="C31:C34"/>
    <mergeCell ref="E31:E34"/>
    <mergeCell ref="F31:F34"/>
    <mergeCell ref="A12:G12"/>
    <mergeCell ref="A9:A11"/>
    <mergeCell ref="A39:G39"/>
    <mergeCell ref="A40:A43"/>
    <mergeCell ref="B40:B43"/>
    <mergeCell ref="C40:C43"/>
    <mergeCell ref="G31:G34"/>
    <mergeCell ref="A35:A38"/>
    <mergeCell ref="B35:B38"/>
    <mergeCell ref="C35:C38"/>
    <mergeCell ref="E35:E38"/>
    <mergeCell ref="F35:F38"/>
    <mergeCell ref="A44:A47"/>
    <mergeCell ref="B44:B47"/>
    <mergeCell ref="C44:C47"/>
    <mergeCell ref="E44:E47"/>
    <mergeCell ref="F44:F47"/>
    <mergeCell ref="G44:G47"/>
    <mergeCell ref="A64:G64"/>
    <mergeCell ref="A65:A68"/>
    <mergeCell ref="B65:B68"/>
    <mergeCell ref="C65:C68"/>
    <mergeCell ref="A52:A55"/>
    <mergeCell ref="B52:B55"/>
    <mergeCell ref="C52:C55"/>
    <mergeCell ref="E52:E55"/>
    <mergeCell ref="F52:F55"/>
    <mergeCell ref="G52:G55"/>
    <mergeCell ref="A82:G82"/>
    <mergeCell ref="A83:A85"/>
    <mergeCell ref="B83:B85"/>
    <mergeCell ref="C83:C85"/>
    <mergeCell ref="A74:A77"/>
    <mergeCell ref="B74:B77"/>
    <mergeCell ref="C74:C77"/>
    <mergeCell ref="E74:E77"/>
    <mergeCell ref="F74:F77"/>
    <mergeCell ref="G74:G77"/>
    <mergeCell ref="A2:P2"/>
    <mergeCell ref="A3:P3"/>
    <mergeCell ref="A4:A6"/>
    <mergeCell ref="B4:B6"/>
    <mergeCell ref="C4:C6"/>
    <mergeCell ref="D4:D6"/>
    <mergeCell ref="E4:F5"/>
    <mergeCell ref="G4:G6"/>
    <mergeCell ref="H4:H6"/>
    <mergeCell ref="I4:O4"/>
    <mergeCell ref="B9:B11"/>
    <mergeCell ref="C9:C11"/>
    <mergeCell ref="E9:E11"/>
    <mergeCell ref="F9:F11"/>
    <mergeCell ref="G9:G11"/>
    <mergeCell ref="C13:C16"/>
    <mergeCell ref="E13:E16"/>
    <mergeCell ref="F13:F16"/>
    <mergeCell ref="G13:G16"/>
    <mergeCell ref="P4:P6"/>
    <mergeCell ref="I5:I6"/>
    <mergeCell ref="J5:J6"/>
    <mergeCell ref="K5:O5"/>
    <mergeCell ref="P15:P16"/>
    <mergeCell ref="A17:A20"/>
    <mergeCell ref="B17:B20"/>
    <mergeCell ref="C17:C20"/>
    <mergeCell ref="E17:E20"/>
    <mergeCell ref="F17:F20"/>
    <mergeCell ref="G17:G20"/>
    <mergeCell ref="P19:P20"/>
    <mergeCell ref="A13:A16"/>
    <mergeCell ref="B13:B16"/>
    <mergeCell ref="F21:F23"/>
    <mergeCell ref="G21:G23"/>
    <mergeCell ref="A21:A23"/>
    <mergeCell ref="B21:B23"/>
    <mergeCell ref="C21:C23"/>
    <mergeCell ref="E21:E23"/>
    <mergeCell ref="A24:A27"/>
    <mergeCell ref="B24:B27"/>
    <mergeCell ref="C24:C27"/>
    <mergeCell ref="E24:E27"/>
    <mergeCell ref="F24:F27"/>
    <mergeCell ref="G24:G27"/>
    <mergeCell ref="A28:A30"/>
    <mergeCell ref="B28:B30"/>
    <mergeCell ref="C28:C30"/>
    <mergeCell ref="E28:E30"/>
    <mergeCell ref="F28:F30"/>
    <mergeCell ref="G28:G30"/>
    <mergeCell ref="E40:E43"/>
    <mergeCell ref="F40:F43"/>
    <mergeCell ref="G40:G43"/>
    <mergeCell ref="A48:G48"/>
    <mergeCell ref="A49:A51"/>
    <mergeCell ref="B49:B51"/>
    <mergeCell ref="C49:C51"/>
    <mergeCell ref="E49:E51"/>
    <mergeCell ref="F49:F51"/>
    <mergeCell ref="G49:G51"/>
    <mergeCell ref="P52:P55"/>
    <mergeCell ref="A56:A58"/>
    <mergeCell ref="B56:B58"/>
    <mergeCell ref="C56:C58"/>
    <mergeCell ref="D56:D58"/>
    <mergeCell ref="E56:F57"/>
    <mergeCell ref="G56:G58"/>
    <mergeCell ref="H56:H58"/>
    <mergeCell ref="I56:O56"/>
    <mergeCell ref="P56:P58"/>
    <mergeCell ref="I57:I58"/>
    <mergeCell ref="J57:J58"/>
    <mergeCell ref="K57:O57"/>
    <mergeCell ref="A60:G60"/>
    <mergeCell ref="A61:A63"/>
    <mergeCell ref="B61:B63"/>
    <mergeCell ref="C61:C63"/>
    <mergeCell ref="E61:E63"/>
    <mergeCell ref="F61:F63"/>
    <mergeCell ref="G61:G63"/>
    <mergeCell ref="E65:E68"/>
    <mergeCell ref="F65:F68"/>
    <mergeCell ref="G65:G68"/>
    <mergeCell ref="A69:G69"/>
    <mergeCell ref="A70:A73"/>
    <mergeCell ref="B70:B73"/>
    <mergeCell ref="C70:C73"/>
    <mergeCell ref="E70:E73"/>
    <mergeCell ref="F70:F73"/>
    <mergeCell ref="G70:G73"/>
    <mergeCell ref="A78:A81"/>
    <mergeCell ref="B78:B81"/>
    <mergeCell ref="C78:C81"/>
    <mergeCell ref="E78:E81"/>
    <mergeCell ref="F78:F81"/>
    <mergeCell ref="G78:G81"/>
    <mergeCell ref="E83:E85"/>
    <mergeCell ref="F83:F85"/>
    <mergeCell ref="G83:G85"/>
    <mergeCell ref="A86:A88"/>
    <mergeCell ref="B86:B88"/>
    <mergeCell ref="C86:C88"/>
    <mergeCell ref="E86:E88"/>
    <mergeCell ref="F86:F88"/>
    <mergeCell ref="G86:G88"/>
    <mergeCell ref="A89:G89"/>
    <mergeCell ref="A90:A93"/>
    <mergeCell ref="B90:B93"/>
    <mergeCell ref="C90:C93"/>
    <mergeCell ref="E90:E93"/>
    <mergeCell ref="F90:F93"/>
    <mergeCell ref="G90:G93"/>
    <mergeCell ref="P90:P93"/>
    <mergeCell ref="A94:A97"/>
    <mergeCell ref="B94:B97"/>
    <mergeCell ref="C94:C97"/>
    <mergeCell ref="E94:E97"/>
    <mergeCell ref="F94:F97"/>
    <mergeCell ref="G94:G97"/>
    <mergeCell ref="A98:A101"/>
    <mergeCell ref="B98:B101"/>
    <mergeCell ref="C98:C101"/>
    <mergeCell ref="E98:E101"/>
    <mergeCell ref="F98:F101"/>
    <mergeCell ref="G98:G101"/>
    <mergeCell ref="A102:A105"/>
    <mergeCell ref="B102:B105"/>
    <mergeCell ref="C102:C105"/>
    <mergeCell ref="E102:E105"/>
    <mergeCell ref="F102:F105"/>
    <mergeCell ref="G102:G105"/>
    <mergeCell ref="A106:A109"/>
    <mergeCell ref="B106:B109"/>
    <mergeCell ref="C106:C109"/>
    <mergeCell ref="E106:E109"/>
    <mergeCell ref="F106:F109"/>
    <mergeCell ref="G106:G109"/>
    <mergeCell ref="A110:A112"/>
    <mergeCell ref="B110:B112"/>
    <mergeCell ref="C110:C112"/>
    <mergeCell ref="E110:E112"/>
    <mergeCell ref="F110:F112"/>
    <mergeCell ref="G110:G112"/>
    <mergeCell ref="A113:A115"/>
    <mergeCell ref="B113:B115"/>
    <mergeCell ref="C113:C115"/>
    <mergeCell ref="E113:E115"/>
    <mergeCell ref="F113:F115"/>
    <mergeCell ref="G113:G115"/>
    <mergeCell ref="A116:A118"/>
    <mergeCell ref="B116:B118"/>
    <mergeCell ref="C116:C118"/>
    <mergeCell ref="D116:D118"/>
    <mergeCell ref="E116:F117"/>
    <mergeCell ref="G116:G118"/>
    <mergeCell ref="H116:H118"/>
    <mergeCell ref="I116:O116"/>
    <mergeCell ref="P116:P118"/>
    <mergeCell ref="I117:I118"/>
    <mergeCell ref="J117:J118"/>
    <mergeCell ref="K117:O117"/>
    <mergeCell ref="A120:A122"/>
    <mergeCell ref="B120:B122"/>
    <mergeCell ref="C120:C122"/>
    <mergeCell ref="E120:E122"/>
    <mergeCell ref="F120:F122"/>
    <mergeCell ref="G120:G122"/>
    <mergeCell ref="A123:A125"/>
    <mergeCell ref="B123:B125"/>
    <mergeCell ref="C123:C125"/>
    <mergeCell ref="E123:E125"/>
    <mergeCell ref="F123:F125"/>
    <mergeCell ref="G123:G125"/>
    <mergeCell ref="A126:A128"/>
    <mergeCell ref="B126:B128"/>
    <mergeCell ref="C126:C128"/>
    <mergeCell ref="E126:E128"/>
    <mergeCell ref="F126:F128"/>
    <mergeCell ref="G126:G128"/>
    <mergeCell ref="A129:G129"/>
    <mergeCell ref="A130:A133"/>
    <mergeCell ref="B130:B133"/>
    <mergeCell ref="C130:C133"/>
    <mergeCell ref="E130:E133"/>
    <mergeCell ref="F130:F133"/>
    <mergeCell ref="G130:G133"/>
    <mergeCell ref="A134:G134"/>
    <mergeCell ref="A135:A137"/>
    <mergeCell ref="B135:B137"/>
    <mergeCell ref="C135:C137"/>
    <mergeCell ref="E135:E137"/>
    <mergeCell ref="F135:F137"/>
    <mergeCell ref="G135:G137"/>
    <mergeCell ref="A138:A140"/>
    <mergeCell ref="B138:B140"/>
    <mergeCell ref="C138:C140"/>
    <mergeCell ref="E138:E140"/>
    <mergeCell ref="F138:F140"/>
    <mergeCell ref="G138:G140"/>
    <mergeCell ref="A141:A143"/>
    <mergeCell ref="B141:B143"/>
    <mergeCell ref="C141:C143"/>
    <mergeCell ref="E141:E143"/>
    <mergeCell ref="F141:F143"/>
    <mergeCell ref="G141:G143"/>
    <mergeCell ref="A144:A146"/>
    <mergeCell ref="B144:B146"/>
    <mergeCell ref="C144:C146"/>
    <mergeCell ref="E144:E146"/>
    <mergeCell ref="F144:F146"/>
    <mergeCell ref="G144:G146"/>
    <mergeCell ref="A147:A149"/>
    <mergeCell ref="B147:B149"/>
    <mergeCell ref="C147:C149"/>
    <mergeCell ref="E147:E149"/>
    <mergeCell ref="F147:F149"/>
    <mergeCell ref="G147:G149"/>
    <mergeCell ref="A150:A152"/>
    <mergeCell ref="B150:B152"/>
    <mergeCell ref="C150:C152"/>
    <mergeCell ref="E150:E152"/>
    <mergeCell ref="F150:F152"/>
    <mergeCell ref="G150:G152"/>
    <mergeCell ref="A153:A155"/>
    <mergeCell ref="B153:B155"/>
    <mergeCell ref="C153:C155"/>
    <mergeCell ref="E153:E155"/>
    <mergeCell ref="F153:F155"/>
    <mergeCell ref="G153:G155"/>
    <mergeCell ref="A156:A158"/>
    <mergeCell ref="B156:B158"/>
    <mergeCell ref="C156:C158"/>
    <mergeCell ref="E156:E158"/>
    <mergeCell ref="F156:F158"/>
    <mergeCell ref="G156:G158"/>
    <mergeCell ref="A159:A161"/>
    <mergeCell ref="B159:B161"/>
    <mergeCell ref="C159:C161"/>
    <mergeCell ref="E159:E161"/>
    <mergeCell ref="F159:F161"/>
    <mergeCell ref="G159:G161"/>
    <mergeCell ref="A162:G162"/>
    <mergeCell ref="A163:A167"/>
    <mergeCell ref="B163:B167"/>
    <mergeCell ref="C163:C167"/>
    <mergeCell ref="E163:E167"/>
    <mergeCell ref="F163:F167"/>
    <mergeCell ref="G163:G167"/>
    <mergeCell ref="A168:A170"/>
    <mergeCell ref="B168:B170"/>
    <mergeCell ref="C168:C170"/>
    <mergeCell ref="D168:D170"/>
    <mergeCell ref="E168:F169"/>
    <mergeCell ref="G168:G170"/>
    <mergeCell ref="H168:H170"/>
    <mergeCell ref="I168:O168"/>
    <mergeCell ref="P168:P170"/>
    <mergeCell ref="I169:I170"/>
    <mergeCell ref="J169:J170"/>
    <mergeCell ref="K169:O169"/>
    <mergeCell ref="A172:G172"/>
    <mergeCell ref="A173:A175"/>
    <mergeCell ref="B173:B175"/>
    <mergeCell ref="C173:C175"/>
    <mergeCell ref="E173:E175"/>
    <mergeCell ref="F173:F175"/>
    <mergeCell ref="G173:G175"/>
    <mergeCell ref="A176:A178"/>
    <mergeCell ref="B176:B178"/>
    <mergeCell ref="C176:C178"/>
    <mergeCell ref="E176:E178"/>
    <mergeCell ref="F176:F178"/>
    <mergeCell ref="G176:G178"/>
    <mergeCell ref="A179:A181"/>
    <mergeCell ref="B179:B181"/>
    <mergeCell ref="C179:C181"/>
    <mergeCell ref="E179:E181"/>
    <mergeCell ref="F179:F181"/>
    <mergeCell ref="G179:G181"/>
    <mergeCell ref="A182:A184"/>
    <mergeCell ref="B182:B184"/>
    <mergeCell ref="C182:C184"/>
    <mergeCell ref="E182:E184"/>
    <mergeCell ref="F182:F184"/>
    <mergeCell ref="G182:G184"/>
    <mergeCell ref="A185:G185"/>
    <mergeCell ref="A186:A188"/>
    <mergeCell ref="B186:B188"/>
    <mergeCell ref="A189:G189"/>
    <mergeCell ref="A190:A193"/>
    <mergeCell ref="B190:B193"/>
    <mergeCell ref="C190:C193"/>
    <mergeCell ref="E190:E193"/>
    <mergeCell ref="F190:F193"/>
    <mergeCell ref="G190:G193"/>
    <mergeCell ref="A194:A196"/>
    <mergeCell ref="B194:B196"/>
    <mergeCell ref="C194:C196"/>
    <mergeCell ref="E194:E196"/>
    <mergeCell ref="F194:F196"/>
    <mergeCell ref="G194:G196"/>
    <mergeCell ref="C200:C203"/>
    <mergeCell ref="E200:E203"/>
    <mergeCell ref="F200:F203"/>
    <mergeCell ref="G200:G203"/>
    <mergeCell ref="A197:A199"/>
    <mergeCell ref="B197:B199"/>
    <mergeCell ref="C197:C199"/>
    <mergeCell ref="E197:E199"/>
    <mergeCell ref="F197:F199"/>
    <mergeCell ref="G197:G199"/>
    <mergeCell ref="P200:P203"/>
    <mergeCell ref="A204:A206"/>
    <mergeCell ref="B204:B206"/>
    <mergeCell ref="C204:C206"/>
    <mergeCell ref="E204:E206"/>
    <mergeCell ref="F204:F206"/>
    <mergeCell ref="G204:G206"/>
    <mergeCell ref="P204:P206"/>
    <mergeCell ref="A200:A203"/>
    <mergeCell ref="B200:B203"/>
    <mergeCell ref="A207:G207"/>
    <mergeCell ref="A208:A211"/>
    <mergeCell ref="B208:B211"/>
    <mergeCell ref="C208:C211"/>
    <mergeCell ref="E208:E211"/>
    <mergeCell ref="F208:F211"/>
    <mergeCell ref="G208:G211"/>
    <mergeCell ref="P208:P211"/>
    <mergeCell ref="A212:A214"/>
    <mergeCell ref="B212:B214"/>
    <mergeCell ref="C212:C214"/>
    <mergeCell ref="E212:E214"/>
    <mergeCell ref="F212:F214"/>
    <mergeCell ref="G212:G214"/>
    <mergeCell ref="P212:P214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0" r:id="rId1"/>
  <rowBreaks count="3" manualBreakCount="3">
    <brk id="55" max="255" man="1"/>
    <brk id="115" max="255" man="1"/>
    <brk id="1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M99"/>
  <sheetViews>
    <sheetView showGridLines="0" view="pageBreakPreview" zoomScaleSheetLayoutView="100" zoomScalePageLayoutView="0" workbookViewId="0" topLeftCell="F1">
      <selection activeCell="M8" sqref="M8"/>
    </sheetView>
  </sheetViews>
  <sheetFormatPr defaultColWidth="9.140625" defaultRowHeight="12.75"/>
  <cols>
    <col min="1" max="1" width="4.421875" style="73" bestFit="1" customWidth="1"/>
    <col min="2" max="2" width="4.8515625" style="74" bestFit="1" customWidth="1"/>
    <col min="3" max="3" width="8.28125" style="74" bestFit="1" customWidth="1"/>
    <col min="4" max="4" width="35.00390625" style="73" customWidth="1"/>
    <col min="5" max="5" width="41.7109375" style="75" customWidth="1"/>
    <col min="6" max="6" width="19.8515625" style="75" customWidth="1"/>
    <col min="7" max="7" width="11.57421875" style="73" customWidth="1"/>
    <col min="8" max="8" width="11.8515625" style="73" bestFit="1" customWidth="1"/>
    <col min="9" max="10" width="17.140625" style="73" customWidth="1"/>
    <col min="11" max="11" width="17.8515625" style="73" bestFit="1" customWidth="1"/>
    <col min="12" max="12" width="21.140625" style="73" customWidth="1"/>
    <col min="13" max="14" width="14.8515625" style="73" customWidth="1"/>
    <col min="15" max="15" width="12.8515625" style="73" bestFit="1" customWidth="1"/>
    <col min="16" max="16" width="15.28125" style="73" bestFit="1" customWidth="1"/>
    <col min="17" max="17" width="11.7109375" style="73" bestFit="1" customWidth="1"/>
    <col min="18" max="18" width="10.28125" style="73" bestFit="1" customWidth="1"/>
    <col min="19" max="16384" width="9.140625" style="73" customWidth="1"/>
  </cols>
  <sheetData>
    <row r="1" spans="12:13" ht="56.25" customHeight="1">
      <c r="L1" s="526" t="s">
        <v>206</v>
      </c>
      <c r="M1" s="526"/>
    </row>
    <row r="2" spans="1:12" ht="94.5" customHeight="1">
      <c r="A2" s="527" t="s">
        <v>41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</row>
    <row r="3" spans="1:13" ht="13.5" thickBot="1">
      <c r="A3" s="528"/>
      <c r="B3" s="528"/>
      <c r="C3" s="528"/>
      <c r="D3" s="528"/>
      <c r="E3" s="528"/>
      <c r="F3" s="528"/>
      <c r="G3" s="528"/>
      <c r="H3" s="528"/>
      <c r="L3" s="76"/>
      <c r="M3" s="76" t="s">
        <v>6</v>
      </c>
    </row>
    <row r="4" spans="1:13" ht="48.75" customHeight="1">
      <c r="A4" s="529" t="s">
        <v>7</v>
      </c>
      <c r="B4" s="531" t="s">
        <v>0</v>
      </c>
      <c r="C4" s="531" t="s">
        <v>42</v>
      </c>
      <c r="D4" s="524" t="s">
        <v>43</v>
      </c>
      <c r="E4" s="533" t="s">
        <v>44</v>
      </c>
      <c r="F4" s="535" t="s">
        <v>45</v>
      </c>
      <c r="G4" s="524" t="s">
        <v>46</v>
      </c>
      <c r="H4" s="524" t="s">
        <v>47</v>
      </c>
      <c r="I4" s="537" t="s">
        <v>48</v>
      </c>
      <c r="J4" s="502" t="s">
        <v>49</v>
      </c>
      <c r="K4" s="503"/>
      <c r="L4" s="503"/>
      <c r="M4" s="504"/>
    </row>
    <row r="5" spans="1:13" ht="45.75" customHeight="1">
      <c r="A5" s="530"/>
      <c r="B5" s="532"/>
      <c r="C5" s="532"/>
      <c r="D5" s="525"/>
      <c r="E5" s="534"/>
      <c r="F5" s="536"/>
      <c r="G5" s="525"/>
      <c r="H5" s="525"/>
      <c r="I5" s="538"/>
      <c r="J5" s="122" t="s">
        <v>50</v>
      </c>
      <c r="K5" s="122" t="s">
        <v>51</v>
      </c>
      <c r="L5" s="112" t="s">
        <v>52</v>
      </c>
      <c r="M5" s="77" t="s">
        <v>102</v>
      </c>
    </row>
    <row r="6" spans="1:13" s="355" customFormat="1" ht="15" customHeight="1" thickBot="1">
      <c r="A6" s="350">
        <v>1</v>
      </c>
      <c r="B6" s="351">
        <v>2</v>
      </c>
      <c r="C6" s="351">
        <v>3</v>
      </c>
      <c r="D6" s="351">
        <v>4</v>
      </c>
      <c r="E6" s="352">
        <v>5</v>
      </c>
      <c r="F6" s="352">
        <v>6</v>
      </c>
      <c r="G6" s="351">
        <v>7</v>
      </c>
      <c r="H6" s="351">
        <v>8</v>
      </c>
      <c r="I6" s="351">
        <v>9</v>
      </c>
      <c r="J6" s="351">
        <v>10</v>
      </c>
      <c r="K6" s="351">
        <v>11</v>
      </c>
      <c r="L6" s="353">
        <v>12</v>
      </c>
      <c r="M6" s="354">
        <v>13</v>
      </c>
    </row>
    <row r="7" spans="1:13" ht="14.25" customHeight="1">
      <c r="A7" s="539" t="s">
        <v>8</v>
      </c>
      <c r="B7" s="506">
        <v>600</v>
      </c>
      <c r="C7" s="506">
        <v>60013</v>
      </c>
      <c r="D7" s="542" t="s">
        <v>53</v>
      </c>
      <c r="E7" s="545" t="s">
        <v>32</v>
      </c>
      <c r="F7" s="548" t="s">
        <v>54</v>
      </c>
      <c r="G7" s="551">
        <v>2010</v>
      </c>
      <c r="H7" s="554">
        <f>SUM(J8:J9)</f>
        <v>2640000</v>
      </c>
      <c r="I7" s="78" t="s">
        <v>55</v>
      </c>
      <c r="J7" s="79">
        <f>SUM(J8:J10)</f>
        <v>2640000</v>
      </c>
      <c r="K7" s="79">
        <f>SUM(K8:K10)</f>
        <v>0</v>
      </c>
      <c r="L7" s="113">
        <f>SUM(L8:L10)</f>
        <v>0</v>
      </c>
      <c r="M7" s="80">
        <f>SUM(M8:M10)</f>
        <v>0</v>
      </c>
    </row>
    <row r="8" spans="1:13" ht="14.25" customHeight="1">
      <c r="A8" s="540"/>
      <c r="B8" s="507"/>
      <c r="C8" s="507"/>
      <c r="D8" s="543"/>
      <c r="E8" s="546"/>
      <c r="F8" s="549"/>
      <c r="G8" s="552"/>
      <c r="H8" s="555"/>
      <c r="I8" s="81" t="s">
        <v>31</v>
      </c>
      <c r="J8" s="82">
        <v>396000</v>
      </c>
      <c r="K8" s="82">
        <v>0</v>
      </c>
      <c r="L8" s="114">
        <v>0</v>
      </c>
      <c r="M8" s="83">
        <v>0</v>
      </c>
    </row>
    <row r="9" spans="1:13" ht="14.25" customHeight="1">
      <c r="A9" s="540"/>
      <c r="B9" s="507"/>
      <c r="C9" s="507"/>
      <c r="D9" s="543"/>
      <c r="E9" s="546"/>
      <c r="F9" s="549"/>
      <c r="G9" s="552"/>
      <c r="H9" s="555"/>
      <c r="I9" s="81" t="s">
        <v>33</v>
      </c>
      <c r="J9" s="82">
        <v>2244000</v>
      </c>
      <c r="K9" s="82">
        <v>0</v>
      </c>
      <c r="L9" s="114">
        <v>0</v>
      </c>
      <c r="M9" s="83">
        <v>0</v>
      </c>
    </row>
    <row r="10" spans="1:13" ht="14.25" customHeight="1" thickBot="1">
      <c r="A10" s="541"/>
      <c r="B10" s="508"/>
      <c r="C10" s="508"/>
      <c r="D10" s="544"/>
      <c r="E10" s="547"/>
      <c r="F10" s="550"/>
      <c r="G10" s="553"/>
      <c r="H10" s="556"/>
      <c r="I10" s="84" t="s">
        <v>56</v>
      </c>
      <c r="J10" s="85">
        <v>0</v>
      </c>
      <c r="K10" s="85">
        <v>0</v>
      </c>
      <c r="L10" s="115">
        <v>0</v>
      </c>
      <c r="M10" s="86">
        <v>0</v>
      </c>
    </row>
    <row r="11" spans="1:13" ht="12.75">
      <c r="A11" s="539" t="s">
        <v>26</v>
      </c>
      <c r="B11" s="506">
        <v>630</v>
      </c>
      <c r="C11" s="506">
        <v>63003</v>
      </c>
      <c r="D11" s="542" t="s">
        <v>53</v>
      </c>
      <c r="E11" s="545" t="s">
        <v>34</v>
      </c>
      <c r="F11" s="548" t="s">
        <v>57</v>
      </c>
      <c r="G11" s="551" t="s">
        <v>58</v>
      </c>
      <c r="H11" s="521">
        <v>9032949</v>
      </c>
      <c r="I11" s="102" t="s">
        <v>55</v>
      </c>
      <c r="J11" s="103">
        <f>SUM(J12:J14)</f>
        <v>250000</v>
      </c>
      <c r="K11" s="103">
        <f>SUM(K12:K14)</f>
        <v>4750000</v>
      </c>
      <c r="L11" s="113">
        <f>SUM(L12:L14)</f>
        <v>4010000</v>
      </c>
      <c r="M11" s="80">
        <f>SUM(M12:M14)</f>
        <v>0</v>
      </c>
    </row>
    <row r="12" spans="1:13" ht="12.75">
      <c r="A12" s="540"/>
      <c r="B12" s="507"/>
      <c r="C12" s="507"/>
      <c r="D12" s="543"/>
      <c r="E12" s="546"/>
      <c r="F12" s="549"/>
      <c r="G12" s="552"/>
      <c r="H12" s="522"/>
      <c r="I12" s="104" t="s">
        <v>31</v>
      </c>
      <c r="J12" s="105">
        <v>105500</v>
      </c>
      <c r="K12" s="105">
        <v>712500</v>
      </c>
      <c r="L12" s="114">
        <v>610000</v>
      </c>
      <c r="M12" s="83">
        <v>0</v>
      </c>
    </row>
    <row r="13" spans="1:13" ht="12.75">
      <c r="A13" s="540"/>
      <c r="B13" s="507"/>
      <c r="C13" s="507"/>
      <c r="D13" s="543"/>
      <c r="E13" s="546"/>
      <c r="F13" s="549"/>
      <c r="G13" s="552"/>
      <c r="H13" s="522"/>
      <c r="I13" s="104" t="s">
        <v>33</v>
      </c>
      <c r="J13" s="105">
        <v>144500</v>
      </c>
      <c r="K13" s="105">
        <v>4037500</v>
      </c>
      <c r="L13" s="114">
        <v>3400000</v>
      </c>
      <c r="M13" s="83">
        <v>0</v>
      </c>
    </row>
    <row r="14" spans="1:13" ht="13.5" thickBot="1">
      <c r="A14" s="541"/>
      <c r="B14" s="508"/>
      <c r="C14" s="508"/>
      <c r="D14" s="544"/>
      <c r="E14" s="547"/>
      <c r="F14" s="550"/>
      <c r="G14" s="553"/>
      <c r="H14" s="523"/>
      <c r="I14" s="84" t="s">
        <v>56</v>
      </c>
      <c r="J14" s="93">
        <v>0</v>
      </c>
      <c r="K14" s="93">
        <v>0</v>
      </c>
      <c r="L14" s="115">
        <v>0</v>
      </c>
      <c r="M14" s="86">
        <v>0</v>
      </c>
    </row>
    <row r="15" spans="1:13" ht="12.75">
      <c r="A15" s="539" t="s">
        <v>27</v>
      </c>
      <c r="B15" s="506">
        <v>750</v>
      </c>
      <c r="C15" s="506">
        <v>75023</v>
      </c>
      <c r="D15" s="542" t="s">
        <v>53</v>
      </c>
      <c r="E15" s="545" t="s">
        <v>35</v>
      </c>
      <c r="F15" s="548" t="s">
        <v>59</v>
      </c>
      <c r="G15" s="551" t="s">
        <v>60</v>
      </c>
      <c r="H15" s="521">
        <v>1146186</v>
      </c>
      <c r="I15" s="102" t="s">
        <v>55</v>
      </c>
      <c r="J15" s="103">
        <f>SUM(J16:J18)</f>
        <v>656984</v>
      </c>
      <c r="K15" s="103">
        <f>SUM(K16:K18)</f>
        <v>470000</v>
      </c>
      <c r="L15" s="113">
        <f>SUM(L16:L18)</f>
        <v>0</v>
      </c>
      <c r="M15" s="80">
        <f>SUM(M16:M18)</f>
        <v>0</v>
      </c>
    </row>
    <row r="16" spans="1:13" ht="12.75">
      <c r="A16" s="540"/>
      <c r="B16" s="507"/>
      <c r="C16" s="507"/>
      <c r="D16" s="543"/>
      <c r="E16" s="546"/>
      <c r="F16" s="549"/>
      <c r="G16" s="552"/>
      <c r="H16" s="522"/>
      <c r="I16" s="104" t="s">
        <v>31</v>
      </c>
      <c r="J16" s="105">
        <f>207293-70155-38590</f>
        <v>98548</v>
      </c>
      <c r="K16" s="105">
        <v>70500</v>
      </c>
      <c r="L16" s="114">
        <v>0</v>
      </c>
      <c r="M16" s="83">
        <v>0</v>
      </c>
    </row>
    <row r="17" spans="1:13" ht="12.75" customHeight="1">
      <c r="A17" s="540"/>
      <c r="B17" s="507"/>
      <c r="C17" s="507"/>
      <c r="D17" s="543"/>
      <c r="E17" s="546"/>
      <c r="F17" s="549"/>
      <c r="G17" s="552"/>
      <c r="H17" s="522"/>
      <c r="I17" s="104" t="s">
        <v>33</v>
      </c>
      <c r="J17" s="105">
        <f>1174658-397545-218677</f>
        <v>558436</v>
      </c>
      <c r="K17" s="105">
        <v>399500</v>
      </c>
      <c r="L17" s="114">
        <v>0</v>
      </c>
      <c r="M17" s="83">
        <v>0</v>
      </c>
    </row>
    <row r="18" spans="1:13" ht="13.5" thickBot="1">
      <c r="A18" s="541"/>
      <c r="B18" s="508"/>
      <c r="C18" s="508"/>
      <c r="D18" s="544"/>
      <c r="E18" s="547"/>
      <c r="F18" s="550"/>
      <c r="G18" s="553"/>
      <c r="H18" s="523"/>
      <c r="I18" s="84" t="s">
        <v>56</v>
      </c>
      <c r="J18" s="93">
        <v>0</v>
      </c>
      <c r="K18" s="93">
        <v>0</v>
      </c>
      <c r="L18" s="115">
        <v>0</v>
      </c>
      <c r="M18" s="86">
        <v>0</v>
      </c>
    </row>
    <row r="19" spans="1:13" ht="12.75">
      <c r="A19" s="539" t="s">
        <v>28</v>
      </c>
      <c r="B19" s="507">
        <v>750</v>
      </c>
      <c r="C19" s="507">
        <v>75095</v>
      </c>
      <c r="D19" s="543" t="s">
        <v>53</v>
      </c>
      <c r="E19" s="510" t="s">
        <v>61</v>
      </c>
      <c r="F19" s="548" t="s">
        <v>62</v>
      </c>
      <c r="G19" s="552">
        <v>2010</v>
      </c>
      <c r="H19" s="555">
        <v>75480</v>
      </c>
      <c r="I19" s="87" t="s">
        <v>55</v>
      </c>
      <c r="J19" s="88">
        <f>SUM(J20:J22)</f>
        <v>75480</v>
      </c>
      <c r="K19" s="88">
        <f>SUM(K20:K22)</f>
        <v>0</v>
      </c>
      <c r="L19" s="116">
        <f>SUM(L20:L22)</f>
        <v>0</v>
      </c>
      <c r="M19" s="91">
        <f>SUM(M20:M22)</f>
        <v>0</v>
      </c>
    </row>
    <row r="20" spans="1:13" ht="12.75">
      <c r="A20" s="540"/>
      <c r="B20" s="507"/>
      <c r="C20" s="507"/>
      <c r="D20" s="543"/>
      <c r="E20" s="510"/>
      <c r="F20" s="549"/>
      <c r="G20" s="552"/>
      <c r="H20" s="555"/>
      <c r="I20" s="81" t="s">
        <v>31</v>
      </c>
      <c r="J20" s="82">
        <v>11322</v>
      </c>
      <c r="K20" s="82">
        <v>0</v>
      </c>
      <c r="L20" s="114">
        <v>0</v>
      </c>
      <c r="M20" s="83">
        <v>0</v>
      </c>
    </row>
    <row r="21" spans="1:13" ht="12.75">
      <c r="A21" s="540"/>
      <c r="B21" s="507"/>
      <c r="C21" s="507"/>
      <c r="D21" s="543"/>
      <c r="E21" s="510"/>
      <c r="F21" s="549"/>
      <c r="G21" s="552"/>
      <c r="H21" s="555"/>
      <c r="I21" s="81" t="s">
        <v>33</v>
      </c>
      <c r="J21" s="82">
        <v>64158</v>
      </c>
      <c r="K21" s="82">
        <v>0</v>
      </c>
      <c r="L21" s="114">
        <v>0</v>
      </c>
      <c r="M21" s="83">
        <v>0</v>
      </c>
    </row>
    <row r="22" spans="1:13" ht="13.5" thickBot="1">
      <c r="A22" s="541"/>
      <c r="B22" s="507"/>
      <c r="C22" s="507"/>
      <c r="D22" s="543"/>
      <c r="E22" s="510"/>
      <c r="F22" s="550"/>
      <c r="G22" s="552"/>
      <c r="H22" s="555"/>
      <c r="I22" s="89" t="s">
        <v>56</v>
      </c>
      <c r="J22" s="90">
        <v>0</v>
      </c>
      <c r="K22" s="90">
        <v>0</v>
      </c>
      <c r="L22" s="117">
        <v>0</v>
      </c>
      <c r="M22" s="92">
        <v>0</v>
      </c>
    </row>
    <row r="23" spans="1:13" ht="12.75">
      <c r="A23" s="539" t="s">
        <v>29</v>
      </c>
      <c r="B23" s="506">
        <v>754</v>
      </c>
      <c r="C23" s="506">
        <v>75412</v>
      </c>
      <c r="D23" s="545" t="s">
        <v>63</v>
      </c>
      <c r="E23" s="545" t="s">
        <v>36</v>
      </c>
      <c r="F23" s="548" t="s">
        <v>57</v>
      </c>
      <c r="G23" s="551" t="s">
        <v>64</v>
      </c>
      <c r="H23" s="554">
        <v>1237706</v>
      </c>
      <c r="I23" s="78" t="s">
        <v>55</v>
      </c>
      <c r="J23" s="79">
        <f>SUM(J24:J26)</f>
        <v>1200000</v>
      </c>
      <c r="K23" s="79">
        <f>SUM(K24:K26)</f>
        <v>0</v>
      </c>
      <c r="L23" s="113">
        <f>SUM(L24:L26)</f>
        <v>0</v>
      </c>
      <c r="M23" s="80">
        <f>SUM(M24:M26)</f>
        <v>0</v>
      </c>
    </row>
    <row r="24" spans="1:13" ht="12.75">
      <c r="A24" s="540"/>
      <c r="B24" s="507"/>
      <c r="C24" s="507"/>
      <c r="D24" s="546"/>
      <c r="E24" s="546"/>
      <c r="F24" s="549"/>
      <c r="G24" s="552"/>
      <c r="H24" s="555"/>
      <c r="I24" s="81" t="s">
        <v>31</v>
      </c>
      <c r="J24" s="82">
        <v>681000</v>
      </c>
      <c r="K24" s="82">
        <v>0</v>
      </c>
      <c r="L24" s="114">
        <v>0</v>
      </c>
      <c r="M24" s="83">
        <v>0</v>
      </c>
    </row>
    <row r="25" spans="1:13" ht="12.75" customHeight="1">
      <c r="A25" s="540"/>
      <c r="B25" s="507"/>
      <c r="C25" s="507"/>
      <c r="D25" s="546"/>
      <c r="E25" s="546"/>
      <c r="F25" s="549"/>
      <c r="G25" s="552"/>
      <c r="H25" s="555"/>
      <c r="I25" s="81" t="s">
        <v>33</v>
      </c>
      <c r="J25" s="82">
        <v>519000</v>
      </c>
      <c r="K25" s="82">
        <v>0</v>
      </c>
      <c r="L25" s="114">
        <v>0</v>
      </c>
      <c r="M25" s="83">
        <v>0</v>
      </c>
    </row>
    <row r="26" spans="1:13" ht="13.5" thickBot="1">
      <c r="A26" s="541"/>
      <c r="B26" s="508"/>
      <c r="C26" s="508"/>
      <c r="D26" s="547"/>
      <c r="E26" s="547"/>
      <c r="F26" s="550"/>
      <c r="G26" s="553"/>
      <c r="H26" s="556"/>
      <c r="I26" s="84" t="s">
        <v>56</v>
      </c>
      <c r="J26" s="85">
        <v>0</v>
      </c>
      <c r="K26" s="85">
        <v>0</v>
      </c>
      <c r="L26" s="115">
        <v>0</v>
      </c>
      <c r="M26" s="86">
        <v>0</v>
      </c>
    </row>
    <row r="27" spans="1:13" ht="12.75">
      <c r="A27" s="539" t="s">
        <v>30</v>
      </c>
      <c r="B27" s="506">
        <v>754</v>
      </c>
      <c r="C27" s="506">
        <v>75412</v>
      </c>
      <c r="D27" s="542" t="s">
        <v>53</v>
      </c>
      <c r="E27" s="545" t="s">
        <v>37</v>
      </c>
      <c r="F27" s="548" t="s">
        <v>65</v>
      </c>
      <c r="G27" s="551" t="s">
        <v>66</v>
      </c>
      <c r="H27" s="554">
        <f>SUM(J27:K27)</f>
        <v>3000000</v>
      </c>
      <c r="I27" s="78" t="s">
        <v>55</v>
      </c>
      <c r="J27" s="79">
        <f>SUM(J28:J30)</f>
        <v>1500000</v>
      </c>
      <c r="K27" s="79">
        <f>SUM(K28:K30)</f>
        <v>1500000</v>
      </c>
      <c r="L27" s="113">
        <f>SUM(L28:L30)</f>
        <v>0</v>
      </c>
      <c r="M27" s="80">
        <f>SUM(M28:M30)</f>
        <v>0</v>
      </c>
    </row>
    <row r="28" spans="1:13" ht="12.75">
      <c r="A28" s="540"/>
      <c r="B28" s="507"/>
      <c r="C28" s="507"/>
      <c r="D28" s="543"/>
      <c r="E28" s="546"/>
      <c r="F28" s="549"/>
      <c r="G28" s="552"/>
      <c r="H28" s="555"/>
      <c r="I28" s="81" t="s">
        <v>31</v>
      </c>
      <c r="J28" s="82">
        <v>225000</v>
      </c>
      <c r="K28" s="82">
        <v>225000</v>
      </c>
      <c r="L28" s="114">
        <v>0</v>
      </c>
      <c r="M28" s="83">
        <v>0</v>
      </c>
    </row>
    <row r="29" spans="1:13" ht="12.75" customHeight="1">
      <c r="A29" s="540"/>
      <c r="B29" s="507"/>
      <c r="C29" s="507"/>
      <c r="D29" s="543"/>
      <c r="E29" s="546"/>
      <c r="F29" s="549"/>
      <c r="G29" s="552"/>
      <c r="H29" s="555"/>
      <c r="I29" s="81" t="s">
        <v>33</v>
      </c>
      <c r="J29" s="82">
        <v>1275000</v>
      </c>
      <c r="K29" s="82">
        <v>1275000</v>
      </c>
      <c r="L29" s="114">
        <v>0</v>
      </c>
      <c r="M29" s="83">
        <v>0</v>
      </c>
    </row>
    <row r="30" spans="1:13" ht="13.5" thickBot="1">
      <c r="A30" s="541"/>
      <c r="B30" s="508"/>
      <c r="C30" s="508"/>
      <c r="D30" s="544"/>
      <c r="E30" s="547"/>
      <c r="F30" s="550"/>
      <c r="G30" s="553"/>
      <c r="H30" s="556"/>
      <c r="I30" s="84" t="s">
        <v>56</v>
      </c>
      <c r="J30" s="85">
        <v>0</v>
      </c>
      <c r="K30" s="85">
        <v>0</v>
      </c>
      <c r="L30" s="115">
        <v>0</v>
      </c>
      <c r="M30" s="86">
        <v>0</v>
      </c>
    </row>
    <row r="31" spans="1:13" ht="12.75">
      <c r="A31" s="539" t="s">
        <v>67</v>
      </c>
      <c r="B31" s="507">
        <v>754</v>
      </c>
      <c r="C31" s="507">
        <v>75412</v>
      </c>
      <c r="D31" s="542" t="s">
        <v>53</v>
      </c>
      <c r="E31" s="510" t="s">
        <v>38</v>
      </c>
      <c r="F31" s="548" t="s">
        <v>65</v>
      </c>
      <c r="G31" s="552" t="s">
        <v>66</v>
      </c>
      <c r="H31" s="555">
        <f>SUM(J31:K31)</f>
        <v>600000</v>
      </c>
      <c r="I31" s="87" t="s">
        <v>55</v>
      </c>
      <c r="J31" s="88">
        <f>SUM(J32:J34)</f>
        <v>300000</v>
      </c>
      <c r="K31" s="88">
        <f>SUM(K32:K34)</f>
        <v>300000</v>
      </c>
      <c r="L31" s="116">
        <f>SUM(L32:L34)</f>
        <v>0</v>
      </c>
      <c r="M31" s="91">
        <f>SUM(M32:M34)</f>
        <v>0</v>
      </c>
    </row>
    <row r="32" spans="1:13" ht="12.75">
      <c r="A32" s="540"/>
      <c r="B32" s="507"/>
      <c r="C32" s="507"/>
      <c r="D32" s="543"/>
      <c r="E32" s="510"/>
      <c r="F32" s="549"/>
      <c r="G32" s="552"/>
      <c r="H32" s="555"/>
      <c r="I32" s="81" t="s">
        <v>31</v>
      </c>
      <c r="J32" s="82">
        <v>45000</v>
      </c>
      <c r="K32" s="82">
        <v>45000</v>
      </c>
      <c r="L32" s="114">
        <v>0</v>
      </c>
      <c r="M32" s="83">
        <v>0</v>
      </c>
    </row>
    <row r="33" spans="1:13" ht="12.75">
      <c r="A33" s="540"/>
      <c r="B33" s="507"/>
      <c r="C33" s="507"/>
      <c r="D33" s="543"/>
      <c r="E33" s="510"/>
      <c r="F33" s="549"/>
      <c r="G33" s="552"/>
      <c r="H33" s="555"/>
      <c r="I33" s="81" t="s">
        <v>33</v>
      </c>
      <c r="J33" s="82">
        <v>255000</v>
      </c>
      <c r="K33" s="82">
        <v>255000</v>
      </c>
      <c r="L33" s="114">
        <v>0</v>
      </c>
      <c r="M33" s="83">
        <v>0</v>
      </c>
    </row>
    <row r="34" spans="1:13" ht="13.5" thickBot="1">
      <c r="A34" s="541"/>
      <c r="B34" s="507"/>
      <c r="C34" s="507"/>
      <c r="D34" s="544"/>
      <c r="E34" s="510"/>
      <c r="F34" s="550"/>
      <c r="G34" s="552"/>
      <c r="H34" s="555"/>
      <c r="I34" s="89" t="s">
        <v>56</v>
      </c>
      <c r="J34" s="90">
        <v>0</v>
      </c>
      <c r="K34" s="90">
        <v>0</v>
      </c>
      <c r="L34" s="117">
        <v>0</v>
      </c>
      <c r="M34" s="92">
        <v>0</v>
      </c>
    </row>
    <row r="35" spans="1:13" ht="12.75">
      <c r="A35" s="539" t="s">
        <v>68</v>
      </c>
      <c r="B35" s="506">
        <v>801</v>
      </c>
      <c r="C35" s="506">
        <v>80104</v>
      </c>
      <c r="D35" s="545" t="s">
        <v>69</v>
      </c>
      <c r="E35" s="545" t="s">
        <v>70</v>
      </c>
      <c r="F35" s="548" t="s">
        <v>71</v>
      </c>
      <c r="G35" s="551" t="s">
        <v>103</v>
      </c>
      <c r="H35" s="554">
        <v>269659</v>
      </c>
      <c r="I35" s="78" t="s">
        <v>55</v>
      </c>
      <c r="J35" s="79">
        <f>SUM(J36:J38)</f>
        <v>29631</v>
      </c>
      <c r="K35" s="79">
        <f>SUM(K36:K38)</f>
        <v>94157</v>
      </c>
      <c r="L35" s="113">
        <f>SUM(L36:L38)</f>
        <v>95178</v>
      </c>
      <c r="M35" s="80">
        <f>SUM(M36:M38)</f>
        <v>50693</v>
      </c>
    </row>
    <row r="36" spans="1:13" ht="12.75">
      <c r="A36" s="540"/>
      <c r="B36" s="507"/>
      <c r="C36" s="507"/>
      <c r="D36" s="546"/>
      <c r="E36" s="546"/>
      <c r="F36" s="549"/>
      <c r="G36" s="552"/>
      <c r="H36" s="555"/>
      <c r="I36" s="81" t="s">
        <v>31</v>
      </c>
      <c r="J36" s="82">
        <f>22475-18555</f>
        <v>3920</v>
      </c>
      <c r="K36" s="82">
        <v>14124</v>
      </c>
      <c r="L36" s="114">
        <v>14277</v>
      </c>
      <c r="M36" s="83">
        <v>7604</v>
      </c>
    </row>
    <row r="37" spans="1:13" ht="12.75">
      <c r="A37" s="540"/>
      <c r="B37" s="507"/>
      <c r="C37" s="507"/>
      <c r="D37" s="546"/>
      <c r="E37" s="546"/>
      <c r="F37" s="549"/>
      <c r="G37" s="552"/>
      <c r="H37" s="555"/>
      <c r="I37" s="81" t="s">
        <v>33</v>
      </c>
      <c r="J37" s="82">
        <f>127356-101645</f>
        <v>25711</v>
      </c>
      <c r="K37" s="82">
        <v>80033</v>
      </c>
      <c r="L37" s="114">
        <v>80901</v>
      </c>
      <c r="M37" s="83">
        <v>43089</v>
      </c>
    </row>
    <row r="38" spans="1:13" ht="13.5" thickBot="1">
      <c r="A38" s="541"/>
      <c r="B38" s="508"/>
      <c r="C38" s="508"/>
      <c r="D38" s="547"/>
      <c r="E38" s="547"/>
      <c r="F38" s="550"/>
      <c r="G38" s="553"/>
      <c r="H38" s="556"/>
      <c r="I38" s="84" t="s">
        <v>56</v>
      </c>
      <c r="J38" s="85">
        <v>0</v>
      </c>
      <c r="K38" s="85">
        <v>0</v>
      </c>
      <c r="L38" s="115">
        <v>0</v>
      </c>
      <c r="M38" s="86">
        <v>0</v>
      </c>
    </row>
    <row r="39" spans="1:13" ht="12.75">
      <c r="A39" s="539" t="s">
        <v>72</v>
      </c>
      <c r="B39" s="506">
        <v>801</v>
      </c>
      <c r="C39" s="506">
        <v>80110</v>
      </c>
      <c r="D39" s="545" t="s">
        <v>73</v>
      </c>
      <c r="E39" s="545" t="s">
        <v>74</v>
      </c>
      <c r="F39" s="548" t="s">
        <v>75</v>
      </c>
      <c r="G39" s="551">
        <v>2010</v>
      </c>
      <c r="H39" s="554">
        <v>700</v>
      </c>
      <c r="I39" s="78" t="s">
        <v>55</v>
      </c>
      <c r="J39" s="79">
        <f>SUM(J40:J42)</f>
        <v>700</v>
      </c>
      <c r="K39" s="79">
        <f>SUM(K40:K42)</f>
        <v>0</v>
      </c>
      <c r="L39" s="113">
        <f>SUM(L40:L42)</f>
        <v>0</v>
      </c>
      <c r="M39" s="80">
        <f>SUM(M40:M42)</f>
        <v>0</v>
      </c>
    </row>
    <row r="40" spans="1:13" ht="12.75">
      <c r="A40" s="540"/>
      <c r="B40" s="507"/>
      <c r="C40" s="507"/>
      <c r="D40" s="546"/>
      <c r="E40" s="546"/>
      <c r="F40" s="549"/>
      <c r="G40" s="552"/>
      <c r="H40" s="555"/>
      <c r="I40" s="81" t="s">
        <v>31</v>
      </c>
      <c r="J40" s="82">
        <v>200</v>
      </c>
      <c r="K40" s="82">
        <v>0</v>
      </c>
      <c r="L40" s="114">
        <v>0</v>
      </c>
      <c r="M40" s="83">
        <v>0</v>
      </c>
    </row>
    <row r="41" spans="1:13" ht="12.75">
      <c r="A41" s="540"/>
      <c r="B41" s="507"/>
      <c r="C41" s="507"/>
      <c r="D41" s="546"/>
      <c r="E41" s="546"/>
      <c r="F41" s="549"/>
      <c r="G41" s="552"/>
      <c r="H41" s="555"/>
      <c r="I41" s="81" t="s">
        <v>33</v>
      </c>
      <c r="J41" s="82">
        <v>500</v>
      </c>
      <c r="K41" s="82">
        <v>0</v>
      </c>
      <c r="L41" s="114">
        <v>0</v>
      </c>
      <c r="M41" s="83">
        <v>0</v>
      </c>
    </row>
    <row r="42" spans="1:13" ht="13.5" thickBot="1">
      <c r="A42" s="541"/>
      <c r="B42" s="508"/>
      <c r="C42" s="508"/>
      <c r="D42" s="547"/>
      <c r="E42" s="547"/>
      <c r="F42" s="550"/>
      <c r="G42" s="553"/>
      <c r="H42" s="556"/>
      <c r="I42" s="84" t="s">
        <v>56</v>
      </c>
      <c r="J42" s="85">
        <v>0</v>
      </c>
      <c r="K42" s="85">
        <v>0</v>
      </c>
      <c r="L42" s="115">
        <v>0</v>
      </c>
      <c r="M42" s="86">
        <v>0</v>
      </c>
    </row>
    <row r="43" spans="1:13" s="355" customFormat="1" ht="15" customHeight="1" thickBot="1">
      <c r="A43" s="350">
        <v>1</v>
      </c>
      <c r="B43" s="351">
        <v>2</v>
      </c>
      <c r="C43" s="351">
        <v>3</v>
      </c>
      <c r="D43" s="351">
        <v>4</v>
      </c>
      <c r="E43" s="352">
        <v>5</v>
      </c>
      <c r="F43" s="352">
        <v>6</v>
      </c>
      <c r="G43" s="351">
        <v>7</v>
      </c>
      <c r="H43" s="351">
        <v>8</v>
      </c>
      <c r="I43" s="351">
        <v>9</v>
      </c>
      <c r="J43" s="351">
        <v>10</v>
      </c>
      <c r="K43" s="351">
        <v>11</v>
      </c>
      <c r="L43" s="353">
        <v>12</v>
      </c>
      <c r="M43" s="354">
        <v>13</v>
      </c>
    </row>
    <row r="44" spans="1:13" ht="13.5" thickBot="1">
      <c r="A44" s="505" t="s">
        <v>76</v>
      </c>
      <c r="B44" s="507">
        <v>801</v>
      </c>
      <c r="C44" s="507">
        <v>80110</v>
      </c>
      <c r="D44" s="546" t="s">
        <v>73</v>
      </c>
      <c r="E44" s="546" t="s">
        <v>77</v>
      </c>
      <c r="F44" s="548" t="s">
        <v>75</v>
      </c>
      <c r="G44" s="552">
        <v>2010</v>
      </c>
      <c r="H44" s="555">
        <v>700</v>
      </c>
      <c r="I44" s="87" t="s">
        <v>55</v>
      </c>
      <c r="J44" s="88">
        <f>SUM(J45:J47)</f>
        <v>700</v>
      </c>
      <c r="K44" s="88">
        <f>SUM(K45:K47)</f>
        <v>0</v>
      </c>
      <c r="L44" s="116">
        <f>SUM(L45:L47)</f>
        <v>0</v>
      </c>
      <c r="M44" s="91">
        <f>SUM(M45:M47)</f>
        <v>0</v>
      </c>
    </row>
    <row r="45" spans="1:13" ht="13.5" thickBot="1">
      <c r="A45" s="505"/>
      <c r="B45" s="507"/>
      <c r="C45" s="507"/>
      <c r="D45" s="546"/>
      <c r="E45" s="546"/>
      <c r="F45" s="549"/>
      <c r="G45" s="552"/>
      <c r="H45" s="555"/>
      <c r="I45" s="81" t="s">
        <v>31</v>
      </c>
      <c r="J45" s="82">
        <v>200</v>
      </c>
      <c r="K45" s="82">
        <v>0</v>
      </c>
      <c r="L45" s="114">
        <v>0</v>
      </c>
      <c r="M45" s="83">
        <v>0</v>
      </c>
    </row>
    <row r="46" spans="1:13" ht="13.5" thickBot="1">
      <c r="A46" s="505"/>
      <c r="B46" s="507"/>
      <c r="C46" s="507"/>
      <c r="D46" s="546"/>
      <c r="E46" s="546"/>
      <c r="F46" s="549"/>
      <c r="G46" s="552"/>
      <c r="H46" s="555"/>
      <c r="I46" s="81" t="s">
        <v>33</v>
      </c>
      <c r="J46" s="82">
        <v>500</v>
      </c>
      <c r="K46" s="82">
        <v>0</v>
      </c>
      <c r="L46" s="114">
        <v>0</v>
      </c>
      <c r="M46" s="83">
        <v>0</v>
      </c>
    </row>
    <row r="47" spans="1:13" ht="13.5" thickBot="1">
      <c r="A47" s="505"/>
      <c r="B47" s="507"/>
      <c r="C47" s="507"/>
      <c r="D47" s="546"/>
      <c r="E47" s="546"/>
      <c r="F47" s="550"/>
      <c r="G47" s="552"/>
      <c r="H47" s="555"/>
      <c r="I47" s="89" t="s">
        <v>56</v>
      </c>
      <c r="J47" s="90">
        <v>0</v>
      </c>
      <c r="K47" s="90"/>
      <c r="L47" s="117"/>
      <c r="M47" s="92"/>
    </row>
    <row r="48" spans="1:13" ht="13.5" thickBot="1">
      <c r="A48" s="505" t="s">
        <v>78</v>
      </c>
      <c r="B48" s="506">
        <v>801</v>
      </c>
      <c r="C48" s="506">
        <v>80110</v>
      </c>
      <c r="D48" s="545" t="s">
        <v>73</v>
      </c>
      <c r="E48" s="545" t="s">
        <v>79</v>
      </c>
      <c r="F48" s="548" t="s">
        <v>75</v>
      </c>
      <c r="G48" s="551">
        <v>2010</v>
      </c>
      <c r="H48" s="554">
        <v>9500</v>
      </c>
      <c r="I48" s="78" t="s">
        <v>55</v>
      </c>
      <c r="J48" s="79">
        <f>SUM(J49:J51)</f>
        <v>9500</v>
      </c>
      <c r="K48" s="79">
        <f>SUM(K49:K51)</f>
        <v>0</v>
      </c>
      <c r="L48" s="113">
        <f>SUM(L49:L51)</f>
        <v>0</v>
      </c>
      <c r="M48" s="80">
        <f>SUM(M49:M51)</f>
        <v>0</v>
      </c>
    </row>
    <row r="49" spans="1:13" ht="13.5" thickBot="1">
      <c r="A49" s="505"/>
      <c r="B49" s="507"/>
      <c r="C49" s="507"/>
      <c r="D49" s="546"/>
      <c r="E49" s="546"/>
      <c r="F49" s="549"/>
      <c r="G49" s="552"/>
      <c r="H49" s="555"/>
      <c r="I49" s="81" t="s">
        <v>31</v>
      </c>
      <c r="J49" s="82">
        <v>1000</v>
      </c>
      <c r="K49" s="82">
        <v>0</v>
      </c>
      <c r="L49" s="114">
        <v>0</v>
      </c>
      <c r="M49" s="83">
        <v>0</v>
      </c>
    </row>
    <row r="50" spans="1:13" ht="13.5" thickBot="1">
      <c r="A50" s="505"/>
      <c r="B50" s="507"/>
      <c r="C50" s="507"/>
      <c r="D50" s="546"/>
      <c r="E50" s="546"/>
      <c r="F50" s="549"/>
      <c r="G50" s="552"/>
      <c r="H50" s="555"/>
      <c r="I50" s="81" t="s">
        <v>33</v>
      </c>
      <c r="J50" s="82">
        <v>6000</v>
      </c>
      <c r="K50" s="82">
        <v>0</v>
      </c>
      <c r="L50" s="114">
        <v>0</v>
      </c>
      <c r="M50" s="83">
        <v>0</v>
      </c>
    </row>
    <row r="51" spans="1:13" ht="13.5" thickBot="1">
      <c r="A51" s="505"/>
      <c r="B51" s="508"/>
      <c r="C51" s="508"/>
      <c r="D51" s="547"/>
      <c r="E51" s="547"/>
      <c r="F51" s="550"/>
      <c r="G51" s="553"/>
      <c r="H51" s="556"/>
      <c r="I51" s="84" t="s">
        <v>56</v>
      </c>
      <c r="J51" s="85">
        <v>2500</v>
      </c>
      <c r="K51" s="85">
        <v>0</v>
      </c>
      <c r="L51" s="115">
        <v>0</v>
      </c>
      <c r="M51" s="86">
        <v>0</v>
      </c>
    </row>
    <row r="52" spans="1:13" ht="13.5" thickBot="1">
      <c r="A52" s="505" t="s">
        <v>80</v>
      </c>
      <c r="B52" s="506">
        <v>801</v>
      </c>
      <c r="C52" s="506">
        <v>80110</v>
      </c>
      <c r="D52" s="545" t="s">
        <v>73</v>
      </c>
      <c r="E52" s="545" t="s">
        <v>81</v>
      </c>
      <c r="F52" s="548" t="s">
        <v>75</v>
      </c>
      <c r="G52" s="551">
        <v>2010</v>
      </c>
      <c r="H52" s="554">
        <v>1000</v>
      </c>
      <c r="I52" s="78" t="s">
        <v>55</v>
      </c>
      <c r="J52" s="79">
        <f>SUM(J53:J55)</f>
        <v>1000</v>
      </c>
      <c r="K52" s="79">
        <f>SUM(K53:K55)</f>
        <v>0</v>
      </c>
      <c r="L52" s="113">
        <f>SUM(L53:L55)</f>
        <v>0</v>
      </c>
      <c r="M52" s="80">
        <f>SUM(M53:M55)</f>
        <v>0</v>
      </c>
    </row>
    <row r="53" spans="1:13" ht="13.5" thickBot="1">
      <c r="A53" s="505"/>
      <c r="B53" s="507"/>
      <c r="C53" s="507"/>
      <c r="D53" s="546"/>
      <c r="E53" s="546"/>
      <c r="F53" s="549"/>
      <c r="G53" s="552"/>
      <c r="H53" s="555"/>
      <c r="I53" s="81" t="s">
        <v>31</v>
      </c>
      <c r="J53" s="82">
        <v>200</v>
      </c>
      <c r="K53" s="82">
        <v>0</v>
      </c>
      <c r="L53" s="114">
        <v>0</v>
      </c>
      <c r="M53" s="83">
        <v>0</v>
      </c>
    </row>
    <row r="54" spans="1:13" ht="13.5" thickBot="1">
      <c r="A54" s="505"/>
      <c r="B54" s="507"/>
      <c r="C54" s="507"/>
      <c r="D54" s="546"/>
      <c r="E54" s="546"/>
      <c r="F54" s="549"/>
      <c r="G54" s="552"/>
      <c r="H54" s="555"/>
      <c r="I54" s="81" t="s">
        <v>33</v>
      </c>
      <c r="J54" s="82">
        <v>800</v>
      </c>
      <c r="K54" s="82">
        <v>0</v>
      </c>
      <c r="L54" s="114">
        <v>0</v>
      </c>
      <c r="M54" s="83">
        <v>0</v>
      </c>
    </row>
    <row r="55" spans="1:13" ht="13.5" thickBot="1">
      <c r="A55" s="505"/>
      <c r="B55" s="508"/>
      <c r="C55" s="508"/>
      <c r="D55" s="547"/>
      <c r="E55" s="547"/>
      <c r="F55" s="550"/>
      <c r="G55" s="553"/>
      <c r="H55" s="556"/>
      <c r="I55" s="84" t="s">
        <v>56</v>
      </c>
      <c r="J55" s="85">
        <v>0</v>
      </c>
      <c r="K55" s="85">
        <v>0</v>
      </c>
      <c r="L55" s="115">
        <v>0</v>
      </c>
      <c r="M55" s="86">
        <v>0</v>
      </c>
    </row>
    <row r="56" spans="1:13" ht="13.5" thickBot="1">
      <c r="A56" s="505" t="s">
        <v>82</v>
      </c>
      <c r="B56" s="507">
        <v>853</v>
      </c>
      <c r="C56" s="507">
        <v>85395</v>
      </c>
      <c r="D56" s="546" t="s">
        <v>83</v>
      </c>
      <c r="E56" s="510" t="s">
        <v>84</v>
      </c>
      <c r="F56" s="548" t="s">
        <v>85</v>
      </c>
      <c r="G56" s="552" t="s">
        <v>86</v>
      </c>
      <c r="H56" s="555">
        <v>620144</v>
      </c>
      <c r="I56" s="87" t="s">
        <v>55</v>
      </c>
      <c r="J56" s="88">
        <f>SUM(J57:J59)</f>
        <v>620144</v>
      </c>
      <c r="K56" s="88">
        <f>SUM(K57:K59)</f>
        <v>0</v>
      </c>
      <c r="L56" s="116">
        <f>SUM(L57:L59)</f>
        <v>0</v>
      </c>
      <c r="M56" s="91">
        <f>SUM(M57:M59)</f>
        <v>0</v>
      </c>
    </row>
    <row r="57" spans="1:13" ht="13.5" thickBot="1">
      <c r="A57" s="505"/>
      <c r="B57" s="507"/>
      <c r="C57" s="507"/>
      <c r="D57" s="546"/>
      <c r="E57" s="510"/>
      <c r="F57" s="549"/>
      <c r="G57" s="552"/>
      <c r="H57" s="555"/>
      <c r="I57" s="81" t="s">
        <v>31</v>
      </c>
      <c r="J57" s="82">
        <v>0</v>
      </c>
      <c r="K57" s="82">
        <v>0</v>
      </c>
      <c r="L57" s="114">
        <v>0</v>
      </c>
      <c r="M57" s="83">
        <v>0</v>
      </c>
    </row>
    <row r="58" spans="1:13" ht="13.5" thickBot="1">
      <c r="A58" s="505"/>
      <c r="B58" s="507"/>
      <c r="C58" s="507"/>
      <c r="D58" s="546"/>
      <c r="E58" s="510"/>
      <c r="F58" s="549"/>
      <c r="G58" s="552"/>
      <c r="H58" s="555"/>
      <c r="I58" s="81" t="s">
        <v>33</v>
      </c>
      <c r="J58" s="82">
        <v>527122</v>
      </c>
      <c r="K58" s="82">
        <v>0</v>
      </c>
      <c r="L58" s="114">
        <v>0</v>
      </c>
      <c r="M58" s="83">
        <v>0</v>
      </c>
    </row>
    <row r="59" spans="1:13" ht="13.5" thickBot="1">
      <c r="A59" s="505"/>
      <c r="B59" s="507"/>
      <c r="C59" s="507"/>
      <c r="D59" s="546"/>
      <c r="E59" s="510"/>
      <c r="F59" s="550"/>
      <c r="G59" s="552"/>
      <c r="H59" s="555"/>
      <c r="I59" s="89" t="s">
        <v>56</v>
      </c>
      <c r="J59" s="82">
        <v>93022</v>
      </c>
      <c r="K59" s="90">
        <v>0</v>
      </c>
      <c r="L59" s="117">
        <v>0</v>
      </c>
      <c r="M59" s="92">
        <v>0</v>
      </c>
    </row>
    <row r="60" spans="1:13" ht="13.5" thickBot="1">
      <c r="A60" s="505" t="s">
        <v>87</v>
      </c>
      <c r="B60" s="506">
        <v>853</v>
      </c>
      <c r="C60" s="506">
        <v>85395</v>
      </c>
      <c r="D60" s="545" t="s">
        <v>83</v>
      </c>
      <c r="E60" s="512" t="s">
        <v>100</v>
      </c>
      <c r="F60" s="515" t="s">
        <v>88</v>
      </c>
      <c r="G60" s="518">
        <v>2010</v>
      </c>
      <c r="H60" s="521">
        <f>SUM(J60)</f>
        <v>480496</v>
      </c>
      <c r="I60" s="102" t="s">
        <v>55</v>
      </c>
      <c r="J60" s="103">
        <f>SUM(J61:J63)</f>
        <v>480496</v>
      </c>
      <c r="K60" s="103">
        <f>SUM(K61:K63)</f>
        <v>0</v>
      </c>
      <c r="L60" s="113">
        <f>SUM(L61:L63)</f>
        <v>0</v>
      </c>
      <c r="M60" s="80">
        <f>SUM(M61:M63)</f>
        <v>0</v>
      </c>
    </row>
    <row r="61" spans="1:13" ht="13.5" thickBot="1">
      <c r="A61" s="505"/>
      <c r="B61" s="507"/>
      <c r="C61" s="507"/>
      <c r="D61" s="546"/>
      <c r="E61" s="513"/>
      <c r="F61" s="516"/>
      <c r="G61" s="519"/>
      <c r="H61" s="522"/>
      <c r="I61" s="104" t="s">
        <v>31</v>
      </c>
      <c r="J61" s="105">
        <v>48050</v>
      </c>
      <c r="K61" s="105">
        <v>0</v>
      </c>
      <c r="L61" s="114">
        <v>0</v>
      </c>
      <c r="M61" s="83">
        <v>0</v>
      </c>
    </row>
    <row r="62" spans="1:13" ht="13.5" thickBot="1">
      <c r="A62" s="505"/>
      <c r="B62" s="507"/>
      <c r="C62" s="507"/>
      <c r="D62" s="546"/>
      <c r="E62" s="513"/>
      <c r="F62" s="516"/>
      <c r="G62" s="519"/>
      <c r="H62" s="522"/>
      <c r="I62" s="104" t="s">
        <v>33</v>
      </c>
      <c r="J62" s="105">
        <v>408402</v>
      </c>
      <c r="K62" s="105">
        <v>0</v>
      </c>
      <c r="L62" s="114">
        <v>0</v>
      </c>
      <c r="M62" s="83">
        <v>0</v>
      </c>
    </row>
    <row r="63" spans="1:13" ht="13.5" thickBot="1">
      <c r="A63" s="505"/>
      <c r="B63" s="508"/>
      <c r="C63" s="508"/>
      <c r="D63" s="547"/>
      <c r="E63" s="514"/>
      <c r="F63" s="517"/>
      <c r="G63" s="520"/>
      <c r="H63" s="523"/>
      <c r="I63" s="84" t="s">
        <v>56</v>
      </c>
      <c r="J63" s="93">
        <v>24044</v>
      </c>
      <c r="K63" s="93">
        <v>0</v>
      </c>
      <c r="L63" s="115">
        <v>0</v>
      </c>
      <c r="M63" s="86">
        <v>0</v>
      </c>
    </row>
    <row r="64" spans="1:13" ht="12.75" customHeight="1" thickBot="1">
      <c r="A64" s="505" t="s">
        <v>89</v>
      </c>
      <c r="B64" s="507">
        <v>900</v>
      </c>
      <c r="C64" s="507">
        <v>90001</v>
      </c>
      <c r="D64" s="510" t="s">
        <v>90</v>
      </c>
      <c r="E64" s="513" t="s">
        <v>91</v>
      </c>
      <c r="F64" s="515" t="s">
        <v>57</v>
      </c>
      <c r="G64" s="519" t="s">
        <v>60</v>
      </c>
      <c r="H64" s="522">
        <v>5555531</v>
      </c>
      <c r="I64" s="106" t="s">
        <v>55</v>
      </c>
      <c r="J64" s="107">
        <f>SUM(J65:J67)</f>
        <v>2619174</v>
      </c>
      <c r="K64" s="107">
        <f>SUM(K65:K67)</f>
        <v>2925054</v>
      </c>
      <c r="L64" s="116">
        <f>SUM(L65:L67)</f>
        <v>0</v>
      </c>
      <c r="M64" s="91">
        <f>SUM(M65:M67)</f>
        <v>0</v>
      </c>
    </row>
    <row r="65" spans="1:13" ht="13.5" thickBot="1">
      <c r="A65" s="505"/>
      <c r="B65" s="507"/>
      <c r="C65" s="507"/>
      <c r="D65" s="510"/>
      <c r="E65" s="513"/>
      <c r="F65" s="516"/>
      <c r="G65" s="519"/>
      <c r="H65" s="522"/>
      <c r="I65" s="104" t="s">
        <v>31</v>
      </c>
      <c r="J65" s="105">
        <v>1864438</v>
      </c>
      <c r="K65" s="105">
        <v>1137931</v>
      </c>
      <c r="L65" s="114">
        <v>0</v>
      </c>
      <c r="M65" s="83">
        <v>0</v>
      </c>
    </row>
    <row r="66" spans="1:13" ht="13.5" thickBot="1">
      <c r="A66" s="505"/>
      <c r="B66" s="507"/>
      <c r="C66" s="507"/>
      <c r="D66" s="510"/>
      <c r="E66" s="513"/>
      <c r="F66" s="516"/>
      <c r="G66" s="519"/>
      <c r="H66" s="522"/>
      <c r="I66" s="104" t="s">
        <v>33</v>
      </c>
      <c r="J66" s="105">
        <v>754736</v>
      </c>
      <c r="K66" s="105">
        <v>1787123</v>
      </c>
      <c r="L66" s="114">
        <v>0</v>
      </c>
      <c r="M66" s="83">
        <v>0</v>
      </c>
    </row>
    <row r="67" spans="1:13" ht="13.5" thickBot="1">
      <c r="A67" s="505"/>
      <c r="B67" s="507"/>
      <c r="C67" s="507"/>
      <c r="D67" s="510"/>
      <c r="E67" s="513"/>
      <c r="F67" s="517"/>
      <c r="G67" s="519"/>
      <c r="H67" s="522"/>
      <c r="I67" s="89" t="s">
        <v>56</v>
      </c>
      <c r="J67" s="108">
        <v>0</v>
      </c>
      <c r="K67" s="108">
        <v>0</v>
      </c>
      <c r="L67" s="117">
        <v>0</v>
      </c>
      <c r="M67" s="92">
        <v>0</v>
      </c>
    </row>
    <row r="68" spans="1:13" ht="13.5" thickBot="1">
      <c r="A68" s="505" t="s">
        <v>93</v>
      </c>
      <c r="B68" s="506">
        <v>900</v>
      </c>
      <c r="C68" s="506">
        <v>90095</v>
      </c>
      <c r="D68" s="542" t="s">
        <v>53</v>
      </c>
      <c r="E68" s="512" t="s">
        <v>94</v>
      </c>
      <c r="F68" s="515" t="s">
        <v>57</v>
      </c>
      <c r="G68" s="518" t="s">
        <v>95</v>
      </c>
      <c r="H68" s="521">
        <v>6199176</v>
      </c>
      <c r="I68" s="102" t="s">
        <v>55</v>
      </c>
      <c r="J68" s="103">
        <f>SUM(J69:J71)</f>
        <v>1951305</v>
      </c>
      <c r="K68" s="103">
        <f>SUM(K69:K71)</f>
        <v>4111150</v>
      </c>
      <c r="L68" s="113">
        <f>SUM(L69:L71)</f>
        <v>0</v>
      </c>
      <c r="M68" s="80">
        <f>SUM(M69:M71)</f>
        <v>0</v>
      </c>
    </row>
    <row r="69" spans="1:13" ht="13.5" thickBot="1">
      <c r="A69" s="505"/>
      <c r="B69" s="507"/>
      <c r="C69" s="507"/>
      <c r="D69" s="543"/>
      <c r="E69" s="513"/>
      <c r="F69" s="516"/>
      <c r="G69" s="519"/>
      <c r="H69" s="522"/>
      <c r="I69" s="104" t="s">
        <v>31</v>
      </c>
      <c r="J69" s="105">
        <f>5000+150000</f>
        <v>155000</v>
      </c>
      <c r="K69" s="105">
        <v>0</v>
      </c>
      <c r="L69" s="114">
        <v>0</v>
      </c>
      <c r="M69" s="83">
        <v>0</v>
      </c>
    </row>
    <row r="70" spans="1:13" ht="13.5" thickBot="1">
      <c r="A70" s="505"/>
      <c r="B70" s="507"/>
      <c r="C70" s="507"/>
      <c r="D70" s="543"/>
      <c r="E70" s="513"/>
      <c r="F70" s="516"/>
      <c r="G70" s="519"/>
      <c r="H70" s="522"/>
      <c r="I70" s="104" t="s">
        <v>33</v>
      </c>
      <c r="J70" s="105">
        <v>1526859</v>
      </c>
      <c r="K70" s="105">
        <v>3494478</v>
      </c>
      <c r="L70" s="114">
        <v>0</v>
      </c>
      <c r="M70" s="83">
        <v>0</v>
      </c>
    </row>
    <row r="71" spans="1:13" ht="13.5" thickBot="1">
      <c r="A71" s="505"/>
      <c r="B71" s="508"/>
      <c r="C71" s="508"/>
      <c r="D71" s="544"/>
      <c r="E71" s="514"/>
      <c r="F71" s="517"/>
      <c r="G71" s="520"/>
      <c r="H71" s="523"/>
      <c r="I71" s="84" t="s">
        <v>56</v>
      </c>
      <c r="J71" s="93">
        <v>269446</v>
      </c>
      <c r="K71" s="93">
        <v>616672</v>
      </c>
      <c r="L71" s="115">
        <v>0</v>
      </c>
      <c r="M71" s="86">
        <v>0</v>
      </c>
    </row>
    <row r="72" spans="1:13" ht="13.5" thickBot="1">
      <c r="A72" s="505" t="s">
        <v>96</v>
      </c>
      <c r="B72" s="507">
        <v>921</v>
      </c>
      <c r="C72" s="507">
        <v>92109</v>
      </c>
      <c r="D72" s="510" t="s">
        <v>97</v>
      </c>
      <c r="E72" s="513" t="s">
        <v>39</v>
      </c>
      <c r="F72" s="515" t="s">
        <v>57</v>
      </c>
      <c r="G72" s="519" t="s">
        <v>98</v>
      </c>
      <c r="H72" s="522">
        <v>1059760</v>
      </c>
      <c r="I72" s="106" t="s">
        <v>55</v>
      </c>
      <c r="J72" s="107">
        <f>SUM(J73:J75)</f>
        <v>1020000</v>
      </c>
      <c r="K72" s="107">
        <f>SUM(K73:K75)</f>
        <v>0</v>
      </c>
      <c r="L72" s="116">
        <f>SUM(L73:L75)</f>
        <v>0</v>
      </c>
      <c r="M72" s="91">
        <f>SUM(M73:M75)</f>
        <v>0</v>
      </c>
    </row>
    <row r="73" spans="1:13" ht="13.5" thickBot="1">
      <c r="A73" s="505"/>
      <c r="B73" s="507"/>
      <c r="C73" s="507"/>
      <c r="D73" s="510"/>
      <c r="E73" s="513"/>
      <c r="F73" s="516"/>
      <c r="G73" s="519"/>
      <c r="H73" s="522"/>
      <c r="I73" s="104" t="s">
        <v>31</v>
      </c>
      <c r="J73" s="105">
        <v>520000</v>
      </c>
      <c r="K73" s="105">
        <v>0</v>
      </c>
      <c r="L73" s="114">
        <v>0</v>
      </c>
      <c r="M73" s="83">
        <v>0</v>
      </c>
    </row>
    <row r="74" spans="1:13" ht="13.5" thickBot="1">
      <c r="A74" s="505"/>
      <c r="B74" s="507"/>
      <c r="C74" s="507"/>
      <c r="D74" s="510"/>
      <c r="E74" s="513"/>
      <c r="F74" s="516"/>
      <c r="G74" s="519"/>
      <c r="H74" s="522"/>
      <c r="I74" s="104" t="s">
        <v>33</v>
      </c>
      <c r="J74" s="105">
        <v>500000</v>
      </c>
      <c r="K74" s="105">
        <v>0</v>
      </c>
      <c r="L74" s="114">
        <v>0</v>
      </c>
      <c r="M74" s="83">
        <v>0</v>
      </c>
    </row>
    <row r="75" spans="1:13" ht="13.5" thickBot="1">
      <c r="A75" s="505"/>
      <c r="B75" s="507"/>
      <c r="C75" s="507"/>
      <c r="D75" s="510"/>
      <c r="E75" s="513"/>
      <c r="F75" s="517"/>
      <c r="G75" s="519"/>
      <c r="H75" s="522"/>
      <c r="I75" s="89" t="s">
        <v>56</v>
      </c>
      <c r="J75" s="108">
        <v>0</v>
      </c>
      <c r="K75" s="108">
        <v>0</v>
      </c>
      <c r="L75" s="117">
        <v>0</v>
      </c>
      <c r="M75" s="92">
        <v>0</v>
      </c>
    </row>
    <row r="76" spans="1:13" s="370" customFormat="1" ht="13.5" thickBot="1">
      <c r="A76" s="566" t="s">
        <v>99</v>
      </c>
      <c r="B76" s="567">
        <v>921</v>
      </c>
      <c r="C76" s="567">
        <v>92109</v>
      </c>
      <c r="D76" s="512" t="s">
        <v>97</v>
      </c>
      <c r="E76" s="512" t="s">
        <v>40</v>
      </c>
      <c r="F76" s="515" t="s">
        <v>57</v>
      </c>
      <c r="G76" s="518" t="s">
        <v>92</v>
      </c>
      <c r="H76" s="521">
        <f>644544+500</f>
        <v>645044</v>
      </c>
      <c r="I76" s="102" t="s">
        <v>55</v>
      </c>
      <c r="J76" s="103">
        <f>SUM(J77:J79)</f>
        <v>618301</v>
      </c>
      <c r="K76" s="103">
        <f>SUM(K77:K79)</f>
        <v>0</v>
      </c>
      <c r="L76" s="368">
        <f>SUM(L77:L79)</f>
        <v>0</v>
      </c>
      <c r="M76" s="369">
        <f>SUM(M77:M79)</f>
        <v>0</v>
      </c>
    </row>
    <row r="77" spans="1:13" s="370" customFormat="1" ht="13.5" thickBot="1">
      <c r="A77" s="566"/>
      <c r="B77" s="568"/>
      <c r="C77" s="568"/>
      <c r="D77" s="513"/>
      <c r="E77" s="513"/>
      <c r="F77" s="516"/>
      <c r="G77" s="519"/>
      <c r="H77" s="522"/>
      <c r="I77" s="104" t="s">
        <v>31</v>
      </c>
      <c r="J77" s="105">
        <f>413025+500</f>
        <v>413525</v>
      </c>
      <c r="K77" s="105">
        <v>0</v>
      </c>
      <c r="L77" s="371">
        <v>0</v>
      </c>
      <c r="M77" s="372">
        <v>0</v>
      </c>
    </row>
    <row r="78" spans="1:13" s="370" customFormat="1" ht="13.5" thickBot="1">
      <c r="A78" s="566"/>
      <c r="B78" s="568"/>
      <c r="C78" s="568"/>
      <c r="D78" s="513"/>
      <c r="E78" s="513"/>
      <c r="F78" s="516"/>
      <c r="G78" s="519"/>
      <c r="H78" s="522"/>
      <c r="I78" s="104" t="s">
        <v>33</v>
      </c>
      <c r="J78" s="105">
        <f>286975-82199</f>
        <v>204776</v>
      </c>
      <c r="K78" s="105">
        <v>0</v>
      </c>
      <c r="L78" s="371">
        <v>0</v>
      </c>
      <c r="M78" s="372">
        <v>0</v>
      </c>
    </row>
    <row r="79" spans="1:13" s="370" customFormat="1" ht="13.5" thickBot="1">
      <c r="A79" s="566"/>
      <c r="B79" s="569"/>
      <c r="C79" s="569"/>
      <c r="D79" s="514"/>
      <c r="E79" s="514"/>
      <c r="F79" s="517"/>
      <c r="G79" s="520"/>
      <c r="H79" s="523"/>
      <c r="I79" s="84" t="s">
        <v>56</v>
      </c>
      <c r="J79" s="93">
        <v>0</v>
      </c>
      <c r="K79" s="93">
        <v>0</v>
      </c>
      <c r="L79" s="373">
        <v>0</v>
      </c>
      <c r="M79" s="374">
        <v>0</v>
      </c>
    </row>
    <row r="80" spans="1:13" ht="13.5" thickBot="1">
      <c r="A80" s="505" t="s">
        <v>104</v>
      </c>
      <c r="B80" s="506">
        <v>921</v>
      </c>
      <c r="C80" s="506">
        <v>92195</v>
      </c>
      <c r="D80" s="509" t="s">
        <v>53</v>
      </c>
      <c r="E80" s="512" t="s">
        <v>105</v>
      </c>
      <c r="F80" s="515" t="s">
        <v>62</v>
      </c>
      <c r="G80" s="518" t="s">
        <v>106</v>
      </c>
      <c r="H80" s="521">
        <v>197800</v>
      </c>
      <c r="I80" s="102" t="s">
        <v>55</v>
      </c>
      <c r="J80" s="103">
        <f>SUM(J81:J83)</f>
        <v>25200</v>
      </c>
      <c r="K80" s="103">
        <f>SUM(K81:K83)</f>
        <v>166200</v>
      </c>
      <c r="L80" s="113">
        <f>SUM(L81:L83)</f>
        <v>6400</v>
      </c>
      <c r="M80" s="80">
        <f>SUM(M81:M83)</f>
        <v>0</v>
      </c>
    </row>
    <row r="81" spans="1:13" ht="13.5" thickBot="1">
      <c r="A81" s="505"/>
      <c r="B81" s="507"/>
      <c r="C81" s="507"/>
      <c r="D81" s="510"/>
      <c r="E81" s="513"/>
      <c r="F81" s="516"/>
      <c r="G81" s="519"/>
      <c r="H81" s="522"/>
      <c r="I81" s="104" t="s">
        <v>31</v>
      </c>
      <c r="J81" s="105">
        <v>3780</v>
      </c>
      <c r="K81" s="105">
        <v>24930</v>
      </c>
      <c r="L81" s="114">
        <v>960</v>
      </c>
      <c r="M81" s="83">
        <v>0</v>
      </c>
    </row>
    <row r="82" spans="1:13" ht="13.5" thickBot="1">
      <c r="A82" s="505"/>
      <c r="B82" s="507"/>
      <c r="C82" s="507"/>
      <c r="D82" s="510"/>
      <c r="E82" s="513"/>
      <c r="F82" s="516"/>
      <c r="G82" s="519"/>
      <c r="H82" s="522"/>
      <c r="I82" s="104" t="s">
        <v>33</v>
      </c>
      <c r="J82" s="105">
        <v>21420</v>
      </c>
      <c r="K82" s="105">
        <v>141270</v>
      </c>
      <c r="L82" s="114">
        <v>5440</v>
      </c>
      <c r="M82" s="83">
        <v>0</v>
      </c>
    </row>
    <row r="83" spans="1:13" ht="13.5" thickBot="1">
      <c r="A83" s="505"/>
      <c r="B83" s="508"/>
      <c r="C83" s="508"/>
      <c r="D83" s="511"/>
      <c r="E83" s="514"/>
      <c r="F83" s="517"/>
      <c r="G83" s="520"/>
      <c r="H83" s="523"/>
      <c r="I83" s="84" t="s">
        <v>56</v>
      </c>
      <c r="J83" s="93">
        <v>0</v>
      </c>
      <c r="K83" s="93">
        <v>0</v>
      </c>
      <c r="L83" s="115">
        <v>0</v>
      </c>
      <c r="M83" s="86">
        <v>0</v>
      </c>
    </row>
    <row r="84" spans="1:13" ht="12.75">
      <c r="A84" s="557" t="s">
        <v>5</v>
      </c>
      <c r="B84" s="558"/>
      <c r="C84" s="558"/>
      <c r="D84" s="558"/>
      <c r="E84" s="558"/>
      <c r="F84" s="558"/>
      <c r="G84" s="558"/>
      <c r="H84" s="563">
        <f>SUM(H7:H42,H44:H83)</f>
        <v>32771831</v>
      </c>
      <c r="I84" s="78" t="s">
        <v>55</v>
      </c>
      <c r="J84" s="94">
        <f>SUM(J85:J87)</f>
        <v>13998615</v>
      </c>
      <c r="K84" s="94">
        <f>SUM(K85:K87)</f>
        <v>14316561</v>
      </c>
      <c r="L84" s="118">
        <f>SUM(L85:L87)</f>
        <v>4111578</v>
      </c>
      <c r="M84" s="95">
        <f>SUM(M85:M87)</f>
        <v>50693</v>
      </c>
    </row>
    <row r="85" spans="1:13" ht="12.75" customHeight="1">
      <c r="A85" s="559"/>
      <c r="B85" s="560"/>
      <c r="C85" s="560"/>
      <c r="D85" s="560"/>
      <c r="E85" s="560"/>
      <c r="F85" s="560"/>
      <c r="G85" s="560"/>
      <c r="H85" s="564"/>
      <c r="I85" s="81" t="s">
        <v>31</v>
      </c>
      <c r="J85" s="96">
        <f aca="true" t="shared" si="0" ref="J85:M87">SUM(J8+J12+J16+J20+J24+J28+J32+J36+J40+J45+J49+J53+J57+J61+J65+J69+J73+J77+J81)</f>
        <v>4572683</v>
      </c>
      <c r="K85" s="96">
        <f>SUM(K8+K12+K16+K20+K24+K28+K32+K36+K40+K45+K49+K53+K57+K61+K65+K69+K73+K77+K81)</f>
        <v>2229985</v>
      </c>
      <c r="L85" s="119">
        <f t="shared" si="0"/>
        <v>625237</v>
      </c>
      <c r="M85" s="97">
        <f t="shared" si="0"/>
        <v>7604</v>
      </c>
    </row>
    <row r="86" spans="1:13" ht="12.75">
      <c r="A86" s="559"/>
      <c r="B86" s="560"/>
      <c r="C86" s="560"/>
      <c r="D86" s="560"/>
      <c r="E86" s="560"/>
      <c r="F86" s="560"/>
      <c r="G86" s="560"/>
      <c r="H86" s="564"/>
      <c r="I86" s="81" t="s">
        <v>33</v>
      </c>
      <c r="J86" s="96">
        <f t="shared" si="0"/>
        <v>9036920</v>
      </c>
      <c r="K86" s="96">
        <f t="shared" si="0"/>
        <v>11469904</v>
      </c>
      <c r="L86" s="119">
        <f t="shared" si="0"/>
        <v>3486341</v>
      </c>
      <c r="M86" s="97">
        <f t="shared" si="0"/>
        <v>43089</v>
      </c>
    </row>
    <row r="87" spans="1:13" ht="13.5" thickBot="1">
      <c r="A87" s="561"/>
      <c r="B87" s="562"/>
      <c r="C87" s="562"/>
      <c r="D87" s="562"/>
      <c r="E87" s="562"/>
      <c r="F87" s="562"/>
      <c r="G87" s="562"/>
      <c r="H87" s="565"/>
      <c r="I87" s="84" t="s">
        <v>56</v>
      </c>
      <c r="J87" s="98">
        <f t="shared" si="0"/>
        <v>389012</v>
      </c>
      <c r="K87" s="98">
        <f t="shared" si="0"/>
        <v>616672</v>
      </c>
      <c r="L87" s="120">
        <f t="shared" si="0"/>
        <v>0</v>
      </c>
      <c r="M87" s="99">
        <f t="shared" si="0"/>
        <v>0</v>
      </c>
    </row>
    <row r="89" ht="12.75" customHeight="1"/>
    <row r="90" spans="10:12" ht="12.75">
      <c r="J90" s="100"/>
      <c r="K90" s="100"/>
      <c r="L90" s="100"/>
    </row>
    <row r="91" spans="7:12" ht="12.75">
      <c r="G91" s="101"/>
      <c r="J91" s="100"/>
      <c r="K91" s="100"/>
      <c r="L91" s="100"/>
    </row>
    <row r="92" spans="10:12" ht="12.75">
      <c r="J92" s="100"/>
      <c r="K92" s="100"/>
      <c r="L92" s="100"/>
    </row>
    <row r="93" spans="10:12" ht="12.75">
      <c r="J93" s="100"/>
      <c r="K93" s="100"/>
      <c r="L93" s="100"/>
    </row>
    <row r="95" spans="10:12" ht="12.75">
      <c r="J95" s="100"/>
      <c r="K95" s="100"/>
      <c r="L95" s="100"/>
    </row>
    <row r="96" spans="10:12" ht="12.75">
      <c r="J96" s="100"/>
      <c r="K96" s="100"/>
      <c r="L96" s="100"/>
    </row>
    <row r="97" spans="10:12" ht="12.75">
      <c r="J97" s="100"/>
      <c r="K97" s="100"/>
      <c r="L97" s="100"/>
    </row>
    <row r="98" spans="10:12" ht="12.75">
      <c r="J98" s="100"/>
      <c r="K98" s="100"/>
      <c r="L98" s="100"/>
    </row>
    <row r="99" spans="10:12" ht="12.75">
      <c r="J99" s="100"/>
      <c r="K99" s="100"/>
      <c r="L99" s="100"/>
    </row>
  </sheetData>
  <sheetProtection/>
  <mergeCells count="167">
    <mergeCell ref="A84:G87"/>
    <mergeCell ref="H84:H87"/>
    <mergeCell ref="G72:G75"/>
    <mergeCell ref="H72:H75"/>
    <mergeCell ref="A76:A79"/>
    <mergeCell ref="B76:B79"/>
    <mergeCell ref="C76:C79"/>
    <mergeCell ref="D76:D79"/>
    <mergeCell ref="E76:E79"/>
    <mergeCell ref="F76:F79"/>
    <mergeCell ref="G68:G71"/>
    <mergeCell ref="H68:H71"/>
    <mergeCell ref="G76:G79"/>
    <mergeCell ref="H76:H79"/>
    <mergeCell ref="A72:A75"/>
    <mergeCell ref="B72:B75"/>
    <mergeCell ref="C72:C75"/>
    <mergeCell ref="D72:D75"/>
    <mergeCell ref="E72:E75"/>
    <mergeCell ref="F72:F75"/>
    <mergeCell ref="A68:A71"/>
    <mergeCell ref="B68:B71"/>
    <mergeCell ref="C68:C71"/>
    <mergeCell ref="D68:D71"/>
    <mergeCell ref="E68:E71"/>
    <mergeCell ref="F68:F71"/>
    <mergeCell ref="G60:G63"/>
    <mergeCell ref="H60:H63"/>
    <mergeCell ref="A64:A67"/>
    <mergeCell ref="B64:B67"/>
    <mergeCell ref="C64:C67"/>
    <mergeCell ref="D64:D67"/>
    <mergeCell ref="E64:E67"/>
    <mergeCell ref="F64:F67"/>
    <mergeCell ref="G64:G67"/>
    <mergeCell ref="H64:H67"/>
    <mergeCell ref="A60:A63"/>
    <mergeCell ref="B60:B63"/>
    <mergeCell ref="C60:C63"/>
    <mergeCell ref="D60:D63"/>
    <mergeCell ref="E60:E63"/>
    <mergeCell ref="F60:F63"/>
    <mergeCell ref="G52:G55"/>
    <mergeCell ref="H52:H55"/>
    <mergeCell ref="A56:A59"/>
    <mergeCell ref="B56:B59"/>
    <mergeCell ref="C56:C59"/>
    <mergeCell ref="D56:D59"/>
    <mergeCell ref="E56:E59"/>
    <mergeCell ref="F56:F59"/>
    <mergeCell ref="G56:G59"/>
    <mergeCell ref="H56:H59"/>
    <mergeCell ref="A52:A55"/>
    <mergeCell ref="B52:B55"/>
    <mergeCell ref="C52:C55"/>
    <mergeCell ref="D52:D55"/>
    <mergeCell ref="E52:E55"/>
    <mergeCell ref="F52:F55"/>
    <mergeCell ref="G44:G47"/>
    <mergeCell ref="H44:H47"/>
    <mergeCell ref="A48:A51"/>
    <mergeCell ref="B48:B51"/>
    <mergeCell ref="C48:C51"/>
    <mergeCell ref="D48:D51"/>
    <mergeCell ref="E48:E51"/>
    <mergeCell ref="F48:F51"/>
    <mergeCell ref="G48:G51"/>
    <mergeCell ref="H48:H51"/>
    <mergeCell ref="A44:A47"/>
    <mergeCell ref="B44:B47"/>
    <mergeCell ref="C44:C47"/>
    <mergeCell ref="D44:D47"/>
    <mergeCell ref="E44:E47"/>
    <mergeCell ref="F44:F47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35:A38"/>
    <mergeCell ref="B35:B38"/>
    <mergeCell ref="C35:C38"/>
    <mergeCell ref="D35:D38"/>
    <mergeCell ref="E35:E38"/>
    <mergeCell ref="F35:F38"/>
    <mergeCell ref="G27:G30"/>
    <mergeCell ref="H27:H30"/>
    <mergeCell ref="A31:A34"/>
    <mergeCell ref="B31:B34"/>
    <mergeCell ref="C31:C34"/>
    <mergeCell ref="D31:D34"/>
    <mergeCell ref="E31:E34"/>
    <mergeCell ref="F31:F34"/>
    <mergeCell ref="G31:G34"/>
    <mergeCell ref="H31:H34"/>
    <mergeCell ref="A27:A30"/>
    <mergeCell ref="B27:B30"/>
    <mergeCell ref="C27:C30"/>
    <mergeCell ref="D27:D30"/>
    <mergeCell ref="E27:E30"/>
    <mergeCell ref="F27:F30"/>
    <mergeCell ref="G19:G22"/>
    <mergeCell ref="H19:H22"/>
    <mergeCell ref="A23:A26"/>
    <mergeCell ref="B23:B26"/>
    <mergeCell ref="C23:C26"/>
    <mergeCell ref="D23:D26"/>
    <mergeCell ref="E23:E26"/>
    <mergeCell ref="F23:F26"/>
    <mergeCell ref="G23:G26"/>
    <mergeCell ref="H23:H26"/>
    <mergeCell ref="A19:A22"/>
    <mergeCell ref="B19:B22"/>
    <mergeCell ref="C19:C22"/>
    <mergeCell ref="D19:D22"/>
    <mergeCell ref="E19:E22"/>
    <mergeCell ref="F19:F22"/>
    <mergeCell ref="G11:G14"/>
    <mergeCell ref="H11:H14"/>
    <mergeCell ref="A15:A18"/>
    <mergeCell ref="B15:B18"/>
    <mergeCell ref="C15:C18"/>
    <mergeCell ref="D15:D18"/>
    <mergeCell ref="E15:E18"/>
    <mergeCell ref="F15:F18"/>
    <mergeCell ref="G15:G18"/>
    <mergeCell ref="H15:H18"/>
    <mergeCell ref="A11:A14"/>
    <mergeCell ref="B11:B14"/>
    <mergeCell ref="C11:C14"/>
    <mergeCell ref="D11:D14"/>
    <mergeCell ref="E11:E14"/>
    <mergeCell ref="F11:F14"/>
    <mergeCell ref="I4:I5"/>
    <mergeCell ref="A7:A10"/>
    <mergeCell ref="B7:B10"/>
    <mergeCell ref="C7:C10"/>
    <mergeCell ref="D7:D10"/>
    <mergeCell ref="E7:E10"/>
    <mergeCell ref="F7:F10"/>
    <mergeCell ref="G7:G10"/>
    <mergeCell ref="H7:H10"/>
    <mergeCell ref="L1:M1"/>
    <mergeCell ref="A2:L2"/>
    <mergeCell ref="A3:H3"/>
    <mergeCell ref="A4:A5"/>
    <mergeCell ref="B4:B5"/>
    <mergeCell ref="C4:C5"/>
    <mergeCell ref="D4:D5"/>
    <mergeCell ref="E4:E5"/>
    <mergeCell ref="F4:F5"/>
    <mergeCell ref="G4:G5"/>
    <mergeCell ref="J4:M4"/>
    <mergeCell ref="A80:A83"/>
    <mergeCell ref="B80:B83"/>
    <mergeCell ref="C80:C83"/>
    <mergeCell ref="D80:D83"/>
    <mergeCell ref="E80:E83"/>
    <mergeCell ref="F80:F83"/>
    <mergeCell ref="G80:G83"/>
    <mergeCell ref="H80:H83"/>
    <mergeCell ref="H4:H5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2010-09-01T11:05:41Z</cp:lastPrinted>
  <dcterms:created xsi:type="dcterms:W3CDTF">2004-09-09T06:31:16Z</dcterms:created>
  <dcterms:modified xsi:type="dcterms:W3CDTF">2010-09-01T11:10:50Z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