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Wydatki bieżące - własne" sheetId="1" r:id="rId1"/>
    <sheet name="Wydatki majątkowe - własne" sheetId="2" r:id="rId2"/>
    <sheet name="Dotacje celowe -programy" sheetId="3" r:id="rId3"/>
    <sheet name="Dotacje - pozostałe" sheetId="4" r:id="rId4"/>
    <sheet name="WPI" sheetId="5" r:id="rId5"/>
    <sheet name="Fundusze pomocowe" sheetId="6" r:id="rId6"/>
  </sheets>
  <definedNames>
    <definedName name="_xlnm.Print_Area" localSheetId="2">'Dotacje celowe -programy'!$A$1:$G$51</definedName>
    <definedName name="_xlnm.Print_Area" localSheetId="4">'WPI'!$A$1:$P$214</definedName>
    <definedName name="_xlnm.Print_Area" localSheetId="0">'Wydatki bieżące - własne'!$A$1:$K$33</definedName>
    <definedName name="_xlnm.Print_Area" localSheetId="1">'Wydatki majątkowe - własne'!$A$1:$E$26</definedName>
  </definedNames>
  <calcPr fullCalcOnLoad="1" fullPrecision="0"/>
</workbook>
</file>

<file path=xl/sharedStrings.xml><?xml version="1.0" encoding="utf-8"?>
<sst xmlns="http://schemas.openxmlformats.org/spreadsheetml/2006/main" count="641" uniqueCount="268">
  <si>
    <t>Dział</t>
  </si>
  <si>
    <t>Rozdział</t>
  </si>
  <si>
    <t>Nazwa klasyfikacji budżetowej</t>
  </si>
  <si>
    <t>Zmniejszenia</t>
  </si>
  <si>
    <t>Zwiększenia</t>
  </si>
  <si>
    <t>OGÓŁEM</t>
  </si>
  <si>
    <t>w zł</t>
  </si>
  <si>
    <t>Lp.</t>
  </si>
  <si>
    <t>1.</t>
  </si>
  <si>
    <t>Razem</t>
  </si>
  <si>
    <t>OŚWIATA I WYCHOWANIE</t>
  </si>
  <si>
    <t>z tego:</t>
  </si>
  <si>
    <t>ADMINISTRACJA PUBLICZNA</t>
  </si>
  <si>
    <t>PLAN WYDATKÓW MAJĄTKOWYCH ZWIĄZANYCH Z REALIZACJĄ ZADAŃ WŁASNYCH</t>
  </si>
  <si>
    <t>PLAN WYDATKÓW BIEŻĄCYCH ZWIĄZANYCH Z REALIZACJĄ ZADAŃ WŁASNYCH</t>
  </si>
  <si>
    <t>wydatki na obsługę długu</t>
  </si>
  <si>
    <t>wydatki 
z tytułu poręczeń 
i gwarancji</t>
  </si>
  <si>
    <t>RAZEM</t>
  </si>
  <si>
    <t>wydatki jednostek budżetowych</t>
  </si>
  <si>
    <t>dotacje 
na zadania bieżące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</si>
  <si>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</si>
  <si>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w części związanej z realizacją zadań Gminy</t>
  </si>
  <si>
    <t>wynagrodzenia
i składki od nich naliczane</t>
  </si>
  <si>
    <t>wydatki związane 
z realizacją zadań statutowych</t>
  </si>
  <si>
    <t>DOTACJE CELOWE NA ZADANIA
REALIZOWANE PRZEZ PODMIOTY NIENALEŻĄCE 
DO SEKTORA FINANSÓW PUBLICZNYCH
W 2010 ROKU</t>
  </si>
  <si>
    <t>Poz.</t>
  </si>
  <si>
    <t>Zakresy zadań</t>
  </si>
  <si>
    <t xml:space="preserve">Plan </t>
  </si>
  <si>
    <t>Zadania w zakresie upowszechniania turystyki</t>
  </si>
  <si>
    <t>Zadania w zakresie ochrony zdrowia,</t>
  </si>
  <si>
    <t xml:space="preserve"> - przeciwdziałanie patologiom społecznym poprzez</t>
  </si>
  <si>
    <t xml:space="preserve">   prowadzenie działalności na rzecz niepijących</t>
  </si>
  <si>
    <t xml:space="preserve">   alkoholików i ich rodzin</t>
  </si>
  <si>
    <t xml:space="preserve"> - prowadzenie środowiskowych ognisk wychowawczych</t>
  </si>
  <si>
    <t xml:space="preserve"> - pomoc chorym na fenyloketonurię, cukrzycę, 
   opieka hospicyjna i inne</t>
  </si>
  <si>
    <t>Zadania w zakresie pomocy społecznej,</t>
  </si>
  <si>
    <t xml:space="preserve"> - prowadzenie Środowiskowego Domu Samopomocy</t>
  </si>
  <si>
    <t xml:space="preserve"> - przeciwdziałanie bezdomności poprzez prowadzenie</t>
  </si>
  <si>
    <r>
      <t xml:space="preserve">   schroniska dla bezdomnych matek z dzie</t>
    </r>
    <r>
      <rPr>
        <sz val="11"/>
        <rFont val="Arial"/>
        <family val="2"/>
      </rPr>
      <t>ć</t>
    </r>
    <r>
      <rPr>
        <sz val="11"/>
        <rFont val="Arial CE"/>
        <family val="2"/>
      </rPr>
      <t>mi</t>
    </r>
  </si>
  <si>
    <t>Zadania w zakresie polityki społecznej,</t>
  </si>
  <si>
    <t xml:space="preserve"> tj. na rzecz aktywizacji ludzi starszych, w tym emerytów</t>
  </si>
  <si>
    <t xml:space="preserve"> i rencistów oraz na wspomaganie techniczne,</t>
  </si>
  <si>
    <t>szkoleniowe i informacyjne polickich organizacji</t>
  </si>
  <si>
    <t>pozarządowych</t>
  </si>
  <si>
    <t>Zadania w zakresie organizacji wypoczynku dzieci 
i młodzieży</t>
  </si>
  <si>
    <t>Zadania w zakresie kultury i ochrony</t>
  </si>
  <si>
    <t>dziedzictwa narodowego</t>
  </si>
  <si>
    <t xml:space="preserve"> - ochrona zabytków wpisanych do rejestru zabytków</t>
  </si>
  <si>
    <t xml:space="preserve"> - podtrzymywanie tradycji narodowej, pielęgnowanie </t>
  </si>
  <si>
    <t xml:space="preserve">   polskości oraz rozwój świadomości narodowej</t>
  </si>
  <si>
    <t xml:space="preserve">   obywatelskiej, kulturowej</t>
  </si>
  <si>
    <t>Zadania w zakresie upowszechniania kultury fizycznej</t>
  </si>
  <si>
    <t>i sportu</t>
  </si>
  <si>
    <t>x</t>
  </si>
  <si>
    <t>POZOSTAŁE DOTACJE NA ZADANIA PUBLICZNE W 2010 ROKU</t>
  </si>
  <si>
    <t>Nazwa podmiotu</t>
  </si>
  <si>
    <t>Plan</t>
  </si>
  <si>
    <t>Dotacje</t>
  </si>
  <si>
    <t>podmiotowe na wydatki bieżące</t>
  </si>
  <si>
    <t>celowe</t>
  </si>
  <si>
    <t>na wydatki bieżące</t>
  </si>
  <si>
    <t>na wydatki inwestycyjne</t>
  </si>
  <si>
    <t xml:space="preserve"> </t>
  </si>
  <si>
    <t>INSTYTUCJE KULTURY:</t>
  </si>
  <si>
    <t>Miejski Ośrodek Kultury w Policach</t>
  </si>
  <si>
    <t>Biblioteka im. M. Skłodowskiej-Curie</t>
  </si>
  <si>
    <t>w Policach</t>
  </si>
  <si>
    <t>POZOSTAŁE PODMIOTY:</t>
  </si>
  <si>
    <t xml:space="preserve">Gmina Miasto Szczecin - dotacja </t>
  </si>
  <si>
    <t xml:space="preserve">z tytułu uczęszczania dzieci z Gminy Police </t>
  </si>
  <si>
    <t>do przedszkoli niepublicznych w Szczecinie</t>
  </si>
  <si>
    <t>Przedszkole Niepubliczne w Policach - dotacja                    za pobyt dzieci z Gminy Police w przedszkolu niepublicznym w Policach</t>
  </si>
  <si>
    <t>Przedszkole Niepubliczne w Pilchowie - dotacja                    za pobyt dzieci z Gminy Police w przedszkolu niepublicznym w Pilchowie</t>
  </si>
  <si>
    <t>do Przedszkola Specjalnego nr 21 w Szczecinie</t>
  </si>
  <si>
    <t>na działania profilaktyczne dla osób</t>
  </si>
  <si>
    <t>zagrożonych uzależnieniem od alkoholu</t>
  </si>
  <si>
    <t>Plan po zmianach</t>
  </si>
  <si>
    <t>Zadania w zakresie ochrony środowiska,</t>
  </si>
  <si>
    <t xml:space="preserve"> - ochrona zwierząt (w tym edukacja w zakresie </t>
  </si>
  <si>
    <t xml:space="preserve">   ochrony zwierząt)</t>
  </si>
  <si>
    <t xml:space="preserve"> - edukacja ekologiczna (warsztaty ekologiczne)</t>
  </si>
  <si>
    <t>Gmina Dobra - dotacja na współfinansowanie</t>
  </si>
  <si>
    <t>budowy schroniska dla zwierząt w Gminie Dobra</t>
  </si>
  <si>
    <t>Towarzystwo Przyjaciół Dzieci w Policach - dotacja dla punktu przedszkolnego TPD w Policach</t>
  </si>
  <si>
    <t>WYKAZ   WIELOLETNICH   PROGRAMÓW   INWESTYCYJNYCH   NA   LATA   2010 - 2014</t>
  </si>
  <si>
    <t>Roz-dział</t>
  </si>
  <si>
    <t>Nazwa programu wraz z wykazem zadań inwestycyjnych</t>
  </si>
  <si>
    <t>Okres realizacji</t>
  </si>
  <si>
    <t>Podmiot wykonujący</t>
  </si>
  <si>
    <t>Łączna         wartość          inwestycji</t>
  </si>
  <si>
    <t>Nakłady finansowe na realizację zadania (w złotych)</t>
  </si>
  <si>
    <t>Informacje  dodatkowe</t>
  </si>
  <si>
    <t>Nakłady poniesione do 2009</t>
  </si>
  <si>
    <t>Planowane nakłady w 2010</t>
  </si>
  <si>
    <t>Prognozowane nakłady w latach następnych</t>
  </si>
  <si>
    <t>Od</t>
  </si>
  <si>
    <t>Do</t>
  </si>
  <si>
    <t>po 2014</t>
  </si>
  <si>
    <t>DOSTARCZENIE I POPRAWA JAKOŚCI WODY</t>
  </si>
  <si>
    <t>Przebudowa i rozbudowa sieci wodociągowej w Pilchowie</t>
  </si>
  <si>
    <t>Wydz. TI</t>
  </si>
  <si>
    <t>nakłady ogółem, w tym:</t>
  </si>
  <si>
    <t>środki budżetowe</t>
  </si>
  <si>
    <t>ROZBUDOWA I MODERNIZACJA SIECI KOMUNIKACJI DROGOWEJ</t>
  </si>
  <si>
    <t>Wydz.GKM</t>
  </si>
  <si>
    <t>środki pomocowe</t>
  </si>
  <si>
    <t>Studium wykonalności obwodnicy Szczecina - pomoc finansowa dla Województwa Zachodniopomorskiego</t>
  </si>
  <si>
    <t>Przebudowa wiaduktu drogowego przy ul. Piotra i Pawła 
w Policach</t>
  </si>
  <si>
    <t>Wydz. GKM</t>
  </si>
  <si>
    <t>Wykonanie projektów i realizacja budowy ulic: Leśnej 
w m. Tanowo, Dębowej, Staroleśnej i Sosnowej w m. Pilchowo</t>
  </si>
  <si>
    <t>Przebudowa ulicy Piaskowej w Policach</t>
  </si>
  <si>
    <t>Wydz.TI</t>
  </si>
  <si>
    <t>inne</t>
  </si>
  <si>
    <t>ROZBUDOWA BAZY TURYSTYCZNEJ</t>
  </si>
  <si>
    <t>Rozbudowa transgranicznej infrastruktury turystycznej i sportów wodnych w Trzebieży</t>
  </si>
  <si>
    <t>Rozbudowa Miejskiej Przystani Żeglarskiej w Policach 
przy ul. Konopnickiej 12</t>
  </si>
  <si>
    <t>TI</t>
  </si>
  <si>
    <t>ROZBUDOWA I MODERNIZACJA ZASOBÓW MIESZKANIOWYCH</t>
  </si>
  <si>
    <t>Budowa budynków mieszkalno-usługowych przy ul. Bankowej 
w Policach</t>
  </si>
  <si>
    <t>Budowa budynku socjalnego przy ul. Niedziałkowskiego 12 
w Policach</t>
  </si>
  <si>
    <t>20% - Rządowy Program wsparcia finansowego z Funduszu Dopłat tworzenia lokali socjalnych, mieszkań chronionych, noclegowni i domów dla bezdomnych</t>
  </si>
  <si>
    <t>DZIAŁALNOŚĆ USŁUGOWA</t>
  </si>
  <si>
    <t>Podwyższenie kapitału zakładowego SPPK SP. z o.o.</t>
  </si>
  <si>
    <t>Wydz. DG</t>
  </si>
  <si>
    <t>Budowa Polickiego Systemu Informacji Przestrzennej GIS</t>
  </si>
  <si>
    <t>SIP/Wydz. UA</t>
  </si>
  <si>
    <t>BEZPIECZEŃSTWO PUBLICZNE</t>
  </si>
  <si>
    <t>Przebudowa remizy OSP w Trzebieży</t>
  </si>
  <si>
    <t>Zakup samochodów gaśniczych na potrzeby OSP na terenie gminy</t>
  </si>
  <si>
    <t>Wydz. SO</t>
  </si>
  <si>
    <t xml:space="preserve">Przebudowa strażnic i świetlic OSP na terenie gminy </t>
  </si>
  <si>
    <t>Przebudowa Przedszkola Publicznego nr 9 w Policach</t>
  </si>
  <si>
    <t>Rozbudowa Przedszkola Publicznego w m. Tanowo</t>
  </si>
  <si>
    <t>TRANSGRANICZNA OCHRONA   ZASOBÓW  WÓD PODZIEMNYCH</t>
  </si>
  <si>
    <t>Odprowadzenie ścieków i wód opadowych z rejonu 
ul. Tanowskiej w Policach i miejscowości Trzeszczyn</t>
  </si>
  <si>
    <t>teren miasta Police oraz VAT niekwalifikowane</t>
  </si>
  <si>
    <t>Budowa sieci kanalizacji sanitarnej i deszczowej w Tanowie</t>
  </si>
  <si>
    <t>Budowa sieci kanalizacji sanitarnej i deszczowej w Siedlicach</t>
  </si>
  <si>
    <t>Budowa sieci kanalizacji sanitarnej i deszczowej w Przęsocinie</t>
  </si>
  <si>
    <t>Rozbudowa sieci kanalizacji sanitarnej i deszczowej w Pilchowie</t>
  </si>
  <si>
    <t>Budowa sieci kanalizacji deszczowej i wodociągowej 
w ul. Usługowej w Policach</t>
  </si>
  <si>
    <t>Budowa sieci kanalizacji deszczowej w ul. Wodnej w Policach</t>
  </si>
  <si>
    <t>Budowa kanalizacji sanitarnej i deszczowej 
w ul. J.Kochanowskiego, Galla Anonima, M.Reja, W.Kadłubka 
i Wkrzańskiej w Policach</t>
  </si>
  <si>
    <t>Budowa sieci kanalizacji sanitarnej i deszczowej oraz sieci wodociągowej w ul. Brzoskwiniowej, Wiśniowej i Czereśniowej 
w Policach</t>
  </si>
  <si>
    <t>Przebudowa rurociągu na cieku melioracyjnym "Grzybnica" 
oraz budowa sieci kanalizacji sanitarnej w ul. Kochanowskiego 
w Policach</t>
  </si>
  <si>
    <t>OCHRONA ŚRODOWISKA</t>
  </si>
  <si>
    <t>Rozbudowa i modernizacja instalacji Zakładu Odzysku 
i Składowania Odpadów Komunalnych w Leśnie Górnym</t>
  </si>
  <si>
    <t>ZOiSOK</t>
  </si>
  <si>
    <t>środki budżetowe**</t>
  </si>
  <si>
    <t>BUDOWA OŚWIETLENIA ULICZNEGO</t>
  </si>
  <si>
    <t>Budowa oświetlenia drogi pomiędzy Dębostrowem a Policami-Jasienicą</t>
  </si>
  <si>
    <t>Budowa oświetlenia przy ul. Gunickiej w Tanowie</t>
  </si>
  <si>
    <t>Budowa oświetlenia przy ul. Wiatracznej w Tanowie</t>
  </si>
  <si>
    <t>Budowa oświetlenia przy ul. Polnej w Trzebieży</t>
  </si>
  <si>
    <t>Budowa oświetlenia pomiędzy ul. Dolną a ul. Osadników 
w Trzebieży</t>
  </si>
  <si>
    <t>Budowa oświetlenia przy ul. Sikorskiego w Wieńkowie</t>
  </si>
  <si>
    <t>Budowa oświetlenia przy pomniku w Trzeszczynie</t>
  </si>
  <si>
    <t>Budowa oświetlenia przy ul. Słonecznej w Trzebieży</t>
  </si>
  <si>
    <t>Oświetlenie drogi pomiędzy Drogoradzem a Uniemyślem</t>
  </si>
  <si>
    <t>EDUKACJA  EKOLOGICZNA</t>
  </si>
  <si>
    <t>Transgraniczny Ośrodek Edukacji Ekologicznej - projekt 
pn. "Życie nad Zalewem Szczecińskim i w Puszczy Wkrzańskiej - ekologia, edukacja i historia"</t>
  </si>
  <si>
    <t>GOSPODARKA ZASOBAMI KOMUNALNYMI</t>
  </si>
  <si>
    <t>Przebudowa Parku "Staromiejskiego" w Policach</t>
  </si>
  <si>
    <t>Budowa utwardzonego placu na prowadzenie działalności usługowej przy cmentarzu komunalnym w Policach</t>
  </si>
  <si>
    <t>Rozbudowa cmentarza komunalnego w Policach - etap II</t>
  </si>
  <si>
    <t>Rozbudowa cmentarza komunalnego w m. Trzebież</t>
  </si>
  <si>
    <t>KULTURA I OCHRONA DZIEDZICTWA NARODOWEGO</t>
  </si>
  <si>
    <t>Modernizacja budynku MOK przy ul. Siedleckiej w Policach</t>
  </si>
  <si>
    <t xml:space="preserve">POPRAWA WARUNKÓW DZIAŁALNOŚCI SAMORZĄDÓW WIEJSKICH I OSIEDLOWYCH </t>
  </si>
  <si>
    <t>Budowa świetlicy wiejskiej w m. Trzeszczyn</t>
  </si>
  <si>
    <t>Budowa świetlicy wiejskiej w m. Wieńkowo</t>
  </si>
  <si>
    <t>Budowa świetlicy wiejskiej w m. Siedlice</t>
  </si>
  <si>
    <t>Przebudowa świetlicy wiejskiej w m. Uniemyśl</t>
  </si>
  <si>
    <r>
      <t xml:space="preserve">50%                        </t>
    </r>
    <r>
      <rPr>
        <sz val="10"/>
        <rFont val="Arial CE"/>
        <family val="2"/>
      </rPr>
      <t xml:space="preserve"> (VAT - 126 050 niekwalifikowany)</t>
    </r>
  </si>
  <si>
    <t>Przebudowa świetlicy Rady Osiedla nr 4 przy ul. Piaskowej 47a 
w Policach</t>
  </si>
  <si>
    <t>ROZBUDOWA BAZY SPORTOWO-REKREACYJNEJ</t>
  </si>
  <si>
    <t>Budowa ogólnodostępnych boisk sportowych w ramach programu Moje boisko Orlik 2012 w Niekłończycy, gm. Police</t>
  </si>
  <si>
    <t>Modernizacja parkietu sali ćwiczeń w hali sportowej w Zespole Obiektów Sportowych w Policach, ul. Siedlecka 2b</t>
  </si>
  <si>
    <t>NAKŁADY  OGÓŁEM, W TYM:</t>
  </si>
  <si>
    <t>ŚRODKI BUDŻETOWE</t>
  </si>
  <si>
    <t>ŚRODKI POMOCOWE</t>
  </si>
  <si>
    <t>INNE</t>
  </si>
  <si>
    <t>Limity wydatków Gminy Police
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realizowane w latach 2010 i kolejnych</t>
  </si>
  <si>
    <t>Rozdz.</t>
  </si>
  <si>
    <t>Nazwa programu</t>
  </si>
  <si>
    <t>Nazwa projektu</t>
  </si>
  <si>
    <t>Jednostka organizacyjna realizująca program lub koordynująca wykonanie programu</t>
  </si>
  <si>
    <t>Lata realizacji projektu</t>
  </si>
  <si>
    <t>Wartość całkowita projektu
(w zł)</t>
  </si>
  <si>
    <t>Źródła finansowania</t>
  </si>
  <si>
    <t>Planowane płatności w latach w ramach projektu</t>
  </si>
  <si>
    <t>2010 r.</t>
  </si>
  <si>
    <t>2011 r.</t>
  </si>
  <si>
    <t>2012 r.</t>
  </si>
  <si>
    <t>INTERREG IVA</t>
  </si>
  <si>
    <t>Wydział GKM</t>
  </si>
  <si>
    <t>OGÓŁEM:</t>
  </si>
  <si>
    <t>inne środki</t>
  </si>
  <si>
    <t>2.</t>
  </si>
  <si>
    <t>Wydział TI</t>
  </si>
  <si>
    <t>2009-2012</t>
  </si>
  <si>
    <t>3.</t>
  </si>
  <si>
    <t>Regionalny Program Operacyjny 
dla Województwa Zachodniopomorskiego</t>
  </si>
  <si>
    <t>2009-2011</t>
  </si>
  <si>
    <t>4.</t>
  </si>
  <si>
    <t>SIP/Wydział UA</t>
  </si>
  <si>
    <t>2008-2011</t>
  </si>
  <si>
    <t>5.</t>
  </si>
  <si>
    <t>Transgraniczne Wystawy Gospodarcze 
w obrębie Euroregionu Pomerania 2009</t>
  </si>
  <si>
    <t>Wydział PI</t>
  </si>
  <si>
    <t>6.</t>
  </si>
  <si>
    <t>2004-2010</t>
  </si>
  <si>
    <t>7.</t>
  </si>
  <si>
    <t>Wydział SO</t>
  </si>
  <si>
    <t>2010-2011</t>
  </si>
  <si>
    <t>8.</t>
  </si>
  <si>
    <t>9.</t>
  </si>
  <si>
    <t>Europejski Fundusz Rozwoju Regionalnego</t>
  </si>
  <si>
    <t>Poznaj sąsiada poprzez język</t>
  </si>
  <si>
    <t>Wydział OK.</t>
  </si>
  <si>
    <t>2010-2012</t>
  </si>
  <si>
    <t>10.</t>
  </si>
  <si>
    <t>Polsko-Niemiecka Współpraca Młodzieży Stowarzyszenia Gmin Polskich Euroregionu POMERANIA</t>
  </si>
  <si>
    <t>Różne języki, jedna tradycja</t>
  </si>
  <si>
    <t>Gimnazjum nr 3 
w Policach</t>
  </si>
  <si>
    <t>11.</t>
  </si>
  <si>
    <t>Święto szkoły</t>
  </si>
  <si>
    <t>12.</t>
  </si>
  <si>
    <t>Słowiańska dusza</t>
  </si>
  <si>
    <t>13.</t>
  </si>
  <si>
    <t>Mały Galileusz</t>
  </si>
  <si>
    <t>14.</t>
  </si>
  <si>
    <t>Program Operacyjny Kapitał Ludzki</t>
  </si>
  <si>
    <t>Policki Prymus - podniesienie jakości kształcenia w gimnazjach prowadzonych przez Gminę Police</t>
  </si>
  <si>
    <t>Wydział PI / Gimnazjum nr 1
w Policach</t>
  </si>
  <si>
    <t>2009-2010</t>
  </si>
  <si>
    <t>15.</t>
  </si>
  <si>
    <t>Pobudka - ...</t>
  </si>
  <si>
    <t>Ośrodek Pomocy Społecznej w Policach</t>
  </si>
  <si>
    <t>16.</t>
  </si>
  <si>
    <t xml:space="preserve">Program Rozwoju Obszarów Wiejskich </t>
  </si>
  <si>
    <t>Odprowadzenie ścieków i wód opadowych 
z rejonu ul. Tanowskiej w Policach 
i miejscowości Trzeszczyn</t>
  </si>
  <si>
    <t>2008-2010</t>
  </si>
  <si>
    <t>17.</t>
  </si>
  <si>
    <t>Transgraniczny Ośrodek Edukacji Ekologicznej - projekt pn. "Życie nad Zalewem Szczecińskim i w Puszczy Wkrzańskiej - ekologia, edukacja 
i historia"</t>
  </si>
  <si>
    <t>18.</t>
  </si>
  <si>
    <t>Program Rozwoju Obszarów Wiejskich</t>
  </si>
  <si>
    <t>2006-2010</t>
  </si>
  <si>
    <t>KULTURA FIZYCZNA I SPORT</t>
  </si>
  <si>
    <t>Zadania w zakresie kultury fizycznej i sportu</t>
  </si>
  <si>
    <t>Promocja jednostek samorządu terytorialnego</t>
  </si>
  <si>
    <t>Domy i ośrodki kultury, świetlice i kluby</t>
  </si>
  <si>
    <t>Instytucje kultury fizycznej</t>
  </si>
  <si>
    <t>TURYSTYKA</t>
  </si>
  <si>
    <t>Zmiany
(zmniejszenia)</t>
  </si>
  <si>
    <t>Zmiany 
(zwiększenie dotacji podmiotowych 
na wydatki bieżące)</t>
  </si>
  <si>
    <t>Budowa ścieżki rowerowej na odcinku Pilchowo-Tanowo-Bartoszewo</t>
  </si>
  <si>
    <t>Budowa ścieżki rowerowej na odcinku Tanowo-Police w ramach rozwoju turystyki aktywnej w obszarze metropolitalnym</t>
  </si>
  <si>
    <t>OŚWIATA I WYCHOWANIA</t>
  </si>
  <si>
    <t>Przedszkola</t>
  </si>
  <si>
    <t>GOSPODARKA MIESZKANIOWA</t>
  </si>
  <si>
    <t>Pozostała działalność</t>
  </si>
  <si>
    <t xml:space="preserve">Załącznik Nr 1
do uchwały nr L/388/10
Rady Miejskiej w Policach 
z dnia 30.03.2010 r. </t>
  </si>
  <si>
    <t xml:space="preserve">Załącznik Nr 2
do uchwały nr L/388/10
Rady Miejskiej w Policach 
z dnia 30.03.2010 r. </t>
  </si>
  <si>
    <t xml:space="preserve">Załącznik Nr 3
do uchwały nr L/388/10
Rady Miejskiej w Policach 
z dnia 30.03.2010 r. </t>
  </si>
  <si>
    <t xml:space="preserve">Załącznik Nr 4
do uchwały nr L/388/10
Rady Miejskiej w Policach 
z dnia 30.03.2010 r. </t>
  </si>
  <si>
    <t xml:space="preserve">Załącznik Nr 5
do uchwały nr L/388/10
Rady Miejskiej w Policach 
z dnia 30.03.2010 r. </t>
  </si>
  <si>
    <t xml:space="preserve">                Załącznik Nr 6
                do uchwały nr L/388/10
                Rady Miejskiej w Policach 
                z dnia 30.03.2010 r. 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</si>
</sst>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  <numFmt numFmtId="195" formatCode="0.E+00"/>
  </numFmts>
  <fonts count="74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2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2"/>
      <name val="Arial CE"/>
      <family val="2"/>
    </font>
    <font>
      <i/>
      <u val="single"/>
      <sz val="9"/>
      <name val="Arial CE"/>
      <family val="0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 CE"/>
      <family val="2"/>
    </font>
    <font>
      <sz val="11"/>
      <name val="Arial"/>
      <family val="2"/>
    </font>
    <font>
      <sz val="10"/>
      <color indexed="10"/>
      <name val="Arial CE"/>
      <family val="0"/>
    </font>
    <font>
      <sz val="11"/>
      <color indexed="10"/>
      <name val="Arial CE"/>
      <family val="2"/>
    </font>
    <font>
      <sz val="9"/>
      <color indexed="10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b/>
      <sz val="2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 CE"/>
      <family val="2"/>
    </font>
    <font>
      <b/>
      <sz val="10"/>
      <color indexed="17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FF00"/>
      <name val="Arial"/>
      <family val="2"/>
    </font>
    <font>
      <sz val="10"/>
      <color rgb="FF00B050"/>
      <name val="Arial CE"/>
      <family val="2"/>
    </font>
    <font>
      <b/>
      <sz val="10"/>
      <color rgb="FF00B050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5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59">
    <xf numFmtId="0" fontId="0" fillId="0" borderId="0" xfId="0" applyAlignment="1">
      <alignment/>
    </xf>
    <xf numFmtId="0" fontId="2" fillId="0" borderId="0" xfId="53" applyFont="1">
      <alignment/>
      <protection/>
    </xf>
    <xf numFmtId="0" fontId="1" fillId="0" borderId="0" xfId="53" applyFont="1" applyBorder="1" applyAlignment="1">
      <alignment horizontal="left"/>
      <protection/>
    </xf>
    <xf numFmtId="0" fontId="5" fillId="0" borderId="0" xfId="53" applyFont="1">
      <alignment/>
      <protection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>
      <alignment/>
      <protection/>
    </xf>
    <xf numFmtId="0" fontId="5" fillId="33" borderId="10" xfId="53" applyFont="1" applyFill="1" applyBorder="1" applyAlignment="1">
      <alignment horizontal="center"/>
      <protection/>
    </xf>
    <xf numFmtId="0" fontId="5" fillId="33" borderId="11" xfId="53" applyFont="1" applyFill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0" fontId="2" fillId="0" borderId="13" xfId="53" applyFont="1" applyBorder="1" applyAlignment="1">
      <alignment vertical="top"/>
      <protection/>
    </xf>
    <xf numFmtId="0" fontId="2" fillId="0" borderId="14" xfId="53" applyFont="1" applyBorder="1" applyAlignment="1">
      <alignment vertical="top"/>
      <protection/>
    </xf>
    <xf numFmtId="164" fontId="12" fillId="0" borderId="0" xfId="0" applyNumberFormat="1" applyFont="1" applyAlignment="1">
      <alignment/>
    </xf>
    <xf numFmtId="164" fontId="1" fillId="0" borderId="15" xfId="53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7" xfId="53" applyFont="1" applyFill="1" applyBorder="1" applyAlignment="1">
      <alignment horizontal="centerContinuous"/>
      <protection/>
    </xf>
    <xf numFmtId="0" fontId="5" fillId="33" borderId="18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center"/>
      <protection/>
    </xf>
    <xf numFmtId="0" fontId="2" fillId="0" borderId="20" xfId="53" applyFont="1" applyBorder="1" applyAlignment="1">
      <alignment horizontal="center"/>
      <protection/>
    </xf>
    <xf numFmtId="0" fontId="2" fillId="0" borderId="21" xfId="53" applyFont="1" applyBorder="1">
      <alignment/>
      <protection/>
    </xf>
    <xf numFmtId="164" fontId="1" fillId="0" borderId="20" xfId="53" applyNumberFormat="1" applyFont="1" applyBorder="1" applyAlignment="1">
      <alignment horizontal="right" wrapText="1"/>
      <protection/>
    </xf>
    <xf numFmtId="164" fontId="1" fillId="0" borderId="22" xfId="53" applyNumberFormat="1" applyFont="1" applyBorder="1" applyAlignment="1">
      <alignment horizontal="right" wrapText="1"/>
      <protection/>
    </xf>
    <xf numFmtId="0" fontId="1" fillId="0" borderId="14" xfId="53" applyFont="1" applyBorder="1" applyAlignment="1">
      <alignment horizontal="center" vertical="top"/>
      <protection/>
    </xf>
    <xf numFmtId="0" fontId="1" fillId="0" borderId="23" xfId="53" applyFont="1" applyBorder="1" applyAlignment="1">
      <alignment horizontal="center"/>
      <protection/>
    </xf>
    <xf numFmtId="0" fontId="11" fillId="0" borderId="24" xfId="0" applyFont="1" applyBorder="1" applyAlignment="1">
      <alignment horizontal="left" vertical="center" wrapText="1"/>
    </xf>
    <xf numFmtId="164" fontId="1" fillId="0" borderId="23" xfId="53" applyNumberFormat="1" applyFont="1" applyBorder="1" applyAlignment="1">
      <alignment horizontal="right" wrapText="1"/>
      <protection/>
    </xf>
    <xf numFmtId="164" fontId="1" fillId="0" borderId="24" xfId="53" applyNumberFormat="1" applyFont="1" applyBorder="1" applyAlignment="1">
      <alignment horizontal="right" wrapText="1"/>
      <protection/>
    </xf>
    <xf numFmtId="164" fontId="2" fillId="0" borderId="25" xfId="53" applyNumberFormat="1" applyFont="1" applyBorder="1" applyAlignment="1">
      <alignment horizontal="right" wrapText="1"/>
      <protection/>
    </xf>
    <xf numFmtId="164" fontId="2" fillId="0" borderId="26" xfId="53" applyNumberFormat="1" applyFont="1" applyBorder="1" applyAlignment="1">
      <alignment horizontal="right" wrapText="1"/>
      <protection/>
    </xf>
    <xf numFmtId="164" fontId="2" fillId="0" borderId="13" xfId="53" applyNumberFormat="1" applyFont="1" applyBorder="1" applyAlignment="1">
      <alignment horizontal="right" wrapText="1"/>
      <protection/>
    </xf>
    <xf numFmtId="164" fontId="2" fillId="0" borderId="24" xfId="53" applyNumberFormat="1" applyFont="1" applyBorder="1" applyAlignment="1">
      <alignment horizontal="right" wrapText="1"/>
      <protection/>
    </xf>
    <xf numFmtId="164" fontId="1" fillId="0" borderId="27" xfId="53" applyNumberFormat="1" applyFont="1" applyBorder="1" applyAlignment="1">
      <alignment horizontal="right" vertical="center" wrapText="1"/>
      <protection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13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1" xfId="53" applyFont="1" applyFill="1" applyBorder="1" applyAlignment="1">
      <alignment horizontal="centerContinuous"/>
      <protection/>
    </xf>
    <xf numFmtId="0" fontId="5" fillId="33" borderId="28" xfId="53" applyFont="1" applyFill="1" applyBorder="1" applyAlignment="1">
      <alignment horizontal="center"/>
      <protection/>
    </xf>
    <xf numFmtId="0" fontId="2" fillId="0" borderId="29" xfId="53" applyFont="1" applyBorder="1" applyAlignment="1">
      <alignment vertical="top"/>
      <protection/>
    </xf>
    <xf numFmtId="0" fontId="2" fillId="0" borderId="30" xfId="53" applyFont="1" applyBorder="1" applyAlignment="1">
      <alignment horizontal="center"/>
      <protection/>
    </xf>
    <xf numFmtId="0" fontId="2" fillId="0" borderId="25" xfId="53" applyFont="1" applyBorder="1">
      <alignment/>
      <protection/>
    </xf>
    <xf numFmtId="164" fontId="2" fillId="0" borderId="29" xfId="42" applyNumberFormat="1" applyFont="1" applyBorder="1" applyAlignment="1">
      <alignment horizontal="right" wrapText="1"/>
    </xf>
    <xf numFmtId="0" fontId="1" fillId="0" borderId="31" xfId="53" applyFont="1" applyBorder="1" applyAlignment="1">
      <alignment horizontal="center" vertical="top"/>
      <protection/>
    </xf>
    <xf numFmtId="0" fontId="1" fillId="0" borderId="12" xfId="53" applyFont="1" applyBorder="1" applyAlignment="1">
      <alignment horizontal="center"/>
      <protection/>
    </xf>
    <xf numFmtId="164" fontId="1" fillId="0" borderId="32" xfId="42" applyNumberFormat="1" applyFont="1" applyBorder="1" applyAlignment="1">
      <alignment horizontal="right" wrapText="1"/>
    </xf>
    <xf numFmtId="164" fontId="1" fillId="0" borderId="12" xfId="42" applyNumberFormat="1" applyFont="1" applyBorder="1" applyAlignment="1">
      <alignment horizontal="right" wrapText="1"/>
    </xf>
    <xf numFmtId="0" fontId="2" fillId="0" borderId="31" xfId="53" applyFont="1" applyBorder="1" applyAlignment="1">
      <alignment vertical="top"/>
      <protection/>
    </xf>
    <xf numFmtId="0" fontId="2" fillId="0" borderId="33" xfId="53" applyFont="1" applyBorder="1" applyAlignment="1">
      <alignment horizontal="center"/>
      <protection/>
    </xf>
    <xf numFmtId="0" fontId="2" fillId="0" borderId="0" xfId="53" applyFont="1" applyBorder="1">
      <alignment/>
      <protection/>
    </xf>
    <xf numFmtId="164" fontId="2" fillId="0" borderId="33" xfId="42" applyNumberFormat="1" applyFont="1" applyBorder="1" applyAlignment="1">
      <alignment horizontal="right" wrapText="1"/>
    </xf>
    <xf numFmtId="164" fontId="2" fillId="0" borderId="22" xfId="42" applyNumberFormat="1" applyFont="1" applyBorder="1" applyAlignment="1">
      <alignment horizontal="right" wrapText="1"/>
    </xf>
    <xf numFmtId="0" fontId="2" fillId="0" borderId="34" xfId="53" applyFont="1" applyBorder="1">
      <alignment/>
      <protection/>
    </xf>
    <xf numFmtId="164" fontId="2" fillId="0" borderId="12" xfId="42" applyNumberFormat="1" applyFont="1" applyBorder="1" applyAlignment="1">
      <alignment horizontal="right" wrapText="1"/>
    </xf>
    <xf numFmtId="164" fontId="2" fillId="0" borderId="24" xfId="42" applyNumberFormat="1" applyFont="1" applyBorder="1" applyAlignment="1">
      <alignment horizontal="right" wrapText="1"/>
    </xf>
    <xf numFmtId="164" fontId="2" fillId="0" borderId="31" xfId="42" applyNumberFormat="1" applyFont="1" applyBorder="1" applyAlignment="1">
      <alignment horizontal="right" wrapText="1"/>
    </xf>
    <xf numFmtId="164" fontId="2" fillId="0" borderId="32" xfId="42" applyNumberFormat="1" applyFont="1" applyBorder="1" applyAlignment="1">
      <alignment horizontal="right" wrapText="1"/>
    </xf>
    <xf numFmtId="0" fontId="1" fillId="0" borderId="34" xfId="53" applyFont="1" applyBorder="1" applyAlignment="1">
      <alignment wrapText="1"/>
      <protection/>
    </xf>
    <xf numFmtId="164" fontId="1" fillId="0" borderId="24" xfId="42" applyNumberFormat="1" applyFont="1" applyBorder="1" applyAlignment="1">
      <alignment horizontal="right" wrapText="1"/>
    </xf>
    <xf numFmtId="164" fontId="1" fillId="0" borderId="35" xfId="53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2" fillId="0" borderId="0" xfId="42" applyNumberFormat="1" applyFont="1" applyAlignment="1">
      <alignment/>
    </xf>
    <xf numFmtId="0" fontId="15" fillId="0" borderId="0" xfId="0" applyFont="1" applyAlignment="1">
      <alignment horizontal="right" vertical="center"/>
    </xf>
    <xf numFmtId="0" fontId="16" fillId="33" borderId="3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64" fontId="2" fillId="0" borderId="37" xfId="42" applyNumberFormat="1" applyFont="1" applyBorder="1" applyAlignment="1">
      <alignment horizontal="right" wrapText="1"/>
    </xf>
    <xf numFmtId="164" fontId="2" fillId="0" borderId="38" xfId="42" applyNumberFormat="1" applyFont="1" applyBorder="1" applyAlignment="1">
      <alignment horizontal="right" wrapText="1"/>
    </xf>
    <xf numFmtId="0" fontId="5" fillId="33" borderId="39" xfId="53" applyFont="1" applyFill="1" applyBorder="1" applyAlignment="1">
      <alignment horizontal="center"/>
      <protection/>
    </xf>
    <xf numFmtId="0" fontId="1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5" fillId="0" borderId="0" xfId="0" applyFont="1" applyAlignment="1">
      <alignment horizontal="right" vertical="center"/>
    </xf>
    <xf numFmtId="0" fontId="4" fillId="33" borderId="40" xfId="0" applyFont="1" applyFill="1" applyBorder="1" applyAlignment="1">
      <alignment horizontal="centerContinuous"/>
    </xf>
    <xf numFmtId="0" fontId="4" fillId="33" borderId="41" xfId="0" applyFont="1" applyFill="1" applyBorder="1" applyAlignment="1">
      <alignment horizontal="centerContinuous"/>
    </xf>
    <xf numFmtId="0" fontId="18" fillId="0" borderId="31" xfId="0" applyFont="1" applyBorder="1" applyAlignment="1">
      <alignment horizontal="centerContinuous"/>
    </xf>
    <xf numFmtId="0" fontId="18" fillId="0" borderId="42" xfId="0" applyFont="1" applyBorder="1" applyAlignment="1">
      <alignment horizontal="centerContinuous"/>
    </xf>
    <xf numFmtId="0" fontId="18" fillId="0" borderId="33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31" xfId="0" applyFont="1" applyBorder="1" applyAlignment="1">
      <alignment horizontal="center"/>
    </xf>
    <xf numFmtId="0" fontId="18" fillId="0" borderId="42" xfId="0" applyFont="1" applyBorder="1" applyAlignment="1">
      <alignment/>
    </xf>
    <xf numFmtId="0" fontId="18" fillId="0" borderId="3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3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42" xfId="0" applyFont="1" applyBorder="1" applyAlignment="1">
      <alignment wrapText="1"/>
    </xf>
    <xf numFmtId="0" fontId="18" fillId="0" borderId="31" xfId="0" applyFont="1" applyBorder="1" applyAlignment="1">
      <alignment horizontal="center" vertical="top"/>
    </xf>
    <xf numFmtId="0" fontId="18" fillId="0" borderId="28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2" xfId="0" applyFont="1" applyBorder="1" applyAlignment="1">
      <alignment horizontal="center"/>
    </xf>
    <xf numFmtId="3" fontId="2" fillId="0" borderId="22" xfId="0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0" fontId="1" fillId="0" borderId="42" xfId="0" applyFont="1" applyBorder="1" applyAlignment="1">
      <alignment/>
    </xf>
    <xf numFmtId="3" fontId="1" fillId="0" borderId="4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3" fontId="2" fillId="0" borderId="4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/>
    </xf>
    <xf numFmtId="0" fontId="2" fillId="0" borderId="42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22" xfId="0" applyFont="1" applyBorder="1" applyAlignment="1">
      <alignment horizontal="right"/>
    </xf>
    <xf numFmtId="3" fontId="1" fillId="0" borderId="42" xfId="0" applyNumberFormat="1" applyFont="1" applyBorder="1" applyAlignment="1">
      <alignment horizontal="right" vertical="center"/>
    </xf>
    <xf numFmtId="0" fontId="2" fillId="0" borderId="31" xfId="0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horizontal="center" vertical="top"/>
    </xf>
    <xf numFmtId="0" fontId="2" fillId="0" borderId="42" xfId="0" applyFont="1" applyFill="1" applyBorder="1" applyAlignment="1">
      <alignment wrapText="1"/>
    </xf>
    <xf numFmtId="3" fontId="2" fillId="0" borderId="42" xfId="0" applyNumberFormat="1" applyFont="1" applyBorder="1" applyAlignment="1">
      <alignment horizontal="right"/>
    </xf>
    <xf numFmtId="3" fontId="2" fillId="0" borderId="42" xfId="0" applyNumberFormat="1" applyFont="1" applyFill="1" applyBorder="1" applyAlignment="1">
      <alignment horizontal="right"/>
    </xf>
    <xf numFmtId="3" fontId="2" fillId="0" borderId="33" xfId="0" applyNumberFormat="1" applyFont="1" applyFill="1" applyBorder="1" applyAlignment="1">
      <alignment horizontal="right"/>
    </xf>
    <xf numFmtId="3" fontId="2" fillId="0" borderId="33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/>
    </xf>
    <xf numFmtId="0" fontId="2" fillId="0" borderId="33" xfId="0" applyFont="1" applyBorder="1" applyAlignment="1">
      <alignment wrapText="1"/>
    </xf>
    <xf numFmtId="3" fontId="2" fillId="0" borderId="43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/>
    </xf>
    <xf numFmtId="3" fontId="2" fillId="0" borderId="45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right"/>
    </xf>
    <xf numFmtId="0" fontId="1" fillId="0" borderId="28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43" fontId="4" fillId="0" borderId="0" xfId="0" applyNumberFormat="1" applyFont="1" applyAlignment="1">
      <alignment/>
    </xf>
    <xf numFmtId="0" fontId="1" fillId="0" borderId="46" xfId="53" applyFont="1" applyBorder="1" applyAlignment="1">
      <alignment horizontal="center" vertical="center" wrapText="1"/>
      <protection/>
    </xf>
    <xf numFmtId="164" fontId="1" fillId="0" borderId="46" xfId="53" applyNumberFormat="1" applyFont="1" applyBorder="1" applyAlignment="1">
      <alignment horizontal="right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164" fontId="1" fillId="0" borderId="0" xfId="53" applyNumberFormat="1" applyFont="1" applyBorder="1" applyAlignment="1">
      <alignment horizontal="right" vertical="center" wrapText="1"/>
      <protection/>
    </xf>
    <xf numFmtId="0" fontId="1" fillId="0" borderId="0" xfId="53" applyFont="1">
      <alignment/>
      <protection/>
    </xf>
    <xf numFmtId="0" fontId="1" fillId="0" borderId="14" xfId="53" applyFont="1" applyBorder="1" applyAlignment="1">
      <alignment horizontal="center" vertical="top"/>
      <protection/>
    </xf>
    <xf numFmtId="0" fontId="1" fillId="0" borderId="12" xfId="53" applyFont="1" applyBorder="1" applyAlignment="1">
      <alignment horizontal="center"/>
      <protection/>
    </xf>
    <xf numFmtId="164" fontId="1" fillId="0" borderId="32" xfId="42" applyNumberFormat="1" applyFont="1" applyBorder="1" applyAlignment="1">
      <alignment horizontal="right" wrapText="1"/>
    </xf>
    <xf numFmtId="164" fontId="1" fillId="0" borderId="12" xfId="42" applyNumberFormat="1" applyFont="1" applyBorder="1" applyAlignment="1">
      <alignment horizontal="right" wrapText="1"/>
    </xf>
    <xf numFmtId="164" fontId="1" fillId="0" borderId="24" xfId="42" applyNumberFormat="1" applyFont="1" applyBorder="1" applyAlignment="1">
      <alignment horizontal="right" wrapText="1"/>
    </xf>
    <xf numFmtId="164" fontId="71" fillId="0" borderId="0" xfId="0" applyNumberFormat="1" applyFont="1" applyAlignment="1">
      <alignment/>
    </xf>
    <xf numFmtId="0" fontId="4" fillId="33" borderId="39" xfId="0" applyFont="1" applyFill="1" applyBorder="1" applyAlignment="1">
      <alignment horizontal="centerContinuous"/>
    </xf>
    <xf numFmtId="0" fontId="4" fillId="33" borderId="47" xfId="0" applyFont="1" applyFill="1" applyBorder="1" applyAlignment="1">
      <alignment horizontal="centerContinuous"/>
    </xf>
    <xf numFmtId="0" fontId="5" fillId="0" borderId="0" xfId="0" applyFont="1" applyAlignment="1">
      <alignment wrapText="1"/>
    </xf>
    <xf numFmtId="3" fontId="18" fillId="0" borderId="42" xfId="0" applyNumberFormat="1" applyFont="1" applyBorder="1" applyAlignment="1">
      <alignment horizontal="centerContinuous"/>
    </xf>
    <xf numFmtId="3" fontId="7" fillId="0" borderId="42" xfId="0" applyNumberFormat="1" applyFont="1" applyBorder="1" applyAlignment="1">
      <alignment horizontal="right"/>
    </xf>
    <xf numFmtId="3" fontId="18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7" fillId="0" borderId="48" xfId="0" applyNumberFormat="1" applyFont="1" applyBorder="1" applyAlignment="1">
      <alignment horizontal="right"/>
    </xf>
    <xf numFmtId="3" fontId="18" fillId="0" borderId="49" xfId="0" applyNumberFormat="1" applyFont="1" applyBorder="1" applyAlignment="1">
      <alignment horizontal="right"/>
    </xf>
    <xf numFmtId="3" fontId="7" fillId="0" borderId="49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/>
    </xf>
    <xf numFmtId="3" fontId="7" fillId="0" borderId="33" xfId="0" applyNumberFormat="1" applyFont="1" applyBorder="1" applyAlignment="1">
      <alignment horizontal="right"/>
    </xf>
    <xf numFmtId="3" fontId="18" fillId="0" borderId="33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18" fillId="0" borderId="43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49" xfId="0" applyNumberFormat="1" applyFont="1" applyBorder="1" applyAlignment="1">
      <alignment horizontal="right"/>
    </xf>
    <xf numFmtId="0" fontId="4" fillId="33" borderId="15" xfId="0" applyFont="1" applyFill="1" applyBorder="1" applyAlignment="1">
      <alignment horizontal="centerContinuous"/>
    </xf>
    <xf numFmtId="0" fontId="4" fillId="33" borderId="50" xfId="0" applyFont="1" applyFill="1" applyBorder="1" applyAlignment="1">
      <alignment horizontal="centerContinuous"/>
    </xf>
    <xf numFmtId="0" fontId="4" fillId="33" borderId="35" xfId="0" applyFont="1" applyFill="1" applyBorder="1" applyAlignment="1">
      <alignment horizontal="centerContinuous"/>
    </xf>
    <xf numFmtId="0" fontId="4" fillId="33" borderId="51" xfId="0" applyFont="1" applyFill="1" applyBorder="1" applyAlignment="1">
      <alignment horizontal="centerContinuous"/>
    </xf>
    <xf numFmtId="0" fontId="5" fillId="33" borderId="5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3" fontId="2" fillId="0" borderId="46" xfId="0" applyNumberFormat="1" applyFont="1" applyBorder="1" applyAlignment="1">
      <alignment horizontal="right" vertical="center"/>
    </xf>
    <xf numFmtId="3" fontId="1" fillId="0" borderId="52" xfId="0" applyNumberFormat="1" applyFont="1" applyBorder="1" applyAlignment="1">
      <alignment horizontal="right" vertical="center"/>
    </xf>
    <xf numFmtId="0" fontId="5" fillId="33" borderId="53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3" fontId="1" fillId="0" borderId="54" xfId="0" applyNumberFormat="1" applyFont="1" applyBorder="1" applyAlignment="1">
      <alignment horizontal="right"/>
    </xf>
    <xf numFmtId="0" fontId="2" fillId="0" borderId="54" xfId="0" applyFont="1" applyBorder="1" applyAlignment="1">
      <alignment/>
    </xf>
    <xf numFmtId="0" fontId="2" fillId="0" borderId="54" xfId="0" applyFont="1" applyFill="1" applyBorder="1" applyAlignment="1">
      <alignment horizontal="center"/>
    </xf>
    <xf numFmtId="3" fontId="2" fillId="0" borderId="54" xfId="0" applyNumberFormat="1" applyFont="1" applyBorder="1" applyAlignment="1">
      <alignment horizontal="right" vertical="center"/>
    </xf>
    <xf numFmtId="0" fontId="2" fillId="0" borderId="55" xfId="0" applyFont="1" applyBorder="1" applyAlignment="1">
      <alignment/>
    </xf>
    <xf numFmtId="3" fontId="1" fillId="0" borderId="53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right"/>
    </xf>
    <xf numFmtId="0" fontId="21" fillId="0" borderId="0" xfId="0" applyFont="1" applyAlignment="1" applyProtection="1">
      <alignment wrapText="1"/>
      <protection/>
    </xf>
    <xf numFmtId="0" fontId="22" fillId="0" borderId="0" xfId="0" applyFont="1" applyAlignment="1">
      <alignment/>
    </xf>
    <xf numFmtId="0" fontId="2" fillId="0" borderId="0" xfId="54" applyFont="1">
      <alignment/>
      <protection/>
    </xf>
    <xf numFmtId="0" fontId="10" fillId="35" borderId="56" xfId="0" applyFont="1" applyFill="1" applyBorder="1" applyAlignment="1">
      <alignment horizontal="center" vertical="center" wrapText="1"/>
    </xf>
    <xf numFmtId="0" fontId="10" fillId="35" borderId="57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14" fillId="36" borderId="58" xfId="0" applyFont="1" applyFill="1" applyBorder="1" applyAlignment="1">
      <alignment horizontal="center" vertical="center" wrapText="1"/>
    </xf>
    <xf numFmtId="0" fontId="14" fillId="36" borderId="37" xfId="0" applyFont="1" applyFill="1" applyBorder="1" applyAlignment="1">
      <alignment horizontal="center" vertical="center" wrapText="1"/>
    </xf>
    <xf numFmtId="0" fontId="14" fillId="36" borderId="45" xfId="0" applyFont="1" applyFill="1" applyBorder="1" applyAlignment="1">
      <alignment horizontal="center" vertical="center" wrapText="1"/>
    </xf>
    <xf numFmtId="0" fontId="14" fillId="36" borderId="45" xfId="0" applyFont="1" applyFill="1" applyBorder="1" applyAlignment="1">
      <alignment horizontal="center" vertical="center" wrapText="1"/>
    </xf>
    <xf numFmtId="0" fontId="14" fillId="36" borderId="46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3" fontId="10" fillId="33" borderId="59" xfId="0" applyNumberFormat="1" applyFont="1" applyFill="1" applyBorder="1" applyAlignment="1">
      <alignment horizontal="right" vertical="center" wrapText="1"/>
    </xf>
    <xf numFmtId="3" fontId="10" fillId="33" borderId="59" xfId="0" applyNumberFormat="1" applyFont="1" applyFill="1" applyBorder="1" applyAlignment="1">
      <alignment horizontal="right" vertical="center" wrapText="1"/>
    </xf>
    <xf numFmtId="0" fontId="14" fillId="33" borderId="60" xfId="0" applyFont="1" applyFill="1" applyBorder="1" applyAlignment="1">
      <alignment/>
    </xf>
    <xf numFmtId="0" fontId="14" fillId="37" borderId="37" xfId="0" applyFont="1" applyFill="1" applyBorder="1" applyAlignment="1">
      <alignment horizontal="center" vertical="center" wrapText="1"/>
    </xf>
    <xf numFmtId="0" fontId="10" fillId="37" borderId="37" xfId="0" applyFont="1" applyFill="1" applyBorder="1" applyAlignment="1">
      <alignment vertical="center" wrapText="1"/>
    </xf>
    <xf numFmtId="0" fontId="14" fillId="37" borderId="37" xfId="0" applyFont="1" applyFill="1" applyBorder="1" applyAlignment="1">
      <alignment horizontal="right" vertical="center" wrapText="1"/>
    </xf>
    <xf numFmtId="3" fontId="14" fillId="37" borderId="37" xfId="0" applyNumberFormat="1" applyFont="1" applyFill="1" applyBorder="1" applyAlignment="1">
      <alignment horizontal="center" vertical="center" wrapText="1"/>
    </xf>
    <xf numFmtId="3" fontId="14" fillId="37" borderId="37" xfId="0" applyNumberFormat="1" applyFont="1" applyFill="1" applyBorder="1" applyAlignment="1">
      <alignment horizontal="center" vertical="center"/>
    </xf>
    <xf numFmtId="3" fontId="14" fillId="37" borderId="46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27" fillId="37" borderId="33" xfId="0" applyFont="1" applyFill="1" applyBorder="1" applyAlignment="1">
      <alignment vertical="center" wrapText="1"/>
    </xf>
    <xf numFmtId="3" fontId="28" fillId="0" borderId="33" xfId="0" applyNumberFormat="1" applyFont="1" applyFill="1" applyBorder="1" applyAlignment="1">
      <alignment horizontal="right" vertical="center" wrapText="1"/>
    </xf>
    <xf numFmtId="3" fontId="28" fillId="37" borderId="42" xfId="0" applyNumberFormat="1" applyFont="1" applyFill="1" applyBorder="1" applyAlignment="1">
      <alignment horizontal="right" vertical="center" wrapText="1"/>
    </xf>
    <xf numFmtId="3" fontId="14" fillId="37" borderId="33" xfId="0" applyNumberFormat="1" applyFont="1" applyFill="1" applyBorder="1" applyAlignment="1">
      <alignment horizontal="center" vertical="center"/>
    </xf>
    <xf numFmtId="3" fontId="14" fillId="37" borderId="0" xfId="0" applyNumberFormat="1" applyFont="1" applyFill="1" applyBorder="1" applyAlignment="1">
      <alignment horizontal="center" vertical="center"/>
    </xf>
    <xf numFmtId="0" fontId="14" fillId="0" borderId="33" xfId="0" applyFont="1" applyBorder="1" applyAlignment="1">
      <alignment vertical="center" wrapText="1"/>
    </xf>
    <xf numFmtId="3" fontId="14" fillId="0" borderId="33" xfId="0" applyNumberFormat="1" applyFont="1" applyFill="1" applyBorder="1" applyAlignment="1">
      <alignment horizontal="right" vertical="center" wrapText="1"/>
    </xf>
    <xf numFmtId="3" fontId="14" fillId="37" borderId="33" xfId="0" applyNumberFormat="1" applyFont="1" applyFill="1" applyBorder="1" applyAlignment="1">
      <alignment horizontal="right" vertical="center" wrapText="1"/>
    </xf>
    <xf numFmtId="3" fontId="14" fillId="37" borderId="33" xfId="0" applyNumberFormat="1" applyFont="1" applyFill="1" applyBorder="1" applyAlignment="1">
      <alignment horizontal="right" vertical="center"/>
    </xf>
    <xf numFmtId="3" fontId="10" fillId="35" borderId="61" xfId="0" applyNumberFormat="1" applyFont="1" applyFill="1" applyBorder="1" applyAlignment="1">
      <alignment horizontal="right" vertical="center" wrapText="1"/>
    </xf>
    <xf numFmtId="0" fontId="10" fillId="33" borderId="60" xfId="0" applyFont="1" applyFill="1" applyBorder="1" applyAlignment="1">
      <alignment/>
    </xf>
    <xf numFmtId="0" fontId="1" fillId="0" borderId="0" xfId="0" applyFont="1" applyAlignment="1">
      <alignment/>
    </xf>
    <xf numFmtId="0" fontId="10" fillId="37" borderId="37" xfId="0" applyFont="1" applyFill="1" applyBorder="1" applyAlignment="1">
      <alignment vertical="center" wrapText="1"/>
    </xf>
    <xf numFmtId="3" fontId="27" fillId="37" borderId="37" xfId="0" applyNumberFormat="1" applyFont="1" applyFill="1" applyBorder="1" applyAlignment="1">
      <alignment horizontal="right" vertical="center" wrapText="1"/>
    </xf>
    <xf numFmtId="3" fontId="14" fillId="37" borderId="45" xfId="0" applyNumberFormat="1" applyFont="1" applyFill="1" applyBorder="1" applyAlignment="1">
      <alignment horizontal="center" vertical="center" wrapText="1"/>
    </xf>
    <xf numFmtId="0" fontId="14" fillId="0" borderId="38" xfId="0" applyFont="1" applyBorder="1" applyAlignment="1">
      <alignment/>
    </xf>
    <xf numFmtId="3" fontId="28" fillId="37" borderId="33" xfId="0" applyNumberFormat="1" applyFont="1" applyFill="1" applyBorder="1" applyAlignment="1">
      <alignment horizontal="right" vertical="center" wrapText="1"/>
    </xf>
    <xf numFmtId="3" fontId="14" fillId="37" borderId="0" xfId="0" applyNumberFormat="1" applyFont="1" applyFill="1" applyBorder="1" applyAlignment="1">
      <alignment horizontal="right" vertical="center"/>
    </xf>
    <xf numFmtId="0" fontId="14" fillId="37" borderId="33" xfId="0" applyFont="1" applyFill="1" applyBorder="1" applyAlignment="1">
      <alignment vertical="center" wrapText="1"/>
    </xf>
    <xf numFmtId="3" fontId="14" fillId="37" borderId="42" xfId="0" applyNumberFormat="1" applyFont="1" applyFill="1" applyBorder="1" applyAlignment="1">
      <alignment horizontal="right" vertical="center" wrapText="1"/>
    </xf>
    <xf numFmtId="0" fontId="14" fillId="0" borderId="43" xfId="0" applyFont="1" applyBorder="1" applyAlignment="1">
      <alignment vertical="center" wrapText="1"/>
    </xf>
    <xf numFmtId="3" fontId="14" fillId="37" borderId="43" xfId="0" applyNumberFormat="1" applyFont="1" applyFill="1" applyBorder="1" applyAlignment="1">
      <alignment horizontal="right" vertical="center" wrapText="1"/>
    </xf>
    <xf numFmtId="3" fontId="14" fillId="37" borderId="11" xfId="0" applyNumberFormat="1" applyFont="1" applyFill="1" applyBorder="1" applyAlignment="1">
      <alignment horizontal="right" vertical="center" wrapText="1"/>
    </xf>
    <xf numFmtId="3" fontId="14" fillId="37" borderId="43" xfId="0" applyNumberFormat="1" applyFont="1" applyFill="1" applyBorder="1" applyAlignment="1">
      <alignment horizontal="right" vertical="center"/>
    </xf>
    <xf numFmtId="3" fontId="14" fillId="37" borderId="52" xfId="0" applyNumberFormat="1" applyFont="1" applyFill="1" applyBorder="1" applyAlignment="1">
      <alignment horizontal="right" vertical="center"/>
    </xf>
    <xf numFmtId="3" fontId="27" fillId="37" borderId="37" xfId="0" applyNumberFormat="1" applyFont="1" applyFill="1" applyBorder="1" applyAlignment="1">
      <alignment horizontal="right" vertical="center" wrapText="1"/>
    </xf>
    <xf numFmtId="3" fontId="28" fillId="37" borderId="33" xfId="0" applyNumberFormat="1" applyFont="1" applyFill="1" applyBorder="1" applyAlignment="1">
      <alignment horizontal="right" vertical="center" wrapText="1"/>
    </xf>
    <xf numFmtId="3" fontId="14" fillId="37" borderId="43" xfId="0" applyNumberFormat="1" applyFont="1" applyFill="1" applyBorder="1" applyAlignment="1">
      <alignment horizontal="right" vertical="center" wrapText="1"/>
    </xf>
    <xf numFmtId="9" fontId="14" fillId="0" borderId="17" xfId="0" applyNumberFormat="1" applyFont="1" applyBorder="1" applyAlignment="1">
      <alignment horizontal="center"/>
    </xf>
    <xf numFmtId="3" fontId="14" fillId="37" borderId="33" xfId="0" applyNumberFormat="1" applyFont="1" applyFill="1" applyBorder="1" applyAlignment="1">
      <alignment horizontal="right" vertical="center" wrapText="1"/>
    </xf>
    <xf numFmtId="9" fontId="14" fillId="0" borderId="22" xfId="0" applyNumberFormat="1" applyFont="1" applyBorder="1" applyAlignment="1">
      <alignment horizontal="center"/>
    </xf>
    <xf numFmtId="3" fontId="28" fillId="37" borderId="42" xfId="0" applyNumberFormat="1" applyFont="1" applyFill="1" applyBorder="1" applyAlignment="1">
      <alignment horizontal="right" vertical="center" wrapText="1"/>
    </xf>
    <xf numFmtId="0" fontId="14" fillId="37" borderId="43" xfId="0" applyFont="1" applyFill="1" applyBorder="1" applyAlignment="1">
      <alignment vertical="center" wrapText="1"/>
    </xf>
    <xf numFmtId="0" fontId="10" fillId="0" borderId="37" xfId="0" applyFont="1" applyBorder="1" applyAlignment="1">
      <alignment horizontal="left" vertical="center" wrapText="1"/>
    </xf>
    <xf numFmtId="3" fontId="10" fillId="0" borderId="45" xfId="0" applyNumberFormat="1" applyFont="1" applyFill="1" applyBorder="1" applyAlignment="1">
      <alignment horizontal="right" vertical="center" wrapText="1"/>
    </xf>
    <xf numFmtId="3" fontId="10" fillId="0" borderId="45" xfId="0" applyNumberFormat="1" applyFont="1" applyFill="1" applyBorder="1" applyAlignment="1">
      <alignment horizontal="right" vertical="center" wrapText="1"/>
    </xf>
    <xf numFmtId="3" fontId="10" fillId="0" borderId="37" xfId="0" applyNumberFormat="1" applyFont="1" applyFill="1" applyBorder="1" applyAlignment="1">
      <alignment horizontal="right" vertical="center" wrapText="1"/>
    </xf>
    <xf numFmtId="3" fontId="10" fillId="0" borderId="62" xfId="0" applyNumberFormat="1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/>
    </xf>
    <xf numFmtId="0" fontId="27" fillId="0" borderId="33" xfId="0" applyFont="1" applyBorder="1" applyAlignment="1">
      <alignment horizontal="left" vertical="center" wrapText="1"/>
    </xf>
    <xf numFmtId="3" fontId="10" fillId="0" borderId="42" xfId="0" applyNumberFormat="1" applyFont="1" applyFill="1" applyBorder="1" applyAlignment="1">
      <alignment horizontal="right" vertical="center" wrapText="1"/>
    </xf>
    <xf numFmtId="3" fontId="28" fillId="0" borderId="42" xfId="0" applyNumberFormat="1" applyFont="1" applyFill="1" applyBorder="1" applyAlignment="1">
      <alignment horizontal="right" vertical="center" wrapText="1"/>
    </xf>
    <xf numFmtId="3" fontId="10" fillId="0" borderId="33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14" fillId="0" borderId="43" xfId="0" applyFont="1" applyBorder="1" applyAlignment="1">
      <alignment horizontal="left" vertical="center" wrapText="1"/>
    </xf>
    <xf numFmtId="3" fontId="14" fillId="0" borderId="43" xfId="0" applyNumberFormat="1" applyFont="1" applyFill="1" applyBorder="1" applyAlignment="1">
      <alignment horizontal="right" vertical="center" wrapText="1"/>
    </xf>
    <xf numFmtId="3" fontId="14" fillId="0" borderId="42" xfId="0" applyNumberFormat="1" applyFont="1" applyFill="1" applyBorder="1" applyAlignment="1">
      <alignment horizontal="right" vertical="center" wrapText="1"/>
    </xf>
    <xf numFmtId="3" fontId="10" fillId="0" borderId="43" xfId="0" applyNumberFormat="1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/>
    </xf>
    <xf numFmtId="0" fontId="14" fillId="37" borderId="37" xfId="0" applyFont="1" applyFill="1" applyBorder="1" applyAlignment="1">
      <alignment horizontal="center" vertical="center" wrapText="1"/>
    </xf>
    <xf numFmtId="3" fontId="10" fillId="35" borderId="63" xfId="0" applyNumberFormat="1" applyFont="1" applyFill="1" applyBorder="1" applyAlignment="1">
      <alignment horizontal="right" vertical="center" wrapText="1"/>
    </xf>
    <xf numFmtId="0" fontId="10" fillId="0" borderId="37" xfId="52" applyFont="1" applyBorder="1" applyAlignment="1">
      <alignment vertical="center" wrapText="1"/>
      <protection/>
    </xf>
    <xf numFmtId="3" fontId="28" fillId="37" borderId="33" xfId="0" applyNumberFormat="1" applyFont="1" applyFill="1" applyBorder="1" applyAlignment="1">
      <alignment vertical="center" wrapText="1"/>
    </xf>
    <xf numFmtId="3" fontId="14" fillId="37" borderId="33" xfId="0" applyNumberFormat="1" applyFont="1" applyFill="1" applyBorder="1" applyAlignment="1">
      <alignment vertical="center" wrapText="1"/>
    </xf>
    <xf numFmtId="3" fontId="14" fillId="37" borderId="33" xfId="0" applyNumberFormat="1" applyFont="1" applyFill="1" applyBorder="1" applyAlignment="1">
      <alignment vertical="center"/>
    </xf>
    <xf numFmtId="3" fontId="14" fillId="37" borderId="42" xfId="0" applyNumberFormat="1" applyFont="1" applyFill="1" applyBorder="1" applyAlignment="1">
      <alignment horizontal="center" vertical="center"/>
    </xf>
    <xf numFmtId="3" fontId="14" fillId="37" borderId="11" xfId="0" applyNumberFormat="1" applyFont="1" applyFill="1" applyBorder="1" applyAlignment="1">
      <alignment vertical="center" wrapText="1"/>
    </xf>
    <xf numFmtId="3" fontId="14" fillId="37" borderId="43" xfId="0" applyNumberFormat="1" applyFont="1" applyFill="1" applyBorder="1" applyAlignment="1">
      <alignment vertical="center" wrapText="1"/>
    </xf>
    <xf numFmtId="3" fontId="14" fillId="37" borderId="43" xfId="0" applyNumberFormat="1" applyFont="1" applyFill="1" applyBorder="1" applyAlignment="1">
      <alignment vertical="center"/>
    </xf>
    <xf numFmtId="3" fontId="14" fillId="37" borderId="52" xfId="0" applyNumberFormat="1" applyFont="1" applyFill="1" applyBorder="1" applyAlignment="1">
      <alignment horizontal="center" vertical="center"/>
    </xf>
    <xf numFmtId="0" fontId="10" fillId="37" borderId="33" xfId="0" applyFont="1" applyFill="1" applyBorder="1" applyAlignment="1">
      <alignment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 wrapText="1"/>
    </xf>
    <xf numFmtId="3" fontId="14" fillId="37" borderId="33" xfId="0" applyNumberFormat="1" applyFont="1" applyFill="1" applyBorder="1" applyAlignment="1">
      <alignment horizontal="center" vertical="center" wrapText="1"/>
    </xf>
    <xf numFmtId="3" fontId="14" fillId="37" borderId="0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/>
    </xf>
    <xf numFmtId="3" fontId="27" fillId="37" borderId="33" xfId="0" applyNumberFormat="1" applyFont="1" applyFill="1" applyBorder="1" applyAlignment="1">
      <alignment horizontal="right" vertical="center" wrapText="1"/>
    </xf>
    <xf numFmtId="3" fontId="27" fillId="37" borderId="0" xfId="0" applyNumberFormat="1" applyFont="1" applyFill="1" applyBorder="1" applyAlignment="1">
      <alignment horizontal="right" vertical="center" wrapText="1"/>
    </xf>
    <xf numFmtId="3" fontId="14" fillId="0" borderId="33" xfId="0" applyNumberFormat="1" applyFont="1" applyBorder="1" applyAlignment="1">
      <alignment vertical="center" wrapText="1"/>
    </xf>
    <xf numFmtId="0" fontId="14" fillId="0" borderId="64" xfId="0" applyFont="1" applyBorder="1" applyAlignment="1">
      <alignment vertical="center" wrapText="1"/>
    </xf>
    <xf numFmtId="3" fontId="14" fillId="0" borderId="64" xfId="0" applyNumberFormat="1" applyFont="1" applyBorder="1" applyAlignment="1">
      <alignment vertical="center" wrapText="1"/>
    </xf>
    <xf numFmtId="3" fontId="14" fillId="37" borderId="64" xfId="0" applyNumberFormat="1" applyFont="1" applyFill="1" applyBorder="1" applyAlignment="1">
      <alignment horizontal="right" vertical="center" wrapText="1"/>
    </xf>
    <xf numFmtId="3" fontId="14" fillId="37" borderId="65" xfId="0" applyNumberFormat="1" applyFont="1" applyFill="1" applyBorder="1" applyAlignment="1">
      <alignment horizontal="right" vertical="center" wrapText="1"/>
    </xf>
    <xf numFmtId="9" fontId="14" fillId="0" borderId="66" xfId="0" applyNumberFormat="1" applyFont="1" applyBorder="1" applyAlignment="1">
      <alignment horizontal="center"/>
    </xf>
    <xf numFmtId="3" fontId="10" fillId="35" borderId="59" xfId="0" applyNumberFormat="1" applyFont="1" applyFill="1" applyBorder="1" applyAlignment="1">
      <alignment horizontal="right" vertical="center" wrapText="1"/>
    </xf>
    <xf numFmtId="3" fontId="14" fillId="37" borderId="46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/>
    </xf>
    <xf numFmtId="3" fontId="14" fillId="37" borderId="42" xfId="0" applyNumberFormat="1" applyFont="1" applyFill="1" applyBorder="1" applyAlignment="1">
      <alignment horizontal="center" vertical="center" wrapText="1"/>
    </xf>
    <xf numFmtId="3" fontId="14" fillId="0" borderId="43" xfId="0" applyNumberFormat="1" applyFont="1" applyBorder="1" applyAlignment="1">
      <alignment vertical="center" wrapText="1"/>
    </xf>
    <xf numFmtId="3" fontId="14" fillId="37" borderId="43" xfId="0" applyNumberFormat="1" applyFont="1" applyFill="1" applyBorder="1" applyAlignment="1">
      <alignment horizontal="center" vertical="center" wrapText="1"/>
    </xf>
    <xf numFmtId="3" fontId="14" fillId="37" borderId="11" xfId="0" applyNumberFormat="1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 horizontal="center" vertical="center" wrapText="1"/>
    </xf>
    <xf numFmtId="0" fontId="10" fillId="35" borderId="67" xfId="0" applyFont="1" applyFill="1" applyBorder="1" applyAlignment="1">
      <alignment horizontal="center" vertical="center" wrapText="1"/>
    </xf>
    <xf numFmtId="3" fontId="14" fillId="37" borderId="43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25" xfId="0" applyFont="1" applyBorder="1" applyAlignment="1">
      <alignment wrapText="1"/>
    </xf>
    <xf numFmtId="0" fontId="10" fillId="0" borderId="17" xfId="0" applyFont="1" applyBorder="1" applyAlignment="1">
      <alignment/>
    </xf>
    <xf numFmtId="3" fontId="30" fillId="37" borderId="45" xfId="0" applyNumberFormat="1" applyFont="1" applyFill="1" applyBorder="1" applyAlignment="1">
      <alignment horizontal="center" vertical="center"/>
    </xf>
    <xf numFmtId="3" fontId="27" fillId="37" borderId="33" xfId="0" applyNumberFormat="1" applyFont="1" applyFill="1" applyBorder="1" applyAlignment="1">
      <alignment horizontal="right" vertical="center"/>
    </xf>
    <xf numFmtId="3" fontId="27" fillId="37" borderId="0" xfId="0" applyNumberFormat="1" applyFont="1" applyFill="1" applyBorder="1" applyAlignment="1">
      <alignment horizontal="right" vertical="center"/>
    </xf>
    <xf numFmtId="3" fontId="30" fillId="37" borderId="11" xfId="0" applyNumberFormat="1" applyFont="1" applyFill="1" applyBorder="1" applyAlignment="1">
      <alignment horizontal="right" vertical="center"/>
    </xf>
    <xf numFmtId="3" fontId="31" fillId="37" borderId="42" xfId="0" applyNumberFormat="1" applyFont="1" applyFill="1" applyBorder="1" applyAlignment="1">
      <alignment horizontal="right" vertical="center"/>
    </xf>
    <xf numFmtId="3" fontId="30" fillId="37" borderId="42" xfId="0" applyNumberFormat="1" applyFont="1" applyFill="1" applyBorder="1" applyAlignment="1">
      <alignment horizontal="right" vertical="center"/>
    </xf>
    <xf numFmtId="3" fontId="30" fillId="37" borderId="42" xfId="0" applyNumberFormat="1" applyFont="1" applyFill="1" applyBorder="1" applyAlignment="1">
      <alignment horizontal="center" vertical="center"/>
    </xf>
    <xf numFmtId="3" fontId="29" fillId="37" borderId="42" xfId="0" applyNumberFormat="1" applyFont="1" applyFill="1" applyBorder="1" applyAlignment="1">
      <alignment horizontal="right" vertical="center"/>
    </xf>
    <xf numFmtId="0" fontId="10" fillId="0" borderId="37" xfId="0" applyFont="1" applyBorder="1" applyAlignment="1">
      <alignment vertical="center" wrapText="1"/>
    </xf>
    <xf numFmtId="3" fontId="14" fillId="0" borderId="37" xfId="0" applyNumberFormat="1" applyFont="1" applyBorder="1" applyAlignment="1">
      <alignment vertical="center" wrapText="1"/>
    </xf>
    <xf numFmtId="3" fontId="30" fillId="37" borderId="45" xfId="0" applyNumberFormat="1" applyFont="1" applyFill="1" applyBorder="1" applyAlignment="1">
      <alignment horizontal="right" vertical="center"/>
    </xf>
    <xf numFmtId="3" fontId="14" fillId="37" borderId="37" xfId="0" applyNumberFormat="1" applyFont="1" applyFill="1" applyBorder="1" applyAlignment="1">
      <alignment horizontal="right" vertical="center" wrapText="1"/>
    </xf>
    <xf numFmtId="3" fontId="14" fillId="37" borderId="37" xfId="0" applyNumberFormat="1" applyFont="1" applyFill="1" applyBorder="1" applyAlignment="1">
      <alignment horizontal="right" vertical="center"/>
    </xf>
    <xf numFmtId="3" fontId="14" fillId="37" borderId="46" xfId="0" applyNumberFormat="1" applyFont="1" applyFill="1" applyBorder="1" applyAlignment="1">
      <alignment horizontal="right" vertical="center"/>
    </xf>
    <xf numFmtId="0" fontId="27" fillId="0" borderId="33" xfId="0" applyFont="1" applyBorder="1" applyAlignment="1">
      <alignment vertical="center" wrapText="1"/>
    </xf>
    <xf numFmtId="0" fontId="14" fillId="0" borderId="17" xfId="0" applyFont="1" applyBorder="1" applyAlignment="1">
      <alignment/>
    </xf>
    <xf numFmtId="0" fontId="14" fillId="36" borderId="68" xfId="0" applyFont="1" applyFill="1" applyBorder="1" applyAlignment="1">
      <alignment horizontal="center" vertical="center" wrapText="1"/>
    </xf>
    <xf numFmtId="0" fontId="14" fillId="36" borderId="69" xfId="0" applyFont="1" applyFill="1" applyBorder="1" applyAlignment="1">
      <alignment horizontal="center" vertical="center" wrapText="1"/>
    </xf>
    <xf numFmtId="0" fontId="14" fillId="36" borderId="70" xfId="0" applyFont="1" applyFill="1" applyBorder="1" applyAlignment="1">
      <alignment horizontal="center" vertical="center" wrapText="1"/>
    </xf>
    <xf numFmtId="0" fontId="14" fillId="36" borderId="70" xfId="0" applyFont="1" applyFill="1" applyBorder="1" applyAlignment="1">
      <alignment horizontal="center" vertical="center" wrapText="1"/>
    </xf>
    <xf numFmtId="0" fontId="14" fillId="36" borderId="71" xfId="0" applyFont="1" applyFill="1" applyBorder="1" applyAlignment="1">
      <alignment horizontal="center" vertical="center" wrapText="1"/>
    </xf>
    <xf numFmtId="0" fontId="14" fillId="0" borderId="72" xfId="0" applyFont="1" applyBorder="1" applyAlignment="1">
      <alignment horizontal="center"/>
    </xf>
    <xf numFmtId="3" fontId="14" fillId="37" borderId="37" xfId="0" applyNumberFormat="1" applyFont="1" applyFill="1" applyBorder="1" applyAlignment="1">
      <alignment horizontal="right" vertical="center" wrapText="1"/>
    </xf>
    <xf numFmtId="3" fontId="28" fillId="0" borderId="33" xfId="0" applyNumberFormat="1" applyFont="1" applyFill="1" applyBorder="1" applyAlignment="1">
      <alignment horizontal="right" vertical="center" wrapText="1"/>
    </xf>
    <xf numFmtId="3" fontId="14" fillId="0" borderId="33" xfId="0" applyNumberFormat="1" applyFont="1" applyFill="1" applyBorder="1" applyAlignment="1">
      <alignment horizontal="right" vertical="center" wrapText="1"/>
    </xf>
    <xf numFmtId="3" fontId="10" fillId="35" borderId="73" xfId="0" applyNumberFormat="1" applyFont="1" applyFill="1" applyBorder="1" applyAlignment="1">
      <alignment horizontal="right" vertical="center" wrapText="1"/>
    </xf>
    <xf numFmtId="3" fontId="10" fillId="35" borderId="61" xfId="0" applyNumberFormat="1" applyFont="1" applyFill="1" applyBorder="1" applyAlignment="1">
      <alignment horizontal="right" vertical="center" wrapText="1"/>
    </xf>
    <xf numFmtId="3" fontId="10" fillId="35" borderId="60" xfId="0" applyNumberFormat="1" applyFont="1" applyFill="1" applyBorder="1" applyAlignment="1">
      <alignment horizontal="right" vertical="center" wrapText="1"/>
    </xf>
    <xf numFmtId="3" fontId="10" fillId="35" borderId="73" xfId="0" applyNumberFormat="1" applyFont="1" applyFill="1" applyBorder="1" applyAlignment="1">
      <alignment horizontal="right" vertical="center" wrapText="1"/>
    </xf>
    <xf numFmtId="3" fontId="14" fillId="37" borderId="45" xfId="0" applyNumberFormat="1" applyFont="1" applyFill="1" applyBorder="1" applyAlignment="1">
      <alignment horizontal="center" vertical="center" wrapText="1"/>
    </xf>
    <xf numFmtId="3" fontId="14" fillId="37" borderId="37" xfId="0" applyNumberFormat="1" applyFont="1" applyFill="1" applyBorder="1" applyAlignment="1">
      <alignment horizontal="center" vertical="center" wrapText="1"/>
    </xf>
    <xf numFmtId="3" fontId="14" fillId="37" borderId="37" xfId="0" applyNumberFormat="1" applyFont="1" applyFill="1" applyBorder="1" applyAlignment="1">
      <alignment horizontal="center" vertical="center"/>
    </xf>
    <xf numFmtId="3" fontId="14" fillId="37" borderId="46" xfId="0" applyNumberFormat="1" applyFont="1" applyFill="1" applyBorder="1" applyAlignment="1">
      <alignment horizontal="center" vertical="center"/>
    </xf>
    <xf numFmtId="0" fontId="14" fillId="0" borderId="38" xfId="0" applyFont="1" applyBorder="1" applyAlignment="1">
      <alignment/>
    </xf>
    <xf numFmtId="0" fontId="27" fillId="37" borderId="33" xfId="0" applyFont="1" applyFill="1" applyBorder="1" applyAlignment="1">
      <alignment vertical="center" wrapText="1"/>
    </xf>
    <xf numFmtId="3" fontId="14" fillId="37" borderId="33" xfId="0" applyNumberFormat="1" applyFont="1" applyFill="1" applyBorder="1" applyAlignment="1">
      <alignment horizontal="right" vertical="center"/>
    </xf>
    <xf numFmtId="3" fontId="14" fillId="37" borderId="0" xfId="0" applyNumberFormat="1" applyFont="1" applyFill="1" applyBorder="1" applyAlignment="1">
      <alignment horizontal="right" vertical="center"/>
    </xf>
    <xf numFmtId="0" fontId="14" fillId="0" borderId="22" xfId="0" applyFont="1" applyBorder="1" applyAlignment="1">
      <alignment/>
    </xf>
    <xf numFmtId="0" fontId="14" fillId="0" borderId="33" xfId="0" applyFont="1" applyBorder="1" applyAlignment="1">
      <alignment vertical="center" wrapText="1"/>
    </xf>
    <xf numFmtId="3" fontId="14" fillId="37" borderId="42" xfId="0" applyNumberFormat="1" applyFont="1" applyFill="1" applyBorder="1" applyAlignment="1">
      <alignment horizontal="right" vertical="center" wrapText="1"/>
    </xf>
    <xf numFmtId="0" fontId="14" fillId="33" borderId="74" xfId="0" applyFont="1" applyFill="1" applyBorder="1" applyAlignment="1">
      <alignment/>
    </xf>
    <xf numFmtId="0" fontId="14" fillId="0" borderId="37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/>
    </xf>
    <xf numFmtId="0" fontId="14" fillId="0" borderId="33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/>
    </xf>
    <xf numFmtId="0" fontId="14" fillId="0" borderId="64" xfId="0" applyFont="1" applyFill="1" applyBorder="1" applyAlignment="1">
      <alignment horizontal="left" vertical="center" wrapText="1"/>
    </xf>
    <xf numFmtId="3" fontId="14" fillId="0" borderId="75" xfId="0" applyNumberFormat="1" applyFont="1" applyFill="1" applyBorder="1" applyAlignment="1">
      <alignment horizontal="right" vertical="center" wrapText="1"/>
    </xf>
    <xf numFmtId="3" fontId="10" fillId="0" borderId="75" xfId="0" applyNumberFormat="1" applyFont="1" applyFill="1" applyBorder="1" applyAlignment="1">
      <alignment horizontal="right" vertical="center" wrapText="1"/>
    </xf>
    <xf numFmtId="0" fontId="14" fillId="0" borderId="66" xfId="0" applyFont="1" applyFill="1" applyBorder="1" applyAlignment="1">
      <alignment/>
    </xf>
    <xf numFmtId="3" fontId="14" fillId="37" borderId="0" xfId="0" applyNumberFormat="1" applyFont="1" applyFill="1" applyBorder="1" applyAlignment="1">
      <alignment horizontal="right" vertical="center" wrapText="1"/>
    </xf>
    <xf numFmtId="3" fontId="14" fillId="37" borderId="52" xfId="0" applyNumberFormat="1" applyFont="1" applyFill="1" applyBorder="1" applyAlignment="1">
      <alignment horizontal="right" vertical="center" wrapText="1"/>
    </xf>
    <xf numFmtId="0" fontId="14" fillId="37" borderId="64" xfId="0" applyFont="1" applyFill="1" applyBorder="1" applyAlignment="1">
      <alignment vertical="center" wrapText="1"/>
    </xf>
    <xf numFmtId="3" fontId="27" fillId="37" borderId="64" xfId="0" applyNumberFormat="1" applyFont="1" applyFill="1" applyBorder="1" applyAlignment="1">
      <alignment horizontal="right" vertical="center" wrapText="1"/>
    </xf>
    <xf numFmtId="3" fontId="27" fillId="37" borderId="65" xfId="0" applyNumberFormat="1" applyFont="1" applyFill="1" applyBorder="1" applyAlignment="1">
      <alignment horizontal="right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 wrapText="1"/>
    </xf>
    <xf numFmtId="0" fontId="32" fillId="33" borderId="0" xfId="0" applyFont="1" applyFill="1" applyBorder="1" applyAlignment="1">
      <alignment vertical="center" wrapText="1"/>
    </xf>
    <xf numFmtId="3" fontId="32" fillId="33" borderId="33" xfId="0" applyNumberFormat="1" applyFont="1" applyFill="1" applyBorder="1" applyAlignment="1">
      <alignment vertical="center" wrapText="1"/>
    </xf>
    <xf numFmtId="3" fontId="28" fillId="33" borderId="33" xfId="0" applyNumberFormat="1" applyFont="1" applyFill="1" applyBorder="1" applyAlignment="1">
      <alignment vertical="center" wrapText="1"/>
    </xf>
    <xf numFmtId="3" fontId="14" fillId="33" borderId="22" xfId="0" applyNumberFormat="1" applyFont="1" applyFill="1" applyBorder="1" applyAlignment="1">
      <alignment/>
    </xf>
    <xf numFmtId="0" fontId="14" fillId="33" borderId="31" xfId="0" applyFont="1" applyFill="1" applyBorder="1" applyAlignment="1">
      <alignment vertical="center" wrapText="1"/>
    </xf>
    <xf numFmtId="0" fontId="33" fillId="33" borderId="0" xfId="0" applyFont="1" applyFill="1" applyBorder="1" applyAlignment="1">
      <alignment vertical="center" wrapText="1"/>
    </xf>
    <xf numFmtId="3" fontId="33" fillId="33" borderId="33" xfId="0" applyNumberFormat="1" applyFont="1" applyFill="1" applyBorder="1" applyAlignment="1">
      <alignment vertical="center" wrapText="1"/>
    </xf>
    <xf numFmtId="3" fontId="10" fillId="33" borderId="33" xfId="0" applyNumberFormat="1" applyFont="1" applyFill="1" applyBorder="1" applyAlignment="1">
      <alignment vertical="center" wrapText="1"/>
    </xf>
    <xf numFmtId="3" fontId="10" fillId="33" borderId="22" xfId="0" applyNumberFormat="1" applyFont="1" applyFill="1" applyBorder="1" applyAlignment="1">
      <alignment vertical="center" wrapText="1"/>
    </xf>
    <xf numFmtId="0" fontId="14" fillId="33" borderId="28" xfId="0" applyFont="1" applyFill="1" applyBorder="1" applyAlignment="1">
      <alignment vertical="center" wrapText="1"/>
    </xf>
    <xf numFmtId="0" fontId="14" fillId="33" borderId="52" xfId="0" applyFont="1" applyFill="1" applyBorder="1" applyAlignment="1">
      <alignment vertical="center" wrapText="1"/>
    </xf>
    <xf numFmtId="0" fontId="33" fillId="33" borderId="52" xfId="0" applyFont="1" applyFill="1" applyBorder="1" applyAlignment="1">
      <alignment vertical="center" wrapText="1"/>
    </xf>
    <xf numFmtId="3" fontId="33" fillId="33" borderId="43" xfId="0" applyNumberFormat="1" applyFont="1" applyFill="1" applyBorder="1" applyAlignment="1">
      <alignment vertical="center" wrapText="1"/>
    </xf>
    <xf numFmtId="3" fontId="10" fillId="33" borderId="43" xfId="0" applyNumberFormat="1" applyFont="1" applyFill="1" applyBorder="1" applyAlignment="1">
      <alignment vertical="center" wrapText="1"/>
    </xf>
    <xf numFmtId="3" fontId="14" fillId="33" borderId="17" xfId="0" applyNumberFormat="1" applyFont="1" applyFill="1" applyBorder="1" applyAlignment="1">
      <alignment/>
    </xf>
    <xf numFmtId="0" fontId="2" fillId="37" borderId="0" xfId="54" applyFont="1" applyFill="1" applyAlignment="1">
      <alignment horizontal="center" wrapText="1"/>
      <protection/>
    </xf>
    <xf numFmtId="0" fontId="2" fillId="37" borderId="0" xfId="54" applyFont="1" applyFill="1" applyAlignment="1">
      <alignment vertical="center"/>
      <protection/>
    </xf>
    <xf numFmtId="0" fontId="2" fillId="37" borderId="0" xfId="54" applyFont="1" applyFill="1" applyAlignment="1">
      <alignment horizontal="center" vertical="center" wrapText="1"/>
      <protection/>
    </xf>
    <xf numFmtId="3" fontId="2" fillId="37" borderId="0" xfId="54" applyNumberFormat="1" applyFont="1" applyFill="1" applyAlignment="1">
      <alignment horizontal="center" vertical="center" wrapText="1"/>
      <protection/>
    </xf>
    <xf numFmtId="3" fontId="2" fillId="0" borderId="0" xfId="54" applyNumberFormat="1" applyFont="1">
      <alignment/>
      <protection/>
    </xf>
    <xf numFmtId="0" fontId="20" fillId="0" borderId="0" xfId="54" applyFont="1" applyAlignment="1">
      <alignment horizontal="center"/>
      <protection/>
    </xf>
    <xf numFmtId="0" fontId="20" fillId="0" borderId="0" xfId="54" applyFont="1" applyAlignment="1">
      <alignment vertical="center"/>
      <protection/>
    </xf>
    <xf numFmtId="0" fontId="20" fillId="0" borderId="0" xfId="54" applyFont="1" applyAlignment="1">
      <alignment horizontal="center" vertical="center"/>
      <protection/>
    </xf>
    <xf numFmtId="3" fontId="20" fillId="0" borderId="0" xfId="54" applyNumberFormat="1" applyFont="1" applyAlignment="1">
      <alignment horizontal="center" vertical="center"/>
      <protection/>
    </xf>
    <xf numFmtId="0" fontId="20" fillId="0" borderId="0" xfId="54" applyFont="1">
      <alignment/>
      <protection/>
    </xf>
    <xf numFmtId="0" fontId="34" fillId="0" borderId="0" xfId="54" applyFont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" fillId="38" borderId="36" xfId="0" applyFont="1" applyFill="1" applyBorder="1" applyAlignment="1">
      <alignment horizontal="center" vertical="center" wrapText="1"/>
    </xf>
    <xf numFmtId="0" fontId="1" fillId="38" borderId="76" xfId="0" applyFont="1" applyFill="1" applyBorder="1" applyAlignment="1">
      <alignment horizontal="center" vertical="center" wrapText="1"/>
    </xf>
    <xf numFmtId="0" fontId="5" fillId="38" borderId="77" xfId="0" applyFont="1" applyFill="1" applyBorder="1" applyAlignment="1">
      <alignment horizontal="center" vertical="center"/>
    </xf>
    <xf numFmtId="0" fontId="5" fillId="38" borderId="39" xfId="0" applyFont="1" applyFill="1" applyBorder="1" applyAlignment="1">
      <alignment horizontal="center" vertical="center"/>
    </xf>
    <xf numFmtId="0" fontId="5" fillId="38" borderId="39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1" fillId="37" borderId="78" xfId="42" applyNumberFormat="1" applyFont="1" applyFill="1" applyBorder="1" applyAlignment="1">
      <alignment horizontal="left" vertical="center" wrapText="1"/>
    </xf>
    <xf numFmtId="164" fontId="1" fillId="0" borderId="78" xfId="42" applyNumberFormat="1" applyFont="1" applyBorder="1" applyAlignment="1">
      <alignment horizontal="right" vertical="center" wrapText="1"/>
    </xf>
    <xf numFmtId="164" fontId="1" fillId="0" borderId="79" xfId="42" applyNumberFormat="1" applyFont="1" applyBorder="1" applyAlignment="1">
      <alignment horizontal="right" vertical="center" wrapText="1"/>
    </xf>
    <xf numFmtId="0" fontId="72" fillId="0" borderId="0" xfId="0" applyFont="1" applyAlignment="1">
      <alignment/>
    </xf>
    <xf numFmtId="164" fontId="2" fillId="37" borderId="36" xfId="42" applyNumberFormat="1" applyFont="1" applyFill="1" applyBorder="1" applyAlignment="1">
      <alignment horizontal="left" vertical="center" wrapText="1"/>
    </xf>
    <xf numFmtId="164" fontId="2" fillId="0" borderId="36" xfId="42" applyNumberFormat="1" applyFont="1" applyBorder="1" applyAlignment="1">
      <alignment horizontal="right" vertical="center" wrapText="1"/>
    </xf>
    <xf numFmtId="164" fontId="2" fillId="0" borderId="76" xfId="42" applyNumberFormat="1" applyFont="1" applyBorder="1" applyAlignment="1">
      <alignment horizontal="right" vertical="center" wrapText="1"/>
    </xf>
    <xf numFmtId="164" fontId="2" fillId="0" borderId="39" xfId="42" applyNumberFormat="1" applyFont="1" applyFill="1" applyBorder="1" applyAlignment="1">
      <alignment horizontal="left" vertical="center" wrapText="1"/>
    </xf>
    <xf numFmtId="164" fontId="2" fillId="0" borderId="39" xfId="42" applyNumberFormat="1" applyFont="1" applyBorder="1" applyAlignment="1">
      <alignment horizontal="right" vertical="center" wrapText="1"/>
    </xf>
    <xf numFmtId="164" fontId="2" fillId="0" borderId="19" xfId="42" applyNumberFormat="1" applyFont="1" applyBorder="1" applyAlignment="1">
      <alignment horizontal="right" vertical="center" wrapText="1"/>
    </xf>
    <xf numFmtId="164" fontId="1" fillId="37" borderId="12" xfId="42" applyNumberFormat="1" applyFont="1" applyFill="1" applyBorder="1" applyAlignment="1">
      <alignment horizontal="left" vertical="center" wrapText="1"/>
    </xf>
    <xf numFmtId="164" fontId="1" fillId="0" borderId="12" xfId="42" applyNumberFormat="1" applyFont="1" applyBorder="1" applyAlignment="1">
      <alignment horizontal="right" vertical="center" wrapText="1"/>
    </xf>
    <xf numFmtId="164" fontId="1" fillId="0" borderId="24" xfId="42" applyNumberFormat="1" applyFont="1" applyBorder="1" applyAlignment="1">
      <alignment horizontal="right" vertical="center" wrapText="1"/>
    </xf>
    <xf numFmtId="164" fontId="2" fillId="0" borderId="30" xfId="42" applyNumberFormat="1" applyFont="1" applyFill="1" applyBorder="1" applyAlignment="1">
      <alignment horizontal="left" vertical="center" wrapText="1"/>
    </xf>
    <xf numFmtId="164" fontId="2" fillId="0" borderId="30" xfId="42" applyNumberFormat="1" applyFont="1" applyBorder="1" applyAlignment="1">
      <alignment horizontal="right" vertical="center" wrapText="1"/>
    </xf>
    <xf numFmtId="164" fontId="2" fillId="0" borderId="26" xfId="42" applyNumberFormat="1" applyFont="1" applyBorder="1" applyAlignment="1">
      <alignment horizontal="right" vertical="center" wrapText="1"/>
    </xf>
    <xf numFmtId="164" fontId="73" fillId="0" borderId="79" xfId="42" applyNumberFormat="1" applyFont="1" applyBorder="1" applyAlignment="1">
      <alignment horizontal="right" vertical="center" wrapText="1"/>
    </xf>
    <xf numFmtId="164" fontId="72" fillId="0" borderId="76" xfId="42" applyNumberFormat="1" applyFont="1" applyBorder="1" applyAlignment="1">
      <alignment horizontal="right" vertical="center" wrapText="1"/>
    </xf>
    <xf numFmtId="164" fontId="72" fillId="0" borderId="19" xfId="42" applyNumberFormat="1" applyFont="1" applyBorder="1" applyAlignment="1">
      <alignment horizontal="right" vertical="center" wrapText="1"/>
    </xf>
    <xf numFmtId="164" fontId="73" fillId="0" borderId="24" xfId="42" applyNumberFormat="1" applyFont="1" applyBorder="1" applyAlignment="1">
      <alignment horizontal="right" vertical="center" wrapText="1"/>
    </xf>
    <xf numFmtId="164" fontId="72" fillId="0" borderId="26" xfId="42" applyNumberFormat="1" applyFont="1" applyBorder="1" applyAlignment="1">
      <alignment horizontal="right" vertical="center" wrapText="1"/>
    </xf>
    <xf numFmtId="164" fontId="2" fillId="37" borderId="36" xfId="42" applyNumberFormat="1" applyFont="1" applyFill="1" applyBorder="1" applyAlignment="1">
      <alignment horizontal="right" vertical="center" wrapText="1"/>
    </xf>
    <xf numFmtId="164" fontId="2" fillId="0" borderId="39" xfId="42" applyNumberFormat="1" applyFont="1" applyFill="1" applyBorder="1" applyAlignment="1">
      <alignment horizontal="right" vertical="center" wrapText="1"/>
    </xf>
    <xf numFmtId="164" fontId="1" fillId="0" borderId="78" xfId="0" applyNumberFormat="1" applyFont="1" applyBorder="1" applyAlignment="1">
      <alignment horizontal="right" vertical="center" wrapText="1"/>
    </xf>
    <xf numFmtId="164" fontId="1" fillId="0" borderId="79" xfId="0" applyNumberFormat="1" applyFont="1" applyBorder="1" applyAlignment="1">
      <alignment horizontal="right" vertical="center" wrapText="1"/>
    </xf>
    <xf numFmtId="0" fontId="72" fillId="0" borderId="0" xfId="0" applyFont="1" applyAlignment="1">
      <alignment/>
    </xf>
    <xf numFmtId="164" fontId="1" fillId="0" borderId="36" xfId="0" applyNumberFormat="1" applyFont="1" applyBorder="1" applyAlignment="1">
      <alignment horizontal="right" vertical="center" wrapText="1"/>
    </xf>
    <xf numFmtId="164" fontId="1" fillId="0" borderId="76" xfId="0" applyNumberFormat="1" applyFont="1" applyBorder="1" applyAlignment="1">
      <alignment horizontal="right" vertical="center" wrapText="1"/>
    </xf>
    <xf numFmtId="164" fontId="1" fillId="0" borderId="39" xfId="0" applyNumberFormat="1" applyFont="1" applyBorder="1" applyAlignment="1">
      <alignment horizontal="right" vertical="center" wrapText="1"/>
    </xf>
    <xf numFmtId="164" fontId="1" fillId="0" borderId="19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53" applyFont="1" applyBorder="1" applyAlignment="1">
      <alignment wrapText="1"/>
      <protection/>
    </xf>
    <xf numFmtId="0" fontId="12" fillId="0" borderId="0" xfId="0" applyFont="1" applyAlignment="1">
      <alignment horizontal="right"/>
    </xf>
    <xf numFmtId="3" fontId="2" fillId="0" borderId="54" xfId="0" applyNumberFormat="1" applyFont="1" applyBorder="1" applyAlignment="1">
      <alignment horizontal="right"/>
    </xf>
    <xf numFmtId="0" fontId="0" fillId="0" borderId="42" xfId="0" applyFont="1" applyBorder="1" applyAlignment="1">
      <alignment horizontal="left" vertical="center" wrapText="1"/>
    </xf>
    <xf numFmtId="164" fontId="2" fillId="0" borderId="31" xfId="53" applyNumberFormat="1" applyFont="1" applyBorder="1" applyAlignment="1">
      <alignment horizontal="right" wrapText="1"/>
      <protection/>
    </xf>
    <xf numFmtId="164" fontId="2" fillId="0" borderId="22" xfId="53" applyNumberFormat="1" applyFont="1" applyBorder="1" applyAlignment="1">
      <alignment horizontal="right" wrapText="1"/>
      <protection/>
    </xf>
    <xf numFmtId="164" fontId="1" fillId="0" borderId="32" xfId="53" applyNumberFormat="1" applyFont="1" applyBorder="1" applyAlignment="1">
      <alignment horizontal="right" wrapText="1"/>
      <protection/>
    </xf>
    <xf numFmtId="0" fontId="1" fillId="33" borderId="80" xfId="53" applyFont="1" applyFill="1" applyBorder="1" applyAlignment="1">
      <alignment horizontal="center"/>
      <protection/>
    </xf>
    <xf numFmtId="0" fontId="1" fillId="33" borderId="81" xfId="53" applyFont="1" applyFill="1" applyBorder="1" applyAlignment="1">
      <alignment horizontal="center"/>
      <protection/>
    </xf>
    <xf numFmtId="0" fontId="1" fillId="33" borderId="78" xfId="53" applyFont="1" applyFill="1" applyBorder="1" applyAlignment="1">
      <alignment horizontal="center"/>
      <protection/>
    </xf>
    <xf numFmtId="0" fontId="1" fillId="33" borderId="79" xfId="53" applyFont="1" applyFill="1" applyBorder="1" applyAlignment="1">
      <alignment horizontal="center"/>
      <protection/>
    </xf>
    <xf numFmtId="0" fontId="1" fillId="33" borderId="82" xfId="53" applyFont="1" applyFill="1" applyBorder="1" applyAlignment="1">
      <alignment horizontal="center" vertical="center" wrapText="1"/>
      <protection/>
    </xf>
    <xf numFmtId="0" fontId="1" fillId="33" borderId="14" xfId="53" applyFont="1" applyFill="1" applyBorder="1" applyAlignment="1">
      <alignment horizontal="center" vertical="center" wrapText="1"/>
      <protection/>
    </xf>
    <xf numFmtId="0" fontId="1" fillId="33" borderId="13" xfId="53" applyFont="1" applyFill="1" applyBorder="1" applyAlignment="1">
      <alignment horizontal="center" vertical="center" wrapText="1"/>
      <protection/>
    </xf>
    <xf numFmtId="0" fontId="1" fillId="33" borderId="36" xfId="53" applyFont="1" applyFill="1" applyBorder="1" applyAlignment="1">
      <alignment horizontal="center"/>
      <protection/>
    </xf>
    <xf numFmtId="0" fontId="1" fillId="33" borderId="76" xfId="53" applyFont="1" applyFill="1" applyBorder="1" applyAlignment="1">
      <alignment horizontal="center"/>
      <protection/>
    </xf>
    <xf numFmtId="0" fontId="16" fillId="33" borderId="36" xfId="0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76" xfId="0" applyFont="1" applyFill="1" applyBorder="1" applyAlignment="1">
      <alignment horizontal="center" vertical="center" wrapText="1"/>
    </xf>
    <xf numFmtId="0" fontId="1" fillId="0" borderId="83" xfId="53" applyFont="1" applyBorder="1" applyAlignment="1">
      <alignment horizontal="center" vertical="center" wrapText="1"/>
      <protection/>
    </xf>
    <xf numFmtId="0" fontId="1" fillId="0" borderId="35" xfId="53" applyFont="1" applyBorder="1" applyAlignment="1">
      <alignment horizontal="center" vertical="center" wrapText="1"/>
      <protection/>
    </xf>
    <xf numFmtId="0" fontId="1" fillId="0" borderId="5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left" wrapText="1"/>
      <protection/>
    </xf>
    <xf numFmtId="0" fontId="7" fillId="0" borderId="0" xfId="0" applyFont="1" applyBorder="1" applyAlignment="1">
      <alignment horizontal="center" vertical="center" wrapText="1"/>
    </xf>
    <xf numFmtId="0" fontId="1" fillId="33" borderId="58" xfId="53" applyFont="1" applyFill="1" applyBorder="1" applyAlignment="1">
      <alignment horizontal="center" vertical="center" wrapText="1"/>
      <protection/>
    </xf>
    <xf numFmtId="0" fontId="1" fillId="33" borderId="45" xfId="53" applyFont="1" applyFill="1" applyBorder="1" applyAlignment="1">
      <alignment horizontal="center" vertical="center" wrapText="1"/>
      <protection/>
    </xf>
    <xf numFmtId="0" fontId="1" fillId="33" borderId="42" xfId="53" applyFont="1" applyFill="1" applyBorder="1" applyAlignment="1">
      <alignment horizontal="center" vertical="center" wrapText="1"/>
      <protection/>
    </xf>
    <xf numFmtId="0" fontId="1" fillId="33" borderId="16" xfId="53" applyFont="1" applyFill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84" xfId="53" applyFont="1" applyBorder="1" applyAlignment="1">
      <alignment horizontal="center" vertical="center" wrapText="1"/>
      <protection/>
    </xf>
    <xf numFmtId="0" fontId="1" fillId="0" borderId="51" xfId="53" applyFont="1" applyBorder="1" applyAlignment="1">
      <alignment horizontal="center" vertical="center" wrapText="1"/>
      <protection/>
    </xf>
    <xf numFmtId="0" fontId="1" fillId="33" borderId="38" xfId="53" applyFont="1" applyFill="1" applyBorder="1" applyAlignment="1">
      <alignment horizontal="center" vertical="center"/>
      <protection/>
    </xf>
    <xf numFmtId="0" fontId="1" fillId="33" borderId="22" xfId="53" applyFont="1" applyFill="1" applyBorder="1" applyAlignment="1">
      <alignment horizontal="center" vertical="center"/>
      <protection/>
    </xf>
    <xf numFmtId="0" fontId="1" fillId="33" borderId="24" xfId="53" applyFont="1" applyFill="1" applyBorder="1" applyAlignment="1">
      <alignment horizontal="center" vertical="center"/>
      <protection/>
    </xf>
    <xf numFmtId="0" fontId="1" fillId="33" borderId="38" xfId="53" applyFont="1" applyFill="1" applyBorder="1" applyAlignment="1">
      <alignment horizontal="center" vertical="center" wrapText="1"/>
      <protection/>
    </xf>
    <xf numFmtId="0" fontId="1" fillId="33" borderId="22" xfId="53" applyFont="1" applyFill="1" applyBorder="1" applyAlignment="1">
      <alignment horizontal="center" vertical="center" wrapText="1"/>
      <protection/>
    </xf>
    <xf numFmtId="0" fontId="1" fillId="33" borderId="24" xfId="53" applyFont="1" applyFill="1" applyBorder="1" applyAlignment="1">
      <alignment horizontal="center" vertical="center" wrapText="1"/>
      <protection/>
    </xf>
    <xf numFmtId="0" fontId="1" fillId="33" borderId="62" xfId="53" applyFont="1" applyFill="1" applyBorder="1" applyAlignment="1">
      <alignment horizontal="center" vertical="center"/>
      <protection/>
    </xf>
    <xf numFmtId="0" fontId="1" fillId="33" borderId="20" xfId="53" applyFont="1" applyFill="1" applyBorder="1" applyAlignment="1">
      <alignment horizontal="center" vertical="center"/>
      <protection/>
    </xf>
    <xf numFmtId="0" fontId="1" fillId="33" borderId="23" xfId="53" applyFont="1" applyFill="1" applyBorder="1" applyAlignment="1">
      <alignment horizontal="center" vertical="center"/>
      <protection/>
    </xf>
    <xf numFmtId="0" fontId="7" fillId="33" borderId="85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48" xfId="0" applyFont="1" applyFill="1" applyBorder="1" applyAlignment="1">
      <alignment horizontal="left" vertical="center" wrapText="1"/>
    </xf>
    <xf numFmtId="0" fontId="7" fillId="33" borderId="86" xfId="0" applyFont="1" applyFill="1" applyBorder="1" applyAlignment="1">
      <alignment horizontal="center"/>
    </xf>
    <xf numFmtId="0" fontId="7" fillId="33" borderId="87" xfId="0" applyFont="1" applyFill="1" applyBorder="1" applyAlignment="1">
      <alignment horizontal="center"/>
    </xf>
    <xf numFmtId="0" fontId="7" fillId="33" borderId="88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89" xfId="0" applyFont="1" applyFill="1" applyBorder="1" applyAlignment="1">
      <alignment horizontal="left" vertical="center" wrapText="1"/>
    </xf>
    <xf numFmtId="0" fontId="7" fillId="33" borderId="90" xfId="0" applyFont="1" applyFill="1" applyBorder="1" applyAlignment="1">
      <alignment horizontal="left" vertical="center" wrapText="1"/>
    </xf>
    <xf numFmtId="0" fontId="7" fillId="33" borderId="91" xfId="0" applyFont="1" applyFill="1" applyBorder="1" applyAlignment="1">
      <alignment horizontal="left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/>
    </xf>
    <xf numFmtId="0" fontId="7" fillId="33" borderId="9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4" fillId="37" borderId="58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7" borderId="37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37" borderId="45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33" borderId="93" xfId="0" applyFont="1" applyFill="1" applyBorder="1" applyAlignment="1">
      <alignment horizontal="left" vertical="center" wrapText="1"/>
    </xf>
    <xf numFmtId="0" fontId="14" fillId="0" borderId="94" xfId="0" applyFont="1" applyBorder="1" applyAlignment="1">
      <alignment horizontal="left" vertical="center" wrapText="1"/>
    </xf>
    <xf numFmtId="0" fontId="23" fillId="37" borderId="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37" borderId="52" xfId="0" applyFont="1" applyFill="1" applyBorder="1" applyAlignment="1">
      <alignment horizontal="center" vertical="center"/>
    </xf>
    <xf numFmtId="0" fontId="26" fillId="0" borderId="52" xfId="0" applyFont="1" applyBorder="1" applyAlignment="1">
      <alignment/>
    </xf>
    <xf numFmtId="0" fontId="10" fillId="35" borderId="58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33" xfId="0" applyFont="1" applyFill="1" applyBorder="1" applyAlignment="1">
      <alignment horizontal="center" vertical="center" wrapText="1"/>
    </xf>
    <xf numFmtId="0" fontId="10" fillId="35" borderId="43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 horizontal="center" vertical="center" wrapText="1"/>
    </xf>
    <xf numFmtId="0" fontId="10" fillId="35" borderId="6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9" fontId="14" fillId="0" borderId="22" xfId="0" applyNumberFormat="1" applyFont="1" applyBorder="1" applyAlignment="1">
      <alignment horizontal="center" wrapText="1"/>
    </xf>
    <xf numFmtId="9" fontId="14" fillId="0" borderId="17" xfId="0" applyNumberFormat="1" applyFont="1" applyBorder="1" applyAlignment="1">
      <alignment horizontal="center" wrapText="1"/>
    </xf>
    <xf numFmtId="0" fontId="10" fillId="35" borderId="86" xfId="0" applyFont="1" applyFill="1" applyBorder="1" applyAlignment="1">
      <alignment horizontal="center" vertical="center" wrapText="1"/>
    </xf>
    <xf numFmtId="0" fontId="10" fillId="33" borderId="8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5" borderId="93" xfId="0" applyFont="1" applyFill="1" applyBorder="1" applyAlignment="1">
      <alignment horizontal="left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7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37" borderId="37" xfId="0" applyFont="1" applyFill="1" applyBorder="1" applyAlignment="1">
      <alignment horizontal="right" vertical="center" wrapText="1"/>
    </xf>
    <xf numFmtId="0" fontId="14" fillId="37" borderId="33" xfId="0" applyFont="1" applyFill="1" applyBorder="1" applyAlignment="1">
      <alignment horizontal="center" vertical="center" wrapText="1"/>
    </xf>
    <xf numFmtId="0" fontId="14" fillId="37" borderId="42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0" borderId="95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37" borderId="64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10" fillId="33" borderId="94" xfId="0" applyFont="1" applyFill="1" applyBorder="1" applyAlignment="1">
      <alignment horizontal="left" vertical="center" wrapText="1"/>
    </xf>
    <xf numFmtId="0" fontId="10" fillId="33" borderId="96" xfId="0" applyFont="1" applyFill="1" applyBorder="1" applyAlignment="1">
      <alignment horizontal="left" vertical="center" wrapText="1"/>
    </xf>
    <xf numFmtId="0" fontId="14" fillId="37" borderId="43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4" fillId="37" borderId="58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0" fillId="33" borderId="97" xfId="0" applyFont="1" applyFill="1" applyBorder="1" applyAlignment="1">
      <alignment horizontal="left" vertical="center" wrapText="1"/>
    </xf>
    <xf numFmtId="0" fontId="14" fillId="0" borderId="98" xfId="0" applyFont="1" applyBorder="1" applyAlignment="1">
      <alignment horizontal="left" vertical="center" wrapText="1"/>
    </xf>
    <xf numFmtId="0" fontId="10" fillId="35" borderId="81" xfId="0" applyFont="1" applyFill="1" applyBorder="1" applyAlignment="1">
      <alignment horizontal="center" vertical="center" wrapText="1"/>
    </xf>
    <xf numFmtId="0" fontId="10" fillId="35" borderId="8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33" borderId="89" xfId="0" applyFont="1" applyFill="1" applyBorder="1" applyAlignment="1">
      <alignment horizontal="center" vertical="center" wrapText="1"/>
    </xf>
    <xf numFmtId="0" fontId="10" fillId="33" borderId="90" xfId="0" applyFont="1" applyFill="1" applyBorder="1" applyAlignment="1">
      <alignment horizontal="center" vertical="center" wrapText="1"/>
    </xf>
    <xf numFmtId="0" fontId="10" fillId="33" borderId="9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37" borderId="37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 wrapText="1"/>
    </xf>
    <xf numFmtId="0" fontId="14" fillId="37" borderId="45" xfId="0" applyFont="1" applyFill="1" applyBorder="1" applyAlignment="1">
      <alignment horizontal="center" vertical="center" wrapText="1"/>
    </xf>
    <xf numFmtId="0" fontId="14" fillId="37" borderId="42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9" fontId="14" fillId="0" borderId="38" xfId="0" applyNumberFormat="1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6" xfId="0" applyBorder="1" applyAlignment="1">
      <alignment horizontal="center"/>
    </xf>
    <xf numFmtId="3" fontId="2" fillId="0" borderId="37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8" borderId="80" xfId="0" applyFont="1" applyFill="1" applyBorder="1" applyAlignment="1">
      <alignment horizontal="center" vertical="center"/>
    </xf>
    <xf numFmtId="0" fontId="1" fillId="38" borderId="100" xfId="0" applyFont="1" applyFill="1" applyBorder="1" applyAlignment="1">
      <alignment horizontal="center" vertical="center"/>
    </xf>
    <xf numFmtId="0" fontId="1" fillId="38" borderId="78" xfId="0" applyFont="1" applyFill="1" applyBorder="1" applyAlignment="1">
      <alignment horizontal="center" vertical="center"/>
    </xf>
    <xf numFmtId="0" fontId="1" fillId="38" borderId="36" xfId="0" applyFont="1" applyFill="1" applyBorder="1" applyAlignment="1">
      <alignment horizontal="center" vertical="center"/>
    </xf>
    <xf numFmtId="0" fontId="1" fillId="38" borderId="37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" fillId="38" borderId="78" xfId="0" applyFont="1" applyFill="1" applyBorder="1" applyAlignment="1">
      <alignment horizontal="center" vertical="center" wrapText="1"/>
    </xf>
    <xf numFmtId="0" fontId="1" fillId="38" borderId="36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9" borderId="37" xfId="0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vertical="center" wrapText="1"/>
    </xf>
    <xf numFmtId="0" fontId="1" fillId="38" borderId="86" xfId="0" applyFont="1" applyFill="1" applyBorder="1" applyAlignment="1">
      <alignment horizontal="center" vertical="center" wrapText="1"/>
    </xf>
    <xf numFmtId="0" fontId="1" fillId="38" borderId="87" xfId="0" applyFont="1" applyFill="1" applyBorder="1" applyAlignment="1">
      <alignment horizontal="center" vertical="center" wrapText="1"/>
    </xf>
    <xf numFmtId="0" fontId="1" fillId="38" borderId="88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37" borderId="33" xfId="0" applyFont="1" applyFill="1" applyBorder="1" applyAlignment="1">
      <alignment horizontal="left" vertical="center" wrapText="1"/>
    </xf>
    <xf numFmtId="0" fontId="2" fillId="0" borderId="8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37" borderId="37" xfId="0" applyFont="1" applyFill="1" applyBorder="1" applyAlignment="1">
      <alignment horizontal="left" vertical="center" wrapText="1"/>
    </xf>
    <xf numFmtId="0" fontId="2" fillId="37" borderId="43" xfId="0" applyFont="1" applyFill="1" applyBorder="1" applyAlignment="1">
      <alignment horizontal="lef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5.11.08(plan-2006)" xfId="52"/>
    <cellStyle name="Normalny_Sprawozdanie I półrocze 2004" xfId="53"/>
    <cellStyle name="Normalny_Wieloletni 19-12-01 (1)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K4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9.28125" style="64" bestFit="1" customWidth="1"/>
    <col min="3" max="3" width="49.57421875" style="64" bestFit="1" customWidth="1"/>
    <col min="4" max="4" width="15.00390625" style="64" bestFit="1" customWidth="1"/>
    <col min="5" max="7" width="15.00390625" style="64" customWidth="1"/>
    <col min="8" max="8" width="13.57421875" style="64" customWidth="1"/>
    <col min="9" max="9" width="28.140625" style="64" customWidth="1"/>
    <col min="10" max="10" width="13.8515625" style="64" customWidth="1"/>
    <col min="11" max="11" width="11.421875" style="64" customWidth="1"/>
    <col min="12" max="16384" width="9.140625" style="64" customWidth="1"/>
  </cols>
  <sheetData>
    <row r="1" spans="1:11" s="1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469" t="s">
        <v>262</v>
      </c>
      <c r="K1" s="469"/>
    </row>
    <row r="2" spans="1:11" s="1" customFormat="1" ht="19.5" customHeight="1">
      <c r="A2" s="470" t="s">
        <v>14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</row>
    <row r="3" spans="1:11" s="1" customFormat="1" ht="15.75" thickBot="1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6</v>
      </c>
    </row>
    <row r="4" spans="1:11" s="1" customFormat="1" ht="12.75">
      <c r="A4" s="471" t="s">
        <v>0</v>
      </c>
      <c r="B4" s="472" t="s">
        <v>1</v>
      </c>
      <c r="C4" s="472" t="s">
        <v>2</v>
      </c>
      <c r="D4" s="452" t="s">
        <v>3</v>
      </c>
      <c r="E4" s="453"/>
      <c r="F4" s="453"/>
      <c r="G4" s="453"/>
      <c r="H4" s="453"/>
      <c r="I4" s="454"/>
      <c r="J4" s="454"/>
      <c r="K4" s="455"/>
    </row>
    <row r="5" spans="1:11" s="1" customFormat="1" ht="12.75">
      <c r="A5" s="457"/>
      <c r="B5" s="473"/>
      <c r="C5" s="473"/>
      <c r="D5" s="456" t="s">
        <v>9</v>
      </c>
      <c r="E5" s="459" t="s">
        <v>11</v>
      </c>
      <c r="F5" s="459"/>
      <c r="G5" s="459"/>
      <c r="H5" s="459"/>
      <c r="I5" s="459"/>
      <c r="J5" s="459"/>
      <c r="K5" s="460"/>
    </row>
    <row r="6" spans="1:11" s="1" customFormat="1" ht="27.75" customHeight="1">
      <c r="A6" s="457"/>
      <c r="B6" s="473"/>
      <c r="C6" s="473"/>
      <c r="D6" s="457"/>
      <c r="E6" s="461" t="s">
        <v>18</v>
      </c>
      <c r="F6" s="461"/>
      <c r="G6" s="461" t="s">
        <v>19</v>
      </c>
      <c r="H6" s="461" t="s">
        <v>20</v>
      </c>
      <c r="I6" s="462" t="s">
        <v>21</v>
      </c>
      <c r="J6" s="463" t="s">
        <v>15</v>
      </c>
      <c r="K6" s="465" t="s">
        <v>16</v>
      </c>
    </row>
    <row r="7" spans="1:11" s="1" customFormat="1" ht="117" customHeight="1">
      <c r="A7" s="458"/>
      <c r="B7" s="474"/>
      <c r="C7" s="474"/>
      <c r="D7" s="458"/>
      <c r="E7" s="69" t="s">
        <v>22</v>
      </c>
      <c r="F7" s="69" t="s">
        <v>23</v>
      </c>
      <c r="G7" s="461"/>
      <c r="H7" s="461"/>
      <c r="I7" s="462"/>
      <c r="J7" s="464"/>
      <c r="K7" s="465"/>
    </row>
    <row r="8" spans="1:11" s="3" customFormat="1" ht="12" thickBot="1">
      <c r="A8" s="8">
        <v>1</v>
      </c>
      <c r="B8" s="9">
        <v>2</v>
      </c>
      <c r="C8" s="41">
        <v>3</v>
      </c>
      <c r="D8" s="42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3">
        <v>10</v>
      </c>
      <c r="K8" s="21">
        <v>11</v>
      </c>
    </row>
    <row r="9" spans="1:11" s="1" customFormat="1" ht="12.75">
      <c r="A9" s="51"/>
      <c r="B9" s="52"/>
      <c r="C9" s="53"/>
      <c r="D9" s="59"/>
      <c r="E9" s="54"/>
      <c r="F9" s="54"/>
      <c r="G9" s="54"/>
      <c r="H9" s="54"/>
      <c r="I9" s="54"/>
      <c r="J9" s="54"/>
      <c r="K9" s="55"/>
    </row>
    <row r="10" spans="1:11" s="7" customFormat="1" ht="12.75">
      <c r="A10" s="47">
        <v>926</v>
      </c>
      <c r="B10" s="48"/>
      <c r="C10" s="61" t="s">
        <v>248</v>
      </c>
      <c r="D10" s="49">
        <f aca="true" t="shared" si="0" ref="D10:K10">SUM(D12:D12)</f>
        <v>140000</v>
      </c>
      <c r="E10" s="50">
        <f t="shared" si="0"/>
        <v>0</v>
      </c>
      <c r="F10" s="50">
        <f t="shared" si="0"/>
        <v>0</v>
      </c>
      <c r="G10" s="50">
        <f t="shared" si="0"/>
        <v>140000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62">
        <f t="shared" si="0"/>
        <v>0</v>
      </c>
    </row>
    <row r="11" spans="1:11" s="1" customFormat="1" ht="12.75">
      <c r="A11" s="51"/>
      <c r="B11" s="52"/>
      <c r="C11" s="53"/>
      <c r="D11" s="59"/>
      <c r="E11" s="54"/>
      <c r="F11" s="54"/>
      <c r="G11" s="54"/>
      <c r="H11" s="54"/>
      <c r="I11" s="54"/>
      <c r="J11" s="54"/>
      <c r="K11" s="55"/>
    </row>
    <row r="12" spans="1:11" s="1" customFormat="1" ht="13.5" thickBot="1">
      <c r="A12" s="12"/>
      <c r="B12" s="10">
        <v>92605</v>
      </c>
      <c r="C12" s="56" t="s">
        <v>249</v>
      </c>
      <c r="D12" s="60">
        <f>SUM(E12:K12)</f>
        <v>140000</v>
      </c>
      <c r="E12" s="57">
        <v>0</v>
      </c>
      <c r="F12" s="57">
        <v>0</v>
      </c>
      <c r="G12" s="57">
        <v>140000</v>
      </c>
      <c r="H12" s="57">
        <v>0</v>
      </c>
      <c r="I12" s="57">
        <v>0</v>
      </c>
      <c r="J12" s="57">
        <v>0</v>
      </c>
      <c r="K12" s="58">
        <v>0</v>
      </c>
    </row>
    <row r="13" spans="1:11" s="6" customFormat="1" ht="30" customHeight="1" thickBot="1">
      <c r="A13" s="475" t="s">
        <v>5</v>
      </c>
      <c r="B13" s="476"/>
      <c r="C13" s="477"/>
      <c r="D13" s="14">
        <f aca="true" t="shared" si="1" ref="D13:K13">SUM(D10)</f>
        <v>140000</v>
      </c>
      <c r="E13" s="63">
        <f t="shared" si="1"/>
        <v>0</v>
      </c>
      <c r="F13" s="63">
        <f t="shared" si="1"/>
        <v>0</v>
      </c>
      <c r="G13" s="63">
        <f t="shared" si="1"/>
        <v>140000</v>
      </c>
      <c r="H13" s="63">
        <f t="shared" si="1"/>
        <v>0</v>
      </c>
      <c r="I13" s="63">
        <f t="shared" si="1"/>
        <v>0</v>
      </c>
      <c r="J13" s="63">
        <f t="shared" si="1"/>
        <v>0</v>
      </c>
      <c r="K13" s="35">
        <f t="shared" si="1"/>
        <v>0</v>
      </c>
    </row>
    <row r="14" spans="1:11" s="148" customFormat="1" ht="12.75">
      <c r="A14" s="146"/>
      <c r="B14" s="146"/>
      <c r="C14" s="146"/>
      <c r="D14" s="147"/>
      <c r="E14" s="147"/>
      <c r="F14" s="147"/>
      <c r="G14" s="147"/>
      <c r="H14" s="147"/>
      <c r="I14" s="147"/>
      <c r="J14" s="147"/>
      <c r="K14" s="147"/>
    </row>
    <row r="15" spans="4:11" s="148" customFormat="1" ht="13.5" thickBot="1">
      <c r="D15" s="149"/>
      <c r="E15" s="149"/>
      <c r="F15" s="149"/>
      <c r="G15" s="149"/>
      <c r="H15" s="149"/>
      <c r="I15" s="149"/>
      <c r="J15" s="149"/>
      <c r="K15" s="5" t="s">
        <v>6</v>
      </c>
    </row>
    <row r="16" spans="1:11" s="1" customFormat="1" ht="12.75">
      <c r="A16" s="471" t="s">
        <v>0</v>
      </c>
      <c r="B16" s="472" t="s">
        <v>1</v>
      </c>
      <c r="C16" s="472" t="s">
        <v>2</v>
      </c>
      <c r="D16" s="452" t="s">
        <v>4</v>
      </c>
      <c r="E16" s="453"/>
      <c r="F16" s="453"/>
      <c r="G16" s="453"/>
      <c r="H16" s="453"/>
      <c r="I16" s="454"/>
      <c r="J16" s="454"/>
      <c r="K16" s="455"/>
    </row>
    <row r="17" spans="1:11" s="1" customFormat="1" ht="12.75">
      <c r="A17" s="457"/>
      <c r="B17" s="473"/>
      <c r="C17" s="473"/>
      <c r="D17" s="456" t="s">
        <v>9</v>
      </c>
      <c r="E17" s="459" t="s">
        <v>11</v>
      </c>
      <c r="F17" s="459"/>
      <c r="G17" s="459"/>
      <c r="H17" s="459"/>
      <c r="I17" s="459"/>
      <c r="J17" s="459"/>
      <c r="K17" s="460"/>
    </row>
    <row r="18" spans="1:11" s="1" customFormat="1" ht="27.75" customHeight="1">
      <c r="A18" s="457"/>
      <c r="B18" s="473"/>
      <c r="C18" s="473"/>
      <c r="D18" s="457"/>
      <c r="E18" s="461" t="s">
        <v>18</v>
      </c>
      <c r="F18" s="461"/>
      <c r="G18" s="461" t="s">
        <v>19</v>
      </c>
      <c r="H18" s="461" t="s">
        <v>20</v>
      </c>
      <c r="I18" s="462" t="s">
        <v>21</v>
      </c>
      <c r="J18" s="463" t="s">
        <v>15</v>
      </c>
      <c r="K18" s="465" t="s">
        <v>16</v>
      </c>
    </row>
    <row r="19" spans="1:11" s="1" customFormat="1" ht="117" customHeight="1">
      <c r="A19" s="458"/>
      <c r="B19" s="474"/>
      <c r="C19" s="474"/>
      <c r="D19" s="458"/>
      <c r="E19" s="69" t="s">
        <v>22</v>
      </c>
      <c r="F19" s="69" t="s">
        <v>23</v>
      </c>
      <c r="G19" s="461"/>
      <c r="H19" s="461"/>
      <c r="I19" s="462"/>
      <c r="J19" s="464"/>
      <c r="K19" s="465"/>
    </row>
    <row r="20" spans="1:11" s="3" customFormat="1" ht="12" thickBot="1">
      <c r="A20" s="8">
        <v>1</v>
      </c>
      <c r="B20" s="9">
        <v>2</v>
      </c>
      <c r="C20" s="41">
        <v>3</v>
      </c>
      <c r="D20" s="42">
        <v>4</v>
      </c>
      <c r="E20" s="73">
        <v>5</v>
      </c>
      <c r="F20" s="73">
        <v>6</v>
      </c>
      <c r="G20" s="73">
        <v>7</v>
      </c>
      <c r="H20" s="73">
        <v>8</v>
      </c>
      <c r="I20" s="73">
        <v>9</v>
      </c>
      <c r="J20" s="73">
        <v>10</v>
      </c>
      <c r="K20" s="21">
        <v>11</v>
      </c>
    </row>
    <row r="21" spans="1:11" s="1" customFormat="1" ht="12.75">
      <c r="A21" s="43"/>
      <c r="B21" s="44"/>
      <c r="C21" s="45"/>
      <c r="D21" s="46"/>
      <c r="E21" s="71"/>
      <c r="F21" s="71"/>
      <c r="G21" s="71"/>
      <c r="H21" s="71"/>
      <c r="I21" s="71"/>
      <c r="J21" s="71"/>
      <c r="K21" s="72"/>
    </row>
    <row r="22" spans="1:11" s="7" customFormat="1" ht="12.75">
      <c r="A22" s="47">
        <v>750</v>
      </c>
      <c r="B22" s="48"/>
      <c r="C22" s="61" t="s">
        <v>12</v>
      </c>
      <c r="D22" s="49">
        <f aca="true" t="shared" si="2" ref="D22:K22">SUM(D24:D24)</f>
        <v>140000</v>
      </c>
      <c r="E22" s="50">
        <f t="shared" si="2"/>
        <v>0</v>
      </c>
      <c r="F22" s="50">
        <f t="shared" si="2"/>
        <v>140000</v>
      </c>
      <c r="G22" s="50">
        <f t="shared" si="2"/>
        <v>0</v>
      </c>
      <c r="H22" s="50">
        <f t="shared" si="2"/>
        <v>0</v>
      </c>
      <c r="I22" s="50">
        <f t="shared" si="2"/>
        <v>0</v>
      </c>
      <c r="J22" s="50">
        <f t="shared" si="2"/>
        <v>0</v>
      </c>
      <c r="K22" s="62">
        <f t="shared" si="2"/>
        <v>0</v>
      </c>
    </row>
    <row r="23" spans="1:11" s="1" customFormat="1" ht="12.75">
      <c r="A23" s="51"/>
      <c r="B23" s="52"/>
      <c r="C23" s="53"/>
      <c r="D23" s="59"/>
      <c r="E23" s="54"/>
      <c r="F23" s="54"/>
      <c r="G23" s="54"/>
      <c r="H23" s="54"/>
      <c r="I23" s="54"/>
      <c r="J23" s="54"/>
      <c r="K23" s="55"/>
    </row>
    <row r="24" spans="1:11" s="1" customFormat="1" ht="12.75">
      <c r="A24" s="11"/>
      <c r="B24" s="10">
        <v>75075</v>
      </c>
      <c r="C24" s="56" t="s">
        <v>250</v>
      </c>
      <c r="D24" s="60">
        <f>SUM(E24:K24)</f>
        <v>140000</v>
      </c>
      <c r="E24" s="57">
        <v>0</v>
      </c>
      <c r="F24" s="57">
        <v>140000</v>
      </c>
      <c r="G24" s="57">
        <v>0</v>
      </c>
      <c r="H24" s="57">
        <v>0</v>
      </c>
      <c r="I24" s="57">
        <v>0</v>
      </c>
      <c r="J24" s="57">
        <v>0</v>
      </c>
      <c r="K24" s="58">
        <v>0</v>
      </c>
    </row>
    <row r="25" spans="1:11" s="1" customFormat="1" ht="12.75">
      <c r="A25" s="51"/>
      <c r="B25" s="52"/>
      <c r="C25" s="53"/>
      <c r="D25" s="59"/>
      <c r="E25" s="54"/>
      <c r="F25" s="54"/>
      <c r="G25" s="54"/>
      <c r="H25" s="54"/>
      <c r="I25" s="54"/>
      <c r="J25" s="54"/>
      <c r="K25" s="55"/>
    </row>
    <row r="26" spans="1:11" s="7" customFormat="1" ht="12.75">
      <c r="A26" s="47">
        <v>921</v>
      </c>
      <c r="B26" s="48"/>
      <c r="C26" s="61" t="s">
        <v>166</v>
      </c>
      <c r="D26" s="49">
        <f aca="true" t="shared" si="3" ref="D26:K26">SUM(D28:D28)</f>
        <v>300000</v>
      </c>
      <c r="E26" s="50">
        <f t="shared" si="3"/>
        <v>0</v>
      </c>
      <c r="F26" s="50">
        <f t="shared" si="3"/>
        <v>0</v>
      </c>
      <c r="G26" s="50">
        <f t="shared" si="3"/>
        <v>300000</v>
      </c>
      <c r="H26" s="50">
        <f t="shared" si="3"/>
        <v>0</v>
      </c>
      <c r="I26" s="50">
        <f t="shared" si="3"/>
        <v>0</v>
      </c>
      <c r="J26" s="50">
        <f t="shared" si="3"/>
        <v>0</v>
      </c>
      <c r="K26" s="62">
        <f t="shared" si="3"/>
        <v>0</v>
      </c>
    </row>
    <row r="27" spans="1:11" s="1" customFormat="1" ht="12.75">
      <c r="A27" s="51"/>
      <c r="B27" s="52"/>
      <c r="C27" s="53"/>
      <c r="D27" s="59"/>
      <c r="E27" s="54"/>
      <c r="F27" s="54"/>
      <c r="G27" s="54"/>
      <c r="H27" s="54"/>
      <c r="I27" s="54"/>
      <c r="J27" s="54"/>
      <c r="K27" s="55"/>
    </row>
    <row r="28" spans="1:11" s="1" customFormat="1" ht="12.75">
      <c r="A28" s="11"/>
      <c r="B28" s="10">
        <v>92109</v>
      </c>
      <c r="C28" s="56" t="s">
        <v>251</v>
      </c>
      <c r="D28" s="60">
        <f>SUM(E28:K28)</f>
        <v>300000</v>
      </c>
      <c r="E28" s="57">
        <v>0</v>
      </c>
      <c r="F28" s="57">
        <v>0</v>
      </c>
      <c r="G28" s="57">
        <v>300000</v>
      </c>
      <c r="H28" s="57">
        <v>0</v>
      </c>
      <c r="I28" s="57">
        <v>0</v>
      </c>
      <c r="J28" s="57">
        <v>0</v>
      </c>
      <c r="K28" s="58">
        <v>0</v>
      </c>
    </row>
    <row r="29" spans="1:11" s="1" customFormat="1" ht="12.75">
      <c r="A29" s="12"/>
      <c r="B29" s="52"/>
      <c r="C29" s="53"/>
      <c r="D29" s="59"/>
      <c r="E29" s="54"/>
      <c r="F29" s="54"/>
      <c r="G29" s="54"/>
      <c r="H29" s="54"/>
      <c r="I29" s="54"/>
      <c r="J29" s="54"/>
      <c r="K29" s="55"/>
    </row>
    <row r="30" spans="1:11" s="150" customFormat="1" ht="12.75">
      <c r="A30" s="151">
        <v>926</v>
      </c>
      <c r="B30" s="152"/>
      <c r="C30" s="61" t="s">
        <v>248</v>
      </c>
      <c r="D30" s="153">
        <f aca="true" t="shared" si="4" ref="D30:K30">SUM(D32:D32)</f>
        <v>250000</v>
      </c>
      <c r="E30" s="154">
        <f t="shared" si="4"/>
        <v>0</v>
      </c>
      <c r="F30" s="154">
        <f t="shared" si="4"/>
        <v>250000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5">
        <f t="shared" si="4"/>
        <v>0</v>
      </c>
    </row>
    <row r="31" spans="1:11" s="1" customFormat="1" ht="12.75">
      <c r="A31" s="12"/>
      <c r="B31" s="52"/>
      <c r="C31" s="53"/>
      <c r="D31" s="59"/>
      <c r="E31" s="54"/>
      <c r="F31" s="54"/>
      <c r="G31" s="54"/>
      <c r="H31" s="54"/>
      <c r="I31" s="54"/>
      <c r="J31" s="54"/>
      <c r="K31" s="55"/>
    </row>
    <row r="32" spans="1:11" s="1" customFormat="1" ht="13.5" thickBot="1">
      <c r="A32" s="12"/>
      <c r="B32" s="52">
        <v>92604</v>
      </c>
      <c r="C32" s="53" t="s">
        <v>252</v>
      </c>
      <c r="D32" s="60">
        <f>SUM(E32:K32)</f>
        <v>250000</v>
      </c>
      <c r="E32" s="54">
        <v>0</v>
      </c>
      <c r="F32" s="54">
        <v>250000</v>
      </c>
      <c r="G32" s="54">
        <v>0</v>
      </c>
      <c r="H32" s="54">
        <v>0</v>
      </c>
      <c r="I32" s="54">
        <v>0</v>
      </c>
      <c r="J32" s="54">
        <v>0</v>
      </c>
      <c r="K32" s="55"/>
    </row>
    <row r="33" spans="1:11" s="6" customFormat="1" ht="30" customHeight="1" thickBot="1">
      <c r="A33" s="466" t="s">
        <v>5</v>
      </c>
      <c r="B33" s="467"/>
      <c r="C33" s="468"/>
      <c r="D33" s="14">
        <f aca="true" t="shared" si="5" ref="D33:K33">SUM(D22+D26+D30)</f>
        <v>690000</v>
      </c>
      <c r="E33" s="63">
        <f t="shared" si="5"/>
        <v>0</v>
      </c>
      <c r="F33" s="63">
        <f t="shared" si="5"/>
        <v>390000</v>
      </c>
      <c r="G33" s="63">
        <f t="shared" si="5"/>
        <v>300000</v>
      </c>
      <c r="H33" s="63">
        <f t="shared" si="5"/>
        <v>0</v>
      </c>
      <c r="I33" s="63">
        <f t="shared" si="5"/>
        <v>0</v>
      </c>
      <c r="J33" s="63">
        <f t="shared" si="5"/>
        <v>0</v>
      </c>
      <c r="K33" s="35">
        <f t="shared" si="5"/>
        <v>0</v>
      </c>
    </row>
    <row r="36" spans="10:11" ht="12.75">
      <c r="J36" s="65"/>
      <c r="K36" s="13"/>
    </row>
    <row r="37" spans="4:11" ht="12.75">
      <c r="D37" s="156"/>
      <c r="K37" s="66"/>
    </row>
    <row r="38" ht="12.75">
      <c r="K38" s="66"/>
    </row>
    <row r="39" spans="3:11" ht="12.75">
      <c r="C39" s="446"/>
      <c r="D39" s="67"/>
      <c r="E39" s="67"/>
      <c r="F39" s="67"/>
      <c r="G39" s="67"/>
      <c r="H39" s="67"/>
      <c r="I39" s="65"/>
      <c r="K39" s="66"/>
    </row>
    <row r="40" spans="3:11" ht="12.75">
      <c r="C40" s="66"/>
      <c r="D40" s="67"/>
      <c r="E40" s="67"/>
      <c r="F40" s="67"/>
      <c r="G40" s="67"/>
      <c r="H40" s="67"/>
      <c r="I40" s="65"/>
      <c r="K40" s="66"/>
    </row>
    <row r="41" spans="3:11" ht="12.75">
      <c r="C41" s="66"/>
      <c r="D41" s="67"/>
      <c r="E41" s="67"/>
      <c r="F41" s="67"/>
      <c r="G41" s="67"/>
      <c r="H41" s="67"/>
      <c r="K41" s="66"/>
    </row>
    <row r="42" spans="3:11" ht="12.75">
      <c r="C42" s="66"/>
      <c r="D42" s="67"/>
      <c r="E42" s="67"/>
      <c r="F42" s="67"/>
      <c r="G42" s="67"/>
      <c r="H42" s="67"/>
      <c r="K42" s="66"/>
    </row>
    <row r="43" spans="3:11" ht="12.75">
      <c r="C43" s="66"/>
      <c r="D43" s="67"/>
      <c r="E43" s="67"/>
      <c r="F43" s="67"/>
      <c r="G43" s="67"/>
      <c r="H43" s="67"/>
      <c r="K43" s="66"/>
    </row>
    <row r="44" spans="3:8" ht="12.75">
      <c r="C44" s="66"/>
      <c r="D44" s="66"/>
      <c r="E44" s="66"/>
      <c r="F44" s="66"/>
      <c r="G44" s="66"/>
      <c r="H44" s="66"/>
    </row>
    <row r="45" spans="3:11" ht="12.75">
      <c r="C45" s="66"/>
      <c r="D45" s="13"/>
      <c r="E45" s="13"/>
      <c r="F45" s="13"/>
      <c r="G45" s="13"/>
      <c r="H45" s="13"/>
      <c r="K45" s="70"/>
    </row>
    <row r="46" ht="12.75">
      <c r="J46" s="65"/>
    </row>
  </sheetData>
  <sheetProtection/>
  <mergeCells count="28">
    <mergeCell ref="A13:C13"/>
    <mergeCell ref="D5:D7"/>
    <mergeCell ref="E5:K5"/>
    <mergeCell ref="E6:F6"/>
    <mergeCell ref="G6:G7"/>
    <mergeCell ref="H6:H7"/>
    <mergeCell ref="I6:I7"/>
    <mergeCell ref="J6:J7"/>
    <mergeCell ref="K6:K7"/>
    <mergeCell ref="A33:C33"/>
    <mergeCell ref="J1:K1"/>
    <mergeCell ref="A2:K2"/>
    <mergeCell ref="A16:A19"/>
    <mergeCell ref="B16:B19"/>
    <mergeCell ref="C16:C19"/>
    <mergeCell ref="A4:A7"/>
    <mergeCell ref="B4:B7"/>
    <mergeCell ref="C4:C7"/>
    <mergeCell ref="D4:K4"/>
    <mergeCell ref="D16:K16"/>
    <mergeCell ref="D17:D19"/>
    <mergeCell ref="E17:K17"/>
    <mergeCell ref="E18:F18"/>
    <mergeCell ref="G18:G19"/>
    <mergeCell ref="H18:H19"/>
    <mergeCell ref="I18:I19"/>
    <mergeCell ref="J18:J19"/>
    <mergeCell ref="K18:K19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32"/>
  <sheetViews>
    <sheetView showGridLines="0" view="pageBreakPreview" zoomScaleSheetLayoutView="100" zoomScalePageLayoutView="0" workbookViewId="0" topLeftCell="A1">
      <selection activeCell="E34" sqref="E34"/>
    </sheetView>
  </sheetViews>
  <sheetFormatPr defaultColWidth="9.140625" defaultRowHeight="12.75"/>
  <cols>
    <col min="1" max="2" width="9.28125" style="15" bestFit="1" customWidth="1"/>
    <col min="3" max="3" width="49.57421875" style="15" bestFit="1" customWidth="1"/>
    <col min="4" max="5" width="24.28125" style="15" customWidth="1"/>
    <col min="6" max="16384" width="9.140625" style="15" customWidth="1"/>
  </cols>
  <sheetData>
    <row r="1" spans="1:6" s="1" customFormat="1" ht="60" customHeight="1">
      <c r="A1" s="2"/>
      <c r="B1" s="2"/>
      <c r="C1" s="2"/>
      <c r="E1" s="445" t="s">
        <v>263</v>
      </c>
      <c r="F1" s="445"/>
    </row>
    <row r="2" spans="1:3" s="1" customFormat="1" ht="12.75">
      <c r="A2" s="2"/>
      <c r="B2" s="2"/>
      <c r="C2" s="2"/>
    </row>
    <row r="3" spans="1:3" s="1" customFormat="1" ht="12.75">
      <c r="A3" s="2"/>
      <c r="B3" s="2"/>
      <c r="C3" s="2"/>
    </row>
    <row r="4" spans="1:5" s="1" customFormat="1" ht="32.25" customHeight="1">
      <c r="A4" s="470" t="s">
        <v>13</v>
      </c>
      <c r="B4" s="470"/>
      <c r="C4" s="470"/>
      <c r="D4" s="470"/>
      <c r="E4" s="470"/>
    </row>
    <row r="5" spans="1:5" s="1" customFormat="1" ht="15.75" thickBot="1">
      <c r="A5" s="4"/>
      <c r="B5" s="4"/>
      <c r="C5" s="4"/>
      <c r="E5" s="5" t="s">
        <v>6</v>
      </c>
    </row>
    <row r="6" spans="1:5" s="1" customFormat="1" ht="12.75">
      <c r="A6" s="471" t="s">
        <v>0</v>
      </c>
      <c r="B6" s="472" t="s">
        <v>1</v>
      </c>
      <c r="C6" s="481" t="s">
        <v>2</v>
      </c>
      <c r="D6" s="484" t="s">
        <v>3</v>
      </c>
      <c r="E6" s="478" t="s">
        <v>4</v>
      </c>
    </row>
    <row r="7" spans="1:5" s="1" customFormat="1" ht="12.75">
      <c r="A7" s="457"/>
      <c r="B7" s="473"/>
      <c r="C7" s="482"/>
      <c r="D7" s="485"/>
      <c r="E7" s="479"/>
    </row>
    <row r="8" spans="1:5" s="1" customFormat="1" ht="59.25" customHeight="1">
      <c r="A8" s="458"/>
      <c r="B8" s="474"/>
      <c r="C8" s="483"/>
      <c r="D8" s="486"/>
      <c r="E8" s="480"/>
    </row>
    <row r="9" spans="1:5" s="3" customFormat="1" ht="12" thickBot="1">
      <c r="A9" s="8">
        <v>1</v>
      </c>
      <c r="B9" s="9">
        <v>2</v>
      </c>
      <c r="C9" s="19">
        <v>3</v>
      </c>
      <c r="D9" s="20">
        <v>4</v>
      </c>
      <c r="E9" s="21">
        <v>5</v>
      </c>
    </row>
    <row r="10" spans="1:5" s="1" customFormat="1" ht="12.75">
      <c r="A10" s="12"/>
      <c r="B10" s="22"/>
      <c r="C10" s="23"/>
      <c r="D10" s="24"/>
      <c r="E10" s="25"/>
    </row>
    <row r="11" spans="1:5" s="7" customFormat="1" ht="12.75">
      <c r="A11" s="26">
        <v>630</v>
      </c>
      <c r="B11" s="27"/>
      <c r="C11" s="28" t="s">
        <v>253</v>
      </c>
      <c r="D11" s="29">
        <f>SUM(D13)</f>
        <v>600000</v>
      </c>
      <c r="E11" s="30">
        <f>SUM(E13)</f>
        <v>0</v>
      </c>
    </row>
    <row r="12" spans="1:5" s="1" customFormat="1" ht="12.75">
      <c r="A12" s="12"/>
      <c r="B12" s="22"/>
      <c r="C12" s="23"/>
      <c r="D12" s="31"/>
      <c r="E12" s="32"/>
    </row>
    <row r="13" spans="1:5" s="1" customFormat="1" ht="12.75">
      <c r="A13" s="11"/>
      <c r="B13" s="10">
        <v>63003</v>
      </c>
      <c r="C13" s="16" t="s">
        <v>28</v>
      </c>
      <c r="D13" s="33">
        <v>600000</v>
      </c>
      <c r="E13" s="34">
        <v>0</v>
      </c>
    </row>
    <row r="14" spans="1:5" s="1" customFormat="1" ht="12.75">
      <c r="A14" s="12"/>
      <c r="B14" s="22"/>
      <c r="C14" s="23"/>
      <c r="D14" s="24"/>
      <c r="E14" s="25"/>
    </row>
    <row r="15" spans="1:5" s="7" customFormat="1" ht="12.75">
      <c r="A15" s="26">
        <v>700</v>
      </c>
      <c r="B15" s="27"/>
      <c r="C15" s="28" t="s">
        <v>260</v>
      </c>
      <c r="D15" s="29">
        <f>SUM(D17)</f>
        <v>150000</v>
      </c>
      <c r="E15" s="30">
        <f>SUM(E17)</f>
        <v>0</v>
      </c>
    </row>
    <row r="16" spans="1:5" s="1" customFormat="1" ht="12.75">
      <c r="A16" s="12"/>
      <c r="B16" s="22"/>
      <c r="C16" s="23"/>
      <c r="D16" s="31"/>
      <c r="E16" s="32"/>
    </row>
    <row r="17" spans="1:5" s="1" customFormat="1" ht="12.75">
      <c r="A17" s="11"/>
      <c r="B17" s="10">
        <v>70095</v>
      </c>
      <c r="C17" s="16" t="s">
        <v>261</v>
      </c>
      <c r="D17" s="33">
        <v>150000</v>
      </c>
      <c r="E17" s="34">
        <v>0</v>
      </c>
    </row>
    <row r="18" spans="1:5" s="1" customFormat="1" ht="12.75">
      <c r="A18" s="12"/>
      <c r="B18" s="22"/>
      <c r="C18" s="23"/>
      <c r="D18" s="24"/>
      <c r="E18" s="25"/>
    </row>
    <row r="19" spans="1:5" s="7" customFormat="1" ht="12.75">
      <c r="A19" s="26">
        <v>801</v>
      </c>
      <c r="B19" s="27"/>
      <c r="C19" s="28" t="s">
        <v>258</v>
      </c>
      <c r="D19" s="29">
        <f>SUM(D21)</f>
        <v>0</v>
      </c>
      <c r="E19" s="30">
        <f>SUM(E21)</f>
        <v>150000</v>
      </c>
    </row>
    <row r="20" spans="1:5" s="1" customFormat="1" ht="12.75">
      <c r="A20" s="12"/>
      <c r="B20" s="22"/>
      <c r="C20" s="23"/>
      <c r="D20" s="31"/>
      <c r="E20" s="32"/>
    </row>
    <row r="21" spans="1:5" s="1" customFormat="1" ht="12.75">
      <c r="A21" s="11"/>
      <c r="B21" s="10">
        <v>80104</v>
      </c>
      <c r="C21" s="16" t="s">
        <v>259</v>
      </c>
      <c r="D21" s="33">
        <v>0</v>
      </c>
      <c r="E21" s="34">
        <v>150000</v>
      </c>
    </row>
    <row r="22" spans="1:5" s="1" customFormat="1" ht="12.75">
      <c r="A22" s="12"/>
      <c r="B22" s="52"/>
      <c r="C22" s="448"/>
      <c r="D22" s="449"/>
      <c r="E22" s="450"/>
    </row>
    <row r="23" spans="1:5" s="1" customFormat="1" ht="12.75">
      <c r="A23" s="151">
        <v>926</v>
      </c>
      <c r="B23" s="10"/>
      <c r="C23" s="61" t="s">
        <v>248</v>
      </c>
      <c r="D23" s="451">
        <f>SUM(D25)</f>
        <v>0</v>
      </c>
      <c r="E23" s="30">
        <f>SUM(E25)</f>
        <v>50000</v>
      </c>
    </row>
    <row r="24" spans="1:5" s="1" customFormat="1" ht="12.75">
      <c r="A24" s="12"/>
      <c r="B24" s="52"/>
      <c r="C24" s="448"/>
      <c r="D24" s="449"/>
      <c r="E24" s="450"/>
    </row>
    <row r="25" spans="1:5" s="1" customFormat="1" ht="13.5" thickBot="1">
      <c r="A25" s="12"/>
      <c r="B25" s="52">
        <v>92604</v>
      </c>
      <c r="C25" s="448" t="s">
        <v>252</v>
      </c>
      <c r="D25" s="449">
        <v>0</v>
      </c>
      <c r="E25" s="450">
        <v>50000</v>
      </c>
    </row>
    <row r="26" spans="1:5" s="6" customFormat="1" ht="30" customHeight="1" thickBot="1">
      <c r="A26" s="466" t="s">
        <v>5</v>
      </c>
      <c r="B26" s="467"/>
      <c r="C26" s="468"/>
      <c r="D26" s="14">
        <f>SUM(D11+D15+D19+D23)</f>
        <v>750000</v>
      </c>
      <c r="E26" s="35">
        <f>SUM(E11+E15+E19+E23)</f>
        <v>200000</v>
      </c>
    </row>
    <row r="28" ht="12.75">
      <c r="D28" s="36"/>
    </row>
    <row r="29" spans="3:4" ht="12.75">
      <c r="C29" s="37"/>
      <c r="D29" s="38"/>
    </row>
    <row r="31" ht="12.75">
      <c r="C31" s="36"/>
    </row>
    <row r="32" ht="12.75">
      <c r="D32" s="13"/>
    </row>
  </sheetData>
  <sheetProtection/>
  <mergeCells count="7">
    <mergeCell ref="E6:E8"/>
    <mergeCell ref="A26:C26"/>
    <mergeCell ref="A4:E4"/>
    <mergeCell ref="A6:A8"/>
    <mergeCell ref="B6:B8"/>
    <mergeCell ref="C6:C8"/>
    <mergeCell ref="D6:D8"/>
  </mergeCells>
  <printOptions horizontalCentered="1"/>
  <pageMargins left="0.3937007874015748" right="0.196850393700787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H51"/>
  <sheetViews>
    <sheetView showGridLines="0" view="pageBreakPreview" zoomScaleSheetLayoutView="100" zoomScalePageLayoutView="0" workbookViewId="0" topLeftCell="A1">
      <selection activeCell="N2" sqref="N2"/>
    </sheetView>
  </sheetViews>
  <sheetFormatPr defaultColWidth="9.140625" defaultRowHeight="12.75"/>
  <cols>
    <col min="1" max="1" width="5.28125" style="17" customWidth="1"/>
    <col min="2" max="2" width="58.00390625" style="17" customWidth="1"/>
    <col min="3" max="3" width="9.421875" style="17" customWidth="1"/>
    <col min="4" max="4" width="11.140625" style="17" customWidth="1"/>
    <col min="5" max="5" width="19.8515625" style="17" customWidth="1"/>
    <col min="6" max="6" width="19.28125" style="17" customWidth="1"/>
    <col min="7" max="7" width="22.8515625" style="17" customWidth="1"/>
    <col min="8" max="16384" width="9.140625" style="17" customWidth="1"/>
  </cols>
  <sheetData>
    <row r="1" spans="5:8" ht="56.25" customHeight="1">
      <c r="E1" s="159"/>
      <c r="F1" s="159"/>
      <c r="G1" s="445" t="s">
        <v>264</v>
      </c>
      <c r="H1" s="445"/>
    </row>
    <row r="2" spans="1:7" ht="81.75" customHeight="1">
      <c r="A2" s="489" t="s">
        <v>24</v>
      </c>
      <c r="B2" s="489"/>
      <c r="C2" s="489"/>
      <c r="D2" s="489"/>
      <c r="E2" s="489"/>
      <c r="F2" s="489"/>
      <c r="G2" s="489"/>
    </row>
    <row r="3" spans="1:7" ht="16.5" thickBot="1">
      <c r="A3" s="74"/>
      <c r="B3" s="75"/>
      <c r="C3" s="75"/>
      <c r="D3" s="75"/>
      <c r="E3" s="76"/>
      <c r="F3" s="76"/>
      <c r="G3" s="76" t="s">
        <v>6</v>
      </c>
    </row>
    <row r="4" spans="1:7" ht="15" customHeight="1">
      <c r="A4" s="492" t="s">
        <v>25</v>
      </c>
      <c r="B4" s="494" t="s">
        <v>26</v>
      </c>
      <c r="C4" s="494" t="s">
        <v>0</v>
      </c>
      <c r="D4" s="494" t="s">
        <v>1</v>
      </c>
      <c r="E4" s="490" t="s">
        <v>27</v>
      </c>
      <c r="F4" s="496" t="s">
        <v>254</v>
      </c>
      <c r="G4" s="487" t="s">
        <v>76</v>
      </c>
    </row>
    <row r="5" spans="1:7" ht="15" customHeight="1">
      <c r="A5" s="493"/>
      <c r="B5" s="495"/>
      <c r="C5" s="495"/>
      <c r="D5" s="495"/>
      <c r="E5" s="491"/>
      <c r="F5" s="495"/>
      <c r="G5" s="488"/>
    </row>
    <row r="6" spans="1:7" ht="12.75" thickBot="1">
      <c r="A6" s="77">
        <v>1</v>
      </c>
      <c r="B6" s="78">
        <v>2</v>
      </c>
      <c r="C6" s="78">
        <v>3</v>
      </c>
      <c r="D6" s="78">
        <v>4</v>
      </c>
      <c r="E6" s="78">
        <v>5</v>
      </c>
      <c r="F6" s="157">
        <v>6</v>
      </c>
      <c r="G6" s="158">
        <v>7</v>
      </c>
    </row>
    <row r="7" spans="1:7" ht="14.25">
      <c r="A7" s="79"/>
      <c r="B7" s="80"/>
      <c r="C7" s="81"/>
      <c r="D7" s="82"/>
      <c r="E7" s="160"/>
      <c r="F7" s="171"/>
      <c r="G7" s="181"/>
    </row>
    <row r="8" spans="1:7" ht="15">
      <c r="A8" s="83">
        <v>1</v>
      </c>
      <c r="B8" s="84" t="s">
        <v>28</v>
      </c>
      <c r="C8" s="85">
        <v>630</v>
      </c>
      <c r="D8" s="86">
        <v>63003</v>
      </c>
      <c r="E8" s="161">
        <v>9700</v>
      </c>
      <c r="F8" s="172"/>
      <c r="G8" s="166">
        <f>SUM(E8:F8)</f>
        <v>9700</v>
      </c>
    </row>
    <row r="9" spans="1:7" ht="14.25">
      <c r="A9" s="83"/>
      <c r="B9" s="84"/>
      <c r="C9" s="85"/>
      <c r="D9" s="86"/>
      <c r="E9" s="162"/>
      <c r="F9" s="173"/>
      <c r="G9" s="167"/>
    </row>
    <row r="10" spans="1:7" ht="15">
      <c r="A10" s="79">
        <v>2</v>
      </c>
      <c r="B10" s="84" t="s">
        <v>29</v>
      </c>
      <c r="C10" s="87">
        <v>851</v>
      </c>
      <c r="D10" s="87"/>
      <c r="E10" s="163">
        <f>SUM(E14:E16)</f>
        <v>123650</v>
      </c>
      <c r="F10" s="174">
        <f>SUM(F14:F16)</f>
        <v>0</v>
      </c>
      <c r="G10" s="168">
        <f>SUM(E10:F10)</f>
        <v>123650</v>
      </c>
    </row>
    <row r="11" spans="1:7" ht="14.25">
      <c r="A11" s="79"/>
      <c r="B11" s="84" t="s">
        <v>11</v>
      </c>
      <c r="C11" s="88"/>
      <c r="D11" s="89"/>
      <c r="E11" s="162"/>
      <c r="F11" s="173"/>
      <c r="G11" s="167"/>
    </row>
    <row r="12" spans="1:7" ht="14.25">
      <c r="A12" s="83">
        <v>3</v>
      </c>
      <c r="B12" s="84" t="s">
        <v>30</v>
      </c>
      <c r="C12" s="85"/>
      <c r="D12" s="86"/>
      <c r="E12" s="162"/>
      <c r="F12" s="173"/>
      <c r="G12" s="167"/>
    </row>
    <row r="13" spans="1:7" ht="14.25">
      <c r="A13" s="83"/>
      <c r="B13" s="84" t="s">
        <v>31</v>
      </c>
      <c r="C13" s="85"/>
      <c r="D13" s="86"/>
      <c r="E13" s="162"/>
      <c r="F13" s="173"/>
      <c r="G13" s="167"/>
    </row>
    <row r="14" spans="1:7" ht="14.25">
      <c r="A14" s="83"/>
      <c r="B14" s="84" t="s">
        <v>32</v>
      </c>
      <c r="C14" s="85">
        <v>851</v>
      </c>
      <c r="D14" s="90">
        <v>85154</v>
      </c>
      <c r="E14" s="162">
        <v>20000</v>
      </c>
      <c r="F14" s="173"/>
      <c r="G14" s="167">
        <f>SUM(E14:F14)</f>
        <v>20000</v>
      </c>
    </row>
    <row r="15" spans="1:7" ht="14.25">
      <c r="A15" s="83">
        <v>4</v>
      </c>
      <c r="B15" s="84" t="s">
        <v>33</v>
      </c>
      <c r="C15" s="85">
        <v>851</v>
      </c>
      <c r="D15" s="86">
        <v>85154</v>
      </c>
      <c r="E15" s="162">
        <v>60000</v>
      </c>
      <c r="F15" s="173"/>
      <c r="G15" s="167">
        <f>SUM(E15:F15)</f>
        <v>60000</v>
      </c>
    </row>
    <row r="16" spans="1:7" ht="28.5">
      <c r="A16" s="83">
        <v>5</v>
      </c>
      <c r="B16" s="91" t="s">
        <v>34</v>
      </c>
      <c r="C16" s="87">
        <v>851</v>
      </c>
      <c r="D16" s="87">
        <v>85195</v>
      </c>
      <c r="E16" s="162">
        <v>43650</v>
      </c>
      <c r="F16" s="173"/>
      <c r="G16" s="167">
        <f>SUM(E16:F16)</f>
        <v>43650</v>
      </c>
    </row>
    <row r="17" spans="1:7" ht="14.25">
      <c r="A17" s="83"/>
      <c r="B17" s="84"/>
      <c r="C17" s="87"/>
      <c r="D17" s="87"/>
      <c r="E17" s="162"/>
      <c r="F17" s="173"/>
      <c r="G17" s="167"/>
    </row>
    <row r="18" spans="1:7" ht="15">
      <c r="A18" s="83">
        <v>6</v>
      </c>
      <c r="B18" s="84" t="s">
        <v>35</v>
      </c>
      <c r="C18" s="87">
        <v>852</v>
      </c>
      <c r="D18" s="87"/>
      <c r="E18" s="163">
        <f>SUM(E20:E22)</f>
        <v>202000</v>
      </c>
      <c r="F18" s="174">
        <f>SUM(F20:F22)</f>
        <v>0</v>
      </c>
      <c r="G18" s="168">
        <f>SUM(G20:G22)</f>
        <v>202000</v>
      </c>
    </row>
    <row r="19" spans="1:7" ht="15">
      <c r="A19" s="83"/>
      <c r="B19" s="84" t="s">
        <v>11</v>
      </c>
      <c r="C19" s="87"/>
      <c r="D19" s="87"/>
      <c r="E19" s="161"/>
      <c r="F19" s="172"/>
      <c r="G19" s="166"/>
    </row>
    <row r="20" spans="1:7" s="39" customFormat="1" ht="14.25">
      <c r="A20" s="83">
        <v>7</v>
      </c>
      <c r="B20" s="84" t="s">
        <v>36</v>
      </c>
      <c r="C20" s="87">
        <v>852</v>
      </c>
      <c r="D20" s="87">
        <v>85203</v>
      </c>
      <c r="E20" s="162">
        <v>182000</v>
      </c>
      <c r="F20" s="173"/>
      <c r="G20" s="167">
        <f>SUM(E20:F20)</f>
        <v>182000</v>
      </c>
    </row>
    <row r="21" spans="1:7" ht="14.25">
      <c r="A21" s="83">
        <v>8</v>
      </c>
      <c r="B21" s="84" t="s">
        <v>37</v>
      </c>
      <c r="C21" s="87"/>
      <c r="D21" s="87"/>
      <c r="E21" s="162"/>
      <c r="F21" s="173"/>
      <c r="G21" s="167"/>
    </row>
    <row r="22" spans="1:7" ht="14.25">
      <c r="A22" s="83"/>
      <c r="B22" s="84" t="s">
        <v>38</v>
      </c>
      <c r="C22" s="87">
        <v>852</v>
      </c>
      <c r="D22" s="87">
        <v>85295</v>
      </c>
      <c r="E22" s="162">
        <v>20000</v>
      </c>
      <c r="F22" s="173"/>
      <c r="G22" s="167">
        <f>SUM(E22:F22)</f>
        <v>20000</v>
      </c>
    </row>
    <row r="23" spans="1:7" ht="14.25">
      <c r="A23" s="83"/>
      <c r="B23" s="84"/>
      <c r="C23" s="87"/>
      <c r="D23" s="87"/>
      <c r="E23" s="162"/>
      <c r="F23" s="173"/>
      <c r="G23" s="167"/>
    </row>
    <row r="24" spans="1:7" ht="15">
      <c r="A24" s="83">
        <v>9</v>
      </c>
      <c r="B24" s="84" t="s">
        <v>39</v>
      </c>
      <c r="C24" s="87">
        <v>853</v>
      </c>
      <c r="D24" s="87">
        <v>85395</v>
      </c>
      <c r="E24" s="161">
        <v>9500</v>
      </c>
      <c r="F24" s="172"/>
      <c r="G24" s="177">
        <f>SUM(E24:F24)</f>
        <v>9500</v>
      </c>
    </row>
    <row r="25" spans="1:7" ht="15">
      <c r="A25" s="83"/>
      <c r="B25" s="84" t="s">
        <v>40</v>
      </c>
      <c r="C25" s="87"/>
      <c r="D25" s="87"/>
      <c r="E25" s="161"/>
      <c r="F25" s="172"/>
      <c r="G25" s="166"/>
    </row>
    <row r="26" spans="1:7" ht="15">
      <c r="A26" s="83"/>
      <c r="B26" s="84" t="s">
        <v>41</v>
      </c>
      <c r="C26" s="87"/>
      <c r="D26" s="87"/>
      <c r="E26" s="161"/>
      <c r="F26" s="172"/>
      <c r="G26" s="166"/>
    </row>
    <row r="27" spans="1:7" ht="15">
      <c r="A27" s="83"/>
      <c r="B27" s="84" t="s">
        <v>42</v>
      </c>
      <c r="C27" s="87"/>
      <c r="D27" s="87"/>
      <c r="E27" s="161"/>
      <c r="F27" s="172"/>
      <c r="G27" s="166"/>
    </row>
    <row r="28" spans="1:7" ht="15.75" thickBot="1">
      <c r="A28" s="93"/>
      <c r="B28" s="94" t="s">
        <v>43</v>
      </c>
      <c r="C28" s="95"/>
      <c r="D28" s="95"/>
      <c r="E28" s="182"/>
      <c r="F28" s="183"/>
      <c r="G28" s="184"/>
    </row>
    <row r="29" spans="1:7" ht="12.75" thickBot="1">
      <c r="A29" s="185">
        <v>1</v>
      </c>
      <c r="B29" s="186">
        <v>2</v>
      </c>
      <c r="C29" s="186">
        <v>3</v>
      </c>
      <c r="D29" s="186">
        <v>4</v>
      </c>
      <c r="E29" s="186">
        <v>5</v>
      </c>
      <c r="F29" s="187">
        <v>6</v>
      </c>
      <c r="G29" s="188">
        <v>7</v>
      </c>
    </row>
    <row r="30" spans="1:7" ht="14.25">
      <c r="A30" s="83"/>
      <c r="B30" s="84"/>
      <c r="C30" s="87"/>
      <c r="D30" s="87"/>
      <c r="E30" s="162"/>
      <c r="F30" s="173"/>
      <c r="G30" s="167"/>
    </row>
    <row r="31" spans="1:7" ht="29.25">
      <c r="A31" s="92">
        <v>10</v>
      </c>
      <c r="B31" s="91" t="s">
        <v>44</v>
      </c>
      <c r="C31" s="87">
        <v>854</v>
      </c>
      <c r="D31" s="87">
        <v>85412</v>
      </c>
      <c r="E31" s="161">
        <v>58200</v>
      </c>
      <c r="F31" s="172"/>
      <c r="G31" s="177">
        <f>SUM(E31:F31)</f>
        <v>58200</v>
      </c>
    </row>
    <row r="32" spans="1:7" ht="14.25">
      <c r="A32" s="83"/>
      <c r="B32" s="84"/>
      <c r="C32" s="87"/>
      <c r="D32" s="87"/>
      <c r="E32" s="162"/>
      <c r="F32" s="173"/>
      <c r="G32" s="167"/>
    </row>
    <row r="33" spans="1:7" ht="15">
      <c r="A33" s="83">
        <v>11</v>
      </c>
      <c r="B33" s="84" t="s">
        <v>77</v>
      </c>
      <c r="C33" s="87">
        <v>900</v>
      </c>
      <c r="D33" s="87"/>
      <c r="E33" s="180">
        <f>SUM(E36:E37)</f>
        <v>30000</v>
      </c>
      <c r="F33" s="180">
        <f>SUM(F36:F37)</f>
        <v>0</v>
      </c>
      <c r="G33" s="179">
        <f>SUM(G36:G37)</f>
        <v>30000</v>
      </c>
    </row>
    <row r="34" spans="1:7" ht="14.25">
      <c r="A34" s="83"/>
      <c r="B34" s="84" t="s">
        <v>11</v>
      </c>
      <c r="C34" s="87"/>
      <c r="D34" s="87"/>
      <c r="E34" s="162"/>
      <c r="F34" s="173"/>
      <c r="G34" s="167"/>
    </row>
    <row r="35" spans="1:7" ht="14.25">
      <c r="A35" s="83">
        <v>12</v>
      </c>
      <c r="B35" s="84" t="s">
        <v>78</v>
      </c>
      <c r="C35" s="87"/>
      <c r="D35" s="87"/>
      <c r="E35" s="162"/>
      <c r="F35" s="173"/>
      <c r="G35" s="167"/>
    </row>
    <row r="36" spans="1:7" ht="14.25">
      <c r="A36" s="83"/>
      <c r="B36" s="84" t="s">
        <v>79</v>
      </c>
      <c r="C36" s="87">
        <v>900</v>
      </c>
      <c r="D36" s="87">
        <v>90095</v>
      </c>
      <c r="E36" s="162">
        <v>20000</v>
      </c>
      <c r="F36" s="173"/>
      <c r="G36" s="167">
        <f>SUM(E36:F36)</f>
        <v>20000</v>
      </c>
    </row>
    <row r="37" spans="1:7" ht="14.25">
      <c r="A37" s="83">
        <v>13</v>
      </c>
      <c r="B37" s="84" t="s">
        <v>80</v>
      </c>
      <c r="C37" s="87">
        <v>900</v>
      </c>
      <c r="D37" s="87">
        <v>90095</v>
      </c>
      <c r="E37" s="162">
        <v>10000</v>
      </c>
      <c r="F37" s="173"/>
      <c r="G37" s="167">
        <f>SUM(E37:F37)</f>
        <v>10000</v>
      </c>
    </row>
    <row r="38" spans="1:7" ht="14.25">
      <c r="A38" s="83"/>
      <c r="B38" s="84"/>
      <c r="C38" s="87"/>
      <c r="D38" s="87"/>
      <c r="E38" s="162"/>
      <c r="F38" s="173"/>
      <c r="G38" s="167"/>
    </row>
    <row r="39" spans="1:7" ht="14.25">
      <c r="A39" s="83">
        <v>14</v>
      </c>
      <c r="B39" s="84" t="s">
        <v>45</v>
      </c>
      <c r="C39" s="87"/>
      <c r="D39" s="87"/>
      <c r="E39" s="162"/>
      <c r="F39" s="173"/>
      <c r="G39" s="167"/>
    </row>
    <row r="40" spans="1:7" ht="15">
      <c r="A40" s="83"/>
      <c r="B40" s="84" t="s">
        <v>46</v>
      </c>
      <c r="C40" s="87">
        <v>921</v>
      </c>
      <c r="D40" s="87"/>
      <c r="E40" s="163">
        <f>SUM(E42:E45)</f>
        <v>85500</v>
      </c>
      <c r="F40" s="174">
        <f>SUM(F42:F45)</f>
        <v>0</v>
      </c>
      <c r="G40" s="179">
        <f>SUM(E40:F40)</f>
        <v>85500</v>
      </c>
    </row>
    <row r="41" spans="1:7" ht="14.25">
      <c r="A41" s="83"/>
      <c r="B41" s="88" t="s">
        <v>11</v>
      </c>
      <c r="C41" s="87"/>
      <c r="D41" s="87"/>
      <c r="E41" s="162"/>
      <c r="F41" s="173"/>
      <c r="G41" s="167"/>
    </row>
    <row r="42" spans="1:7" ht="14.25">
      <c r="A42" s="83">
        <v>15</v>
      </c>
      <c r="B42" s="88" t="s">
        <v>47</v>
      </c>
      <c r="C42" s="87">
        <v>921</v>
      </c>
      <c r="D42" s="87">
        <v>92120</v>
      </c>
      <c r="E42" s="162">
        <v>40700</v>
      </c>
      <c r="F42" s="173"/>
      <c r="G42" s="178">
        <f>SUM(E42:F42)</f>
        <v>40700</v>
      </c>
    </row>
    <row r="43" spans="1:7" ht="14.25">
      <c r="A43" s="83">
        <v>16</v>
      </c>
      <c r="B43" s="88" t="s">
        <v>48</v>
      </c>
      <c r="C43" s="87"/>
      <c r="D43" s="87"/>
      <c r="E43" s="162"/>
      <c r="F43" s="173"/>
      <c r="G43" s="178"/>
    </row>
    <row r="44" spans="1:7" ht="14.25">
      <c r="A44" s="83"/>
      <c r="B44" s="88" t="s">
        <v>49</v>
      </c>
      <c r="C44" s="87"/>
      <c r="D44" s="87"/>
      <c r="E44" s="162"/>
      <c r="F44" s="173"/>
      <c r="G44" s="178"/>
    </row>
    <row r="45" spans="1:7" ht="14.25">
      <c r="A45" s="83"/>
      <c r="B45" s="88" t="s">
        <v>50</v>
      </c>
      <c r="C45" s="87">
        <v>921</v>
      </c>
      <c r="D45" s="87">
        <v>92195</v>
      </c>
      <c r="E45" s="162">
        <f>38800+6000</f>
        <v>44800</v>
      </c>
      <c r="F45" s="173"/>
      <c r="G45" s="178">
        <f>SUM(E45:F45)</f>
        <v>44800</v>
      </c>
    </row>
    <row r="46" spans="1:7" ht="14.25">
      <c r="A46" s="83"/>
      <c r="B46" s="88"/>
      <c r="C46" s="87"/>
      <c r="D46" s="87"/>
      <c r="E46" s="162"/>
      <c r="F46" s="173"/>
      <c r="G46" s="167"/>
    </row>
    <row r="47" spans="1:7" ht="14.25">
      <c r="A47" s="83">
        <v>17</v>
      </c>
      <c r="B47" s="84" t="s">
        <v>51</v>
      </c>
      <c r="C47" s="87"/>
      <c r="D47" s="87"/>
      <c r="E47" s="162"/>
      <c r="F47" s="173"/>
      <c r="G47" s="167"/>
    </row>
    <row r="48" spans="1:7" ht="15">
      <c r="A48" s="83"/>
      <c r="B48" s="84" t="s">
        <v>52</v>
      </c>
      <c r="C48" s="87">
        <v>926</v>
      </c>
      <c r="D48" s="87">
        <v>92605</v>
      </c>
      <c r="E48" s="161">
        <f>727500+100000+300000</f>
        <v>1127500</v>
      </c>
      <c r="F48" s="172">
        <v>-140000</v>
      </c>
      <c r="G48" s="177">
        <f>SUM(E48:F48)</f>
        <v>987500</v>
      </c>
    </row>
    <row r="49" spans="1:7" ht="15" thickBot="1">
      <c r="A49" s="93"/>
      <c r="B49" s="94"/>
      <c r="C49" s="95"/>
      <c r="D49" s="95"/>
      <c r="E49" s="164"/>
      <c r="F49" s="175"/>
      <c r="G49" s="169"/>
    </row>
    <row r="50" spans="1:7" ht="14.25">
      <c r="A50" s="83"/>
      <c r="B50" s="84"/>
      <c r="C50" s="87"/>
      <c r="D50" s="87"/>
      <c r="E50" s="162"/>
      <c r="F50" s="173"/>
      <c r="G50" s="167"/>
    </row>
    <row r="51" spans="1:7" ht="15.75" thickBot="1">
      <c r="A51" s="93"/>
      <c r="B51" s="96" t="s">
        <v>17</v>
      </c>
      <c r="C51" s="96" t="s">
        <v>53</v>
      </c>
      <c r="D51" s="96" t="s">
        <v>53</v>
      </c>
      <c r="E51" s="165">
        <f>SUM(E8,E10,E18,E24,E31,E33,E40,E48)</f>
        <v>1646050</v>
      </c>
      <c r="F51" s="176">
        <f>SUM(F8,F10,F18,F24,F31,F33,F40,F48)</f>
        <v>-140000</v>
      </c>
      <c r="G51" s="170">
        <f>SUM(G8,G10,G18,G24,G31,G33,G40,G48)</f>
        <v>1506050</v>
      </c>
    </row>
  </sheetData>
  <sheetProtection/>
  <mergeCells count="8">
    <mergeCell ref="G4:G5"/>
    <mergeCell ref="A2:G2"/>
    <mergeCell ref="E4:E5"/>
    <mergeCell ref="A4:A5"/>
    <mergeCell ref="B4:B5"/>
    <mergeCell ref="C4:C5"/>
    <mergeCell ref="D4:D5"/>
    <mergeCell ref="F4:F5"/>
  </mergeCells>
  <printOptions horizontalCentered="1"/>
  <pageMargins left="0.1968503937007874" right="0.1968503937007874" top="0.7480314960629921" bottom="0.1968503937007874" header="0.31496062992125984" footer="0.31496062992125984"/>
  <pageSetup horizontalDpi="600" verticalDpi="600" orientation="landscape" paperSize="9" scale="98" r:id="rId1"/>
  <rowBreaks count="1" manualBreakCount="1">
    <brk id="2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Q50"/>
  <sheetViews>
    <sheetView showGridLines="0" view="pageBreakPreview" zoomScaleSheetLayoutView="100" zoomScalePageLayoutView="0" workbookViewId="0" topLeftCell="D1">
      <selection activeCell="N2" sqref="N2"/>
    </sheetView>
  </sheetViews>
  <sheetFormatPr defaultColWidth="9.140625" defaultRowHeight="12.75"/>
  <cols>
    <col min="1" max="1" width="5.421875" style="17" bestFit="1" customWidth="1"/>
    <col min="2" max="2" width="45.00390625" style="17" customWidth="1"/>
    <col min="3" max="3" width="7.8515625" style="17" customWidth="1"/>
    <col min="4" max="4" width="9.7109375" style="17" bestFit="1" customWidth="1"/>
    <col min="5" max="5" width="9.7109375" style="17" customWidth="1"/>
    <col min="6" max="6" width="17.28125" style="17" customWidth="1"/>
    <col min="7" max="7" width="9.7109375" style="17" customWidth="1"/>
    <col min="8" max="8" width="15.421875" style="17" customWidth="1"/>
    <col min="9" max="9" width="14.421875" style="17" customWidth="1"/>
    <col min="10" max="10" width="20.00390625" style="17" customWidth="1"/>
    <col min="11" max="11" width="11.28125" style="17" customWidth="1"/>
    <col min="12" max="12" width="15.8515625" style="17" customWidth="1"/>
    <col min="13" max="13" width="11.28125" style="17" customWidth="1"/>
    <col min="14" max="14" width="12.421875" style="17" customWidth="1"/>
    <col min="15" max="15" width="14.140625" style="18" customWidth="1"/>
    <col min="16" max="16" width="8.7109375" style="17" customWidth="1"/>
    <col min="17" max="16384" width="9.140625" style="17" customWidth="1"/>
  </cols>
  <sheetData>
    <row r="1" spans="4:15" ht="54" customHeight="1">
      <c r="D1" s="97"/>
      <c r="E1" s="97"/>
      <c r="F1" s="97"/>
      <c r="G1" s="97"/>
      <c r="H1" s="97"/>
      <c r="I1" s="97"/>
      <c r="J1" s="97"/>
      <c r="K1" s="97"/>
      <c r="L1" s="97"/>
      <c r="M1" s="97"/>
      <c r="N1" s="469" t="s">
        <v>265</v>
      </c>
      <c r="O1" s="469"/>
    </row>
    <row r="3" spans="1:17" ht="15.75">
      <c r="A3" s="511" t="s">
        <v>54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98"/>
      <c r="Q3" s="98"/>
    </row>
    <row r="4" spans="1:15" ht="15" thickBo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68" t="s">
        <v>6</v>
      </c>
    </row>
    <row r="5" spans="1:15" ht="15" customHeight="1">
      <c r="A5" s="492" t="s">
        <v>25</v>
      </c>
      <c r="B5" s="490" t="s">
        <v>55</v>
      </c>
      <c r="C5" s="494" t="s">
        <v>0</v>
      </c>
      <c r="D5" s="494" t="s">
        <v>1</v>
      </c>
      <c r="E5" s="500" t="s">
        <v>56</v>
      </c>
      <c r="F5" s="501"/>
      <c r="G5" s="501"/>
      <c r="H5" s="501"/>
      <c r="I5" s="502"/>
      <c r="J5" s="508" t="s">
        <v>255</v>
      </c>
      <c r="K5" s="501" t="s">
        <v>76</v>
      </c>
      <c r="L5" s="501"/>
      <c r="M5" s="501"/>
      <c r="N5" s="501"/>
      <c r="O5" s="502"/>
    </row>
    <row r="6" spans="1:15" ht="15" customHeight="1">
      <c r="A6" s="512"/>
      <c r="B6" s="513"/>
      <c r="C6" s="514"/>
      <c r="D6" s="514"/>
      <c r="E6" s="503" t="s">
        <v>57</v>
      </c>
      <c r="F6" s="505" t="s">
        <v>11</v>
      </c>
      <c r="G6" s="506"/>
      <c r="H6" s="506"/>
      <c r="I6" s="507"/>
      <c r="J6" s="509"/>
      <c r="K6" s="515" t="s">
        <v>57</v>
      </c>
      <c r="L6" s="505" t="s">
        <v>11</v>
      </c>
      <c r="M6" s="506"/>
      <c r="N6" s="506"/>
      <c r="O6" s="507"/>
    </row>
    <row r="7" spans="1:15" ht="15" customHeight="1">
      <c r="A7" s="512"/>
      <c r="B7" s="513"/>
      <c r="C7" s="514"/>
      <c r="D7" s="514"/>
      <c r="E7" s="503"/>
      <c r="F7" s="497" t="s">
        <v>58</v>
      </c>
      <c r="G7" s="497" t="s">
        <v>59</v>
      </c>
      <c r="H7" s="498" t="s">
        <v>11</v>
      </c>
      <c r="I7" s="499"/>
      <c r="J7" s="509"/>
      <c r="K7" s="515"/>
      <c r="L7" s="497" t="s">
        <v>58</v>
      </c>
      <c r="M7" s="497" t="s">
        <v>59</v>
      </c>
      <c r="N7" s="498" t="s">
        <v>11</v>
      </c>
      <c r="O7" s="499"/>
    </row>
    <row r="8" spans="1:15" ht="44.25" customHeight="1">
      <c r="A8" s="493"/>
      <c r="B8" s="491"/>
      <c r="C8" s="495"/>
      <c r="D8" s="495"/>
      <c r="E8" s="504"/>
      <c r="F8" s="497"/>
      <c r="G8" s="497"/>
      <c r="H8" s="100" t="s">
        <v>60</v>
      </c>
      <c r="I8" s="101" t="s">
        <v>61</v>
      </c>
      <c r="J8" s="510"/>
      <c r="K8" s="516"/>
      <c r="L8" s="497"/>
      <c r="M8" s="497"/>
      <c r="N8" s="100" t="s">
        <v>60</v>
      </c>
      <c r="O8" s="101" t="s">
        <v>61</v>
      </c>
    </row>
    <row r="9" spans="1:15" ht="12.75" thickBot="1">
      <c r="A9" s="102">
        <v>1</v>
      </c>
      <c r="B9" s="103">
        <v>2</v>
      </c>
      <c r="C9" s="103">
        <v>3</v>
      </c>
      <c r="D9" s="103">
        <v>4</v>
      </c>
      <c r="E9" s="103">
        <v>5</v>
      </c>
      <c r="F9" s="103">
        <v>6</v>
      </c>
      <c r="G9" s="103">
        <v>7</v>
      </c>
      <c r="H9" s="103">
        <v>8</v>
      </c>
      <c r="I9" s="104">
        <v>9</v>
      </c>
      <c r="J9" s="197">
        <v>10</v>
      </c>
      <c r="K9" s="189">
        <v>11</v>
      </c>
      <c r="L9" s="103">
        <v>12</v>
      </c>
      <c r="M9" s="103">
        <v>13</v>
      </c>
      <c r="N9" s="103">
        <v>14</v>
      </c>
      <c r="O9" s="104">
        <v>15</v>
      </c>
    </row>
    <row r="10" spans="1:15" ht="12.75">
      <c r="A10" s="105"/>
      <c r="B10" s="106" t="s">
        <v>62</v>
      </c>
      <c r="C10" s="107"/>
      <c r="D10" s="107"/>
      <c r="E10" s="107"/>
      <c r="F10" s="107"/>
      <c r="G10" s="107"/>
      <c r="H10" s="107"/>
      <c r="I10" s="108"/>
      <c r="J10" s="198"/>
      <c r="K10" s="190"/>
      <c r="L10" s="107"/>
      <c r="M10" s="107"/>
      <c r="N10" s="107"/>
      <c r="O10" s="108"/>
    </row>
    <row r="11" spans="1:15" ht="12.75">
      <c r="A11" s="109" t="s">
        <v>8</v>
      </c>
      <c r="B11" s="110" t="s">
        <v>63</v>
      </c>
      <c r="C11" s="107"/>
      <c r="D11" s="107"/>
      <c r="E11" s="111">
        <f aca="true" t="shared" si="0" ref="E11:O11">SUM(E13:E16)</f>
        <v>2986300</v>
      </c>
      <c r="F11" s="111">
        <f t="shared" si="0"/>
        <v>2986300</v>
      </c>
      <c r="G11" s="111">
        <f t="shared" si="0"/>
        <v>0</v>
      </c>
      <c r="H11" s="111">
        <f t="shared" si="0"/>
        <v>0</v>
      </c>
      <c r="I11" s="112">
        <f t="shared" si="0"/>
        <v>0</v>
      </c>
      <c r="J11" s="199">
        <f t="shared" si="0"/>
        <v>300000</v>
      </c>
      <c r="K11" s="191">
        <f t="shared" si="0"/>
        <v>3286300</v>
      </c>
      <c r="L11" s="111">
        <f t="shared" si="0"/>
        <v>3286300</v>
      </c>
      <c r="M11" s="111">
        <f t="shared" si="0"/>
        <v>0</v>
      </c>
      <c r="N11" s="111">
        <f t="shared" si="0"/>
        <v>0</v>
      </c>
      <c r="O11" s="112">
        <f t="shared" si="0"/>
        <v>0</v>
      </c>
    </row>
    <row r="12" spans="1:15" ht="12.75">
      <c r="A12" s="105"/>
      <c r="B12" s="106"/>
      <c r="C12" s="107"/>
      <c r="D12" s="107"/>
      <c r="E12" s="107"/>
      <c r="F12" s="107"/>
      <c r="G12" s="107"/>
      <c r="H12" s="107"/>
      <c r="I12" s="108"/>
      <c r="J12" s="198"/>
      <c r="K12" s="190"/>
      <c r="L12" s="107"/>
      <c r="M12" s="107"/>
      <c r="N12" s="107"/>
      <c r="O12" s="108"/>
    </row>
    <row r="13" spans="1:15" ht="12.75">
      <c r="A13" s="113">
        <v>2</v>
      </c>
      <c r="B13" s="106" t="s">
        <v>64</v>
      </c>
      <c r="C13" s="107">
        <v>921</v>
      </c>
      <c r="D13" s="107">
        <v>92109</v>
      </c>
      <c r="E13" s="114">
        <f>SUM(F13:G13)</f>
        <v>1905000</v>
      </c>
      <c r="F13" s="114">
        <f>2696000-191000-600000</f>
        <v>1905000</v>
      </c>
      <c r="G13" s="114">
        <f>SUM(H13:I13)</f>
        <v>0</v>
      </c>
      <c r="H13" s="114"/>
      <c r="I13" s="115"/>
      <c r="J13" s="447">
        <v>300000</v>
      </c>
      <c r="K13" s="192">
        <f>SUM(L13:M13)</f>
        <v>2205000</v>
      </c>
      <c r="L13" s="114">
        <f>1905000+300000</f>
        <v>2205000</v>
      </c>
      <c r="M13" s="114">
        <f>SUM(N13:O13)</f>
        <v>0</v>
      </c>
      <c r="N13" s="114"/>
      <c r="O13" s="115"/>
    </row>
    <row r="14" spans="1:15" ht="12.75">
      <c r="A14" s="113"/>
      <c r="B14" s="106"/>
      <c r="C14" s="106"/>
      <c r="D14" s="106"/>
      <c r="E14" s="114"/>
      <c r="F14" s="114"/>
      <c r="G14" s="114"/>
      <c r="H14" s="114"/>
      <c r="I14" s="115"/>
      <c r="J14" s="200"/>
      <c r="K14" s="192"/>
      <c r="L14" s="114"/>
      <c r="M14" s="114"/>
      <c r="N14" s="114"/>
      <c r="O14" s="115"/>
    </row>
    <row r="15" spans="1:15" ht="12.75">
      <c r="A15" s="113">
        <v>3</v>
      </c>
      <c r="B15" s="116" t="s">
        <v>65</v>
      </c>
      <c r="C15" s="106"/>
      <c r="D15" s="106"/>
      <c r="E15" s="114"/>
      <c r="F15" s="114"/>
      <c r="G15" s="114"/>
      <c r="H15" s="114"/>
      <c r="I15" s="115"/>
      <c r="J15" s="200"/>
      <c r="K15" s="192"/>
      <c r="L15" s="114"/>
      <c r="M15" s="114"/>
      <c r="N15" s="114"/>
      <c r="O15" s="115"/>
    </row>
    <row r="16" spans="1:15" s="121" customFormat="1" ht="12.75">
      <c r="A16" s="117"/>
      <c r="B16" s="116" t="s">
        <v>66</v>
      </c>
      <c r="C16" s="118">
        <v>921</v>
      </c>
      <c r="D16" s="118">
        <v>92116</v>
      </c>
      <c r="E16" s="114">
        <f>SUM(F16:G16)</f>
        <v>1081300</v>
      </c>
      <c r="F16" s="119">
        <v>1081300</v>
      </c>
      <c r="G16" s="114">
        <f>SUM(H16:I16)</f>
        <v>0</v>
      </c>
      <c r="H16" s="119"/>
      <c r="I16" s="120"/>
      <c r="J16" s="201"/>
      <c r="K16" s="192">
        <f>SUM(L16:M16)</f>
        <v>1081300</v>
      </c>
      <c r="L16" s="119">
        <v>1081300</v>
      </c>
      <c r="M16" s="114">
        <f>SUM(N16:O16)</f>
        <v>0</v>
      </c>
      <c r="N16" s="119"/>
      <c r="O16" s="120"/>
    </row>
    <row r="17" spans="1:15" ht="12.75">
      <c r="A17" s="109"/>
      <c r="B17" s="106"/>
      <c r="C17" s="106"/>
      <c r="D17" s="106"/>
      <c r="E17" s="114"/>
      <c r="F17" s="114"/>
      <c r="G17" s="114"/>
      <c r="H17" s="114"/>
      <c r="I17" s="122"/>
      <c r="J17" s="200"/>
      <c r="K17" s="192"/>
      <c r="L17" s="114"/>
      <c r="M17" s="114"/>
      <c r="N17" s="114"/>
      <c r="O17" s="122"/>
    </row>
    <row r="18" spans="1:15" ht="12.75">
      <c r="A18" s="109">
        <v>4</v>
      </c>
      <c r="B18" s="110" t="s">
        <v>67</v>
      </c>
      <c r="C18" s="106"/>
      <c r="D18" s="106"/>
      <c r="E18" s="123">
        <f>SUM(E22:E39)</f>
        <v>705000</v>
      </c>
      <c r="F18" s="123">
        <f>SUM(F22:F39)</f>
        <v>206000</v>
      </c>
      <c r="G18" s="123">
        <f>SUM(G22:G39)</f>
        <v>499000</v>
      </c>
      <c r="H18" s="123">
        <f>SUM(H22:H39)</f>
        <v>99000</v>
      </c>
      <c r="I18" s="112">
        <f>SUM(I21:I40)</f>
        <v>400000</v>
      </c>
      <c r="J18" s="199">
        <f>SUM(J21:J40)</f>
        <v>0</v>
      </c>
      <c r="K18" s="193">
        <f>SUM(K22:K39)</f>
        <v>705000</v>
      </c>
      <c r="L18" s="123">
        <f>SUM(L22:L39)</f>
        <v>206000</v>
      </c>
      <c r="M18" s="123">
        <f>SUM(M22:M39)</f>
        <v>499000</v>
      </c>
      <c r="N18" s="123">
        <f>SUM(N22:N39)</f>
        <v>99000</v>
      </c>
      <c r="O18" s="112">
        <f>SUM(O21:O40)</f>
        <v>400000</v>
      </c>
    </row>
    <row r="19" spans="1:15" ht="12.75">
      <c r="A19" s="109"/>
      <c r="B19" s="106"/>
      <c r="C19" s="106"/>
      <c r="D19" s="106"/>
      <c r="E19" s="114"/>
      <c r="F19" s="114"/>
      <c r="G19" s="114"/>
      <c r="H19" s="114"/>
      <c r="I19" s="122"/>
      <c r="J19" s="200"/>
      <c r="K19" s="192"/>
      <c r="L19" s="114"/>
      <c r="M19" s="114"/>
      <c r="N19" s="114"/>
      <c r="O19" s="122"/>
    </row>
    <row r="20" spans="1:15" s="121" customFormat="1" ht="12.75">
      <c r="A20" s="124">
        <v>5</v>
      </c>
      <c r="B20" s="106" t="s">
        <v>68</v>
      </c>
      <c r="C20" s="107"/>
      <c r="D20" s="107"/>
      <c r="E20" s="114"/>
      <c r="F20" s="119"/>
      <c r="G20" s="114"/>
      <c r="H20" s="119"/>
      <c r="I20" s="120"/>
      <c r="J20" s="198"/>
      <c r="K20" s="192"/>
      <c r="L20" s="119"/>
      <c r="M20" s="114"/>
      <c r="N20" s="119"/>
      <c r="O20" s="120"/>
    </row>
    <row r="21" spans="1:15" s="121" customFormat="1" ht="12.75">
      <c r="A21" s="124"/>
      <c r="B21" s="106" t="s">
        <v>69</v>
      </c>
      <c r="C21" s="107"/>
      <c r="D21" s="107"/>
      <c r="E21" s="114"/>
      <c r="F21" s="114"/>
      <c r="G21" s="114"/>
      <c r="H21" s="119"/>
      <c r="I21" s="120"/>
      <c r="J21" s="198"/>
      <c r="K21" s="192"/>
      <c r="L21" s="114"/>
      <c r="M21" s="114"/>
      <c r="N21" s="119"/>
      <c r="O21" s="120"/>
    </row>
    <row r="22" spans="1:15" s="121" customFormat="1" ht="12.75">
      <c r="A22" s="124"/>
      <c r="B22" s="106" t="s">
        <v>70</v>
      </c>
      <c r="C22" s="107">
        <v>801</v>
      </c>
      <c r="D22" s="107">
        <v>80104</v>
      </c>
      <c r="E22" s="114">
        <f>SUM(F22:G22)</f>
        <v>37000</v>
      </c>
      <c r="F22" s="114">
        <v>0</v>
      </c>
      <c r="G22" s="114">
        <f>SUM(H22:I22)</f>
        <v>37000</v>
      </c>
      <c r="H22" s="114">
        <v>37000</v>
      </c>
      <c r="I22" s="120"/>
      <c r="J22" s="198"/>
      <c r="K22" s="192">
        <f>SUM(L22:M22)</f>
        <v>37000</v>
      </c>
      <c r="L22" s="114">
        <v>0</v>
      </c>
      <c r="M22" s="114">
        <f>SUM(N22:O22)</f>
        <v>37000</v>
      </c>
      <c r="N22" s="114">
        <v>37000</v>
      </c>
      <c r="O22" s="120"/>
    </row>
    <row r="23" spans="1:15" s="121" customFormat="1" ht="12.75">
      <c r="A23" s="124"/>
      <c r="B23" s="116"/>
      <c r="C23" s="118"/>
      <c r="D23" s="118"/>
      <c r="E23" s="114"/>
      <c r="F23" s="119"/>
      <c r="G23" s="114"/>
      <c r="H23" s="125"/>
      <c r="I23" s="126"/>
      <c r="J23" s="201"/>
      <c r="K23" s="192"/>
      <c r="L23" s="119"/>
      <c r="M23" s="114"/>
      <c r="N23" s="125"/>
      <c r="O23" s="126"/>
    </row>
    <row r="24" spans="1:15" s="121" customFormat="1" ht="38.25">
      <c r="A24" s="127">
        <v>6</v>
      </c>
      <c r="B24" s="128" t="s">
        <v>71</v>
      </c>
      <c r="C24" s="118">
        <v>801</v>
      </c>
      <c r="D24" s="118">
        <v>80104</v>
      </c>
      <c r="E24" s="129">
        <f>SUM(F24:G24)</f>
        <v>103000</v>
      </c>
      <c r="F24" s="130">
        <v>103000</v>
      </c>
      <c r="G24" s="129">
        <f>SUM(H24:I24)</f>
        <v>0</v>
      </c>
      <c r="H24" s="131"/>
      <c r="I24" s="126"/>
      <c r="J24" s="201"/>
      <c r="K24" s="194">
        <f>SUM(L24:M24)</f>
        <v>103000</v>
      </c>
      <c r="L24" s="130">
        <v>103000</v>
      </c>
      <c r="M24" s="129">
        <f>SUM(N24:O24)</f>
        <v>0</v>
      </c>
      <c r="N24" s="131"/>
      <c r="O24" s="126"/>
    </row>
    <row r="25" spans="1:15" s="121" customFormat="1" ht="12.75">
      <c r="A25" s="127"/>
      <c r="B25" s="116"/>
      <c r="C25" s="118"/>
      <c r="D25" s="118"/>
      <c r="E25" s="114"/>
      <c r="F25" s="119"/>
      <c r="G25" s="114"/>
      <c r="H25" s="125"/>
      <c r="I25" s="126"/>
      <c r="J25" s="201"/>
      <c r="K25" s="192"/>
      <c r="L25" s="119"/>
      <c r="M25" s="114"/>
      <c r="N25" s="125"/>
      <c r="O25" s="126"/>
    </row>
    <row r="26" spans="1:15" s="121" customFormat="1" ht="38.25">
      <c r="A26" s="127">
        <v>7</v>
      </c>
      <c r="B26" s="128" t="s">
        <v>72</v>
      </c>
      <c r="C26" s="118">
        <v>801</v>
      </c>
      <c r="D26" s="118">
        <v>80104</v>
      </c>
      <c r="E26" s="129">
        <f>SUM(F26:G26)</f>
        <v>35000</v>
      </c>
      <c r="F26" s="130">
        <v>35000</v>
      </c>
      <c r="G26" s="129">
        <f>SUM(H26:I26)</f>
        <v>0</v>
      </c>
      <c r="H26" s="131"/>
      <c r="I26" s="126"/>
      <c r="J26" s="201"/>
      <c r="K26" s="194">
        <f>SUM(L26:M26)</f>
        <v>35000</v>
      </c>
      <c r="L26" s="130">
        <v>35000</v>
      </c>
      <c r="M26" s="129">
        <f>SUM(N26:O26)</f>
        <v>0</v>
      </c>
      <c r="N26" s="131"/>
      <c r="O26" s="126"/>
    </row>
    <row r="27" spans="1:15" s="121" customFormat="1" ht="12.75">
      <c r="A27" s="127"/>
      <c r="B27" s="116"/>
      <c r="C27" s="118"/>
      <c r="D27" s="118"/>
      <c r="E27" s="114"/>
      <c r="F27" s="119"/>
      <c r="G27" s="114"/>
      <c r="H27" s="125"/>
      <c r="I27" s="126"/>
      <c r="J27" s="201"/>
      <c r="K27" s="192"/>
      <c r="L27" s="119"/>
      <c r="M27" s="114"/>
      <c r="N27" s="125"/>
      <c r="O27" s="126"/>
    </row>
    <row r="28" spans="1:15" s="121" customFormat="1" ht="25.5">
      <c r="A28" s="127">
        <v>8</v>
      </c>
      <c r="B28" s="128" t="s">
        <v>83</v>
      </c>
      <c r="C28" s="118">
        <v>801</v>
      </c>
      <c r="D28" s="118">
        <v>80104</v>
      </c>
      <c r="E28" s="129">
        <f>SUM(F28:G28)</f>
        <v>68000</v>
      </c>
      <c r="F28" s="130">
        <v>68000</v>
      </c>
      <c r="G28" s="129">
        <f>SUM(H28:I28)</f>
        <v>0</v>
      </c>
      <c r="H28" s="131"/>
      <c r="I28" s="126"/>
      <c r="J28" s="201"/>
      <c r="K28" s="194">
        <f>SUM(L28:M28)</f>
        <v>68000</v>
      </c>
      <c r="L28" s="130">
        <v>68000</v>
      </c>
      <c r="M28" s="129">
        <f>SUM(N28:O28)</f>
        <v>0</v>
      </c>
      <c r="N28" s="131"/>
      <c r="O28" s="126"/>
    </row>
    <row r="29" spans="1:15" s="121" customFormat="1" ht="12.75">
      <c r="A29" s="124"/>
      <c r="B29" s="116"/>
      <c r="C29" s="118"/>
      <c r="D29" s="118"/>
      <c r="E29" s="114"/>
      <c r="F29" s="119"/>
      <c r="G29" s="114"/>
      <c r="H29" s="125"/>
      <c r="I29" s="126"/>
      <c r="J29" s="201"/>
      <c r="K29" s="192"/>
      <c r="L29" s="119"/>
      <c r="M29" s="114"/>
      <c r="N29" s="125"/>
      <c r="O29" s="126"/>
    </row>
    <row r="30" spans="1:15" ht="12.75">
      <c r="A30" s="109">
        <v>9</v>
      </c>
      <c r="B30" s="106" t="s">
        <v>68</v>
      </c>
      <c r="C30" s="107"/>
      <c r="D30" s="107"/>
      <c r="E30" s="114"/>
      <c r="F30" s="114"/>
      <c r="G30" s="114"/>
      <c r="H30" s="132"/>
      <c r="I30" s="133"/>
      <c r="J30" s="198"/>
      <c r="K30" s="192"/>
      <c r="L30" s="114"/>
      <c r="M30" s="114"/>
      <c r="N30" s="132"/>
      <c r="O30" s="133"/>
    </row>
    <row r="31" spans="1:15" ht="12.75">
      <c r="A31" s="109"/>
      <c r="B31" s="106" t="s">
        <v>69</v>
      </c>
      <c r="C31" s="107"/>
      <c r="D31" s="107"/>
      <c r="E31" s="114"/>
      <c r="F31" s="114"/>
      <c r="G31" s="114"/>
      <c r="H31" s="132"/>
      <c r="I31" s="133"/>
      <c r="J31" s="198"/>
      <c r="K31" s="192"/>
      <c r="L31" s="114"/>
      <c r="M31" s="114"/>
      <c r="N31" s="132"/>
      <c r="O31" s="133"/>
    </row>
    <row r="32" spans="1:15" ht="12.75">
      <c r="A32" s="109"/>
      <c r="B32" s="106" t="s">
        <v>73</v>
      </c>
      <c r="C32" s="107">
        <v>801</v>
      </c>
      <c r="D32" s="107">
        <v>80105</v>
      </c>
      <c r="E32" s="114">
        <f>SUM(F32:G32)</f>
        <v>32000</v>
      </c>
      <c r="F32" s="114"/>
      <c r="G32" s="114">
        <f>SUM(H32:I32)</f>
        <v>32000</v>
      </c>
      <c r="H32" s="132">
        <v>32000</v>
      </c>
      <c r="I32" s="133"/>
      <c r="J32" s="198"/>
      <c r="K32" s="192">
        <f>SUM(L32:M32)</f>
        <v>32000</v>
      </c>
      <c r="L32" s="114"/>
      <c r="M32" s="114">
        <f>SUM(N32:O32)</f>
        <v>32000</v>
      </c>
      <c r="N32" s="132">
        <v>32000</v>
      </c>
      <c r="O32" s="133"/>
    </row>
    <row r="33" spans="1:15" ht="12.75">
      <c r="A33" s="109"/>
      <c r="B33" s="106"/>
      <c r="C33" s="107"/>
      <c r="D33" s="107"/>
      <c r="E33" s="114"/>
      <c r="F33" s="114"/>
      <c r="G33" s="114"/>
      <c r="H33" s="132"/>
      <c r="I33" s="133"/>
      <c r="J33" s="198"/>
      <c r="K33" s="192"/>
      <c r="L33" s="114"/>
      <c r="M33" s="114"/>
      <c r="N33" s="132"/>
      <c r="O33" s="133"/>
    </row>
    <row r="34" spans="1:15" ht="12.75">
      <c r="A34" s="109">
        <v>10</v>
      </c>
      <c r="B34" s="106" t="s">
        <v>68</v>
      </c>
      <c r="C34" s="107"/>
      <c r="D34" s="107"/>
      <c r="E34" s="114"/>
      <c r="F34" s="114"/>
      <c r="G34" s="114"/>
      <c r="H34" s="132"/>
      <c r="I34" s="133"/>
      <c r="J34" s="198"/>
      <c r="K34" s="192"/>
      <c r="L34" s="114"/>
      <c r="M34" s="114"/>
      <c r="N34" s="132"/>
      <c r="O34" s="133"/>
    </row>
    <row r="35" spans="1:15" ht="12" customHeight="1">
      <c r="A35" s="109"/>
      <c r="B35" s="134" t="s">
        <v>74</v>
      </c>
      <c r="C35" s="107"/>
      <c r="D35" s="107"/>
      <c r="E35" s="114"/>
      <c r="F35" s="114"/>
      <c r="G35" s="114"/>
      <c r="H35" s="132"/>
      <c r="I35" s="133"/>
      <c r="J35" s="198"/>
      <c r="K35" s="192"/>
      <c r="L35" s="114"/>
      <c r="M35" s="114"/>
      <c r="N35" s="132"/>
      <c r="O35" s="133"/>
    </row>
    <row r="36" spans="1:15" ht="12" customHeight="1">
      <c r="A36" s="109"/>
      <c r="B36" s="106" t="s">
        <v>75</v>
      </c>
      <c r="C36" s="107">
        <v>851</v>
      </c>
      <c r="D36" s="107">
        <v>85154</v>
      </c>
      <c r="E36" s="114">
        <f>SUM(F36:G36)</f>
        <v>30000</v>
      </c>
      <c r="F36" s="114"/>
      <c r="G36" s="114">
        <f>SUM(H36:I36)</f>
        <v>30000</v>
      </c>
      <c r="H36" s="132">
        <v>30000</v>
      </c>
      <c r="I36" s="133"/>
      <c r="J36" s="198"/>
      <c r="K36" s="192">
        <f>SUM(L36:M36)</f>
        <v>30000</v>
      </c>
      <c r="L36" s="114"/>
      <c r="M36" s="114">
        <f>SUM(N36:O36)</f>
        <v>30000</v>
      </c>
      <c r="N36" s="132">
        <v>30000</v>
      </c>
      <c r="O36" s="133"/>
    </row>
    <row r="37" spans="1:15" ht="12" customHeight="1">
      <c r="A37" s="109"/>
      <c r="B37" s="106"/>
      <c r="C37" s="107"/>
      <c r="D37" s="107"/>
      <c r="E37" s="114"/>
      <c r="F37" s="114"/>
      <c r="G37" s="114"/>
      <c r="H37" s="132"/>
      <c r="I37" s="133"/>
      <c r="J37" s="198"/>
      <c r="K37" s="192"/>
      <c r="L37" s="114"/>
      <c r="M37" s="114"/>
      <c r="N37" s="132"/>
      <c r="O37" s="133"/>
    </row>
    <row r="38" spans="1:15" ht="12" customHeight="1">
      <c r="A38" s="109">
        <v>11</v>
      </c>
      <c r="B38" s="106" t="s">
        <v>81</v>
      </c>
      <c r="C38" s="107"/>
      <c r="D38" s="107"/>
      <c r="E38" s="114"/>
      <c r="F38" s="114"/>
      <c r="G38" s="114"/>
      <c r="H38" s="132"/>
      <c r="I38" s="133"/>
      <c r="J38" s="198"/>
      <c r="K38" s="192"/>
      <c r="L38" s="114"/>
      <c r="M38" s="114"/>
      <c r="N38" s="132"/>
      <c r="O38" s="133"/>
    </row>
    <row r="39" spans="1:15" ht="12" customHeight="1">
      <c r="A39" s="109"/>
      <c r="B39" s="106" t="s">
        <v>82</v>
      </c>
      <c r="C39" s="107">
        <v>900</v>
      </c>
      <c r="D39" s="107">
        <v>90013</v>
      </c>
      <c r="E39" s="114">
        <f>SUM(F39:G39)</f>
        <v>400000</v>
      </c>
      <c r="F39" s="114"/>
      <c r="G39" s="114">
        <f>SUM(H39:I39)</f>
        <v>400000</v>
      </c>
      <c r="H39" s="132"/>
      <c r="I39" s="133">
        <v>400000</v>
      </c>
      <c r="J39" s="202"/>
      <c r="K39" s="192">
        <f>SUM(L39:M39)</f>
        <v>400000</v>
      </c>
      <c r="L39" s="114"/>
      <c r="M39" s="114">
        <f>SUM(N39:O39)</f>
        <v>400000</v>
      </c>
      <c r="N39" s="132"/>
      <c r="O39" s="133">
        <v>400000</v>
      </c>
    </row>
    <row r="40" spans="1:15" ht="13.5" thickBot="1">
      <c r="A40" s="113"/>
      <c r="B40" s="106"/>
      <c r="C40" s="107"/>
      <c r="D40" s="107"/>
      <c r="E40" s="114"/>
      <c r="F40" s="114"/>
      <c r="G40" s="114"/>
      <c r="H40" s="135"/>
      <c r="I40" s="133"/>
      <c r="J40" s="198"/>
      <c r="K40" s="192"/>
      <c r="L40" s="114"/>
      <c r="M40" s="114"/>
      <c r="N40" s="135"/>
      <c r="O40" s="133"/>
    </row>
    <row r="41" spans="1:15" ht="12.75">
      <c r="A41" s="136"/>
      <c r="B41" s="137"/>
      <c r="C41" s="137"/>
      <c r="D41" s="137"/>
      <c r="E41" s="138"/>
      <c r="F41" s="138"/>
      <c r="G41" s="138"/>
      <c r="H41" s="138"/>
      <c r="I41" s="139"/>
      <c r="J41" s="203"/>
      <c r="K41" s="195"/>
      <c r="L41" s="138"/>
      <c r="M41" s="138"/>
      <c r="N41" s="138"/>
      <c r="O41" s="139"/>
    </row>
    <row r="42" spans="1:15" ht="13.5" thickBot="1">
      <c r="A42" s="140"/>
      <c r="B42" s="141" t="s">
        <v>17</v>
      </c>
      <c r="C42" s="142" t="s">
        <v>53</v>
      </c>
      <c r="D42" s="142" t="s">
        <v>53</v>
      </c>
      <c r="E42" s="143">
        <f aca="true" t="shared" si="1" ref="E42:O42">SUM(E11,E18)</f>
        <v>3691300</v>
      </c>
      <c r="F42" s="143">
        <f t="shared" si="1"/>
        <v>3192300</v>
      </c>
      <c r="G42" s="143">
        <f t="shared" si="1"/>
        <v>499000</v>
      </c>
      <c r="H42" s="143">
        <f t="shared" si="1"/>
        <v>99000</v>
      </c>
      <c r="I42" s="144">
        <f t="shared" si="1"/>
        <v>400000</v>
      </c>
      <c r="J42" s="204">
        <f t="shared" si="1"/>
        <v>300000</v>
      </c>
      <c r="K42" s="196">
        <f t="shared" si="1"/>
        <v>3991300</v>
      </c>
      <c r="L42" s="143">
        <f t="shared" si="1"/>
        <v>3492300</v>
      </c>
      <c r="M42" s="143">
        <f t="shared" si="1"/>
        <v>499000</v>
      </c>
      <c r="N42" s="143">
        <f t="shared" si="1"/>
        <v>99000</v>
      </c>
      <c r="O42" s="144">
        <f t="shared" si="1"/>
        <v>400000</v>
      </c>
    </row>
    <row r="44" spans="11:15" ht="12">
      <c r="K44" s="40"/>
      <c r="O44" s="40"/>
    </row>
    <row r="45" ht="12">
      <c r="O45" s="17"/>
    </row>
    <row r="50" ht="12">
      <c r="L50" s="145"/>
    </row>
  </sheetData>
  <sheetProtection/>
  <mergeCells count="19">
    <mergeCell ref="N1:O1"/>
    <mergeCell ref="A3:O3"/>
    <mergeCell ref="A5:A8"/>
    <mergeCell ref="B5:B8"/>
    <mergeCell ref="C5:C8"/>
    <mergeCell ref="D5:D8"/>
    <mergeCell ref="K5:O5"/>
    <mergeCell ref="K6:K8"/>
    <mergeCell ref="L6:O6"/>
    <mergeCell ref="L7:L8"/>
    <mergeCell ref="M7:M8"/>
    <mergeCell ref="N7:O7"/>
    <mergeCell ref="E5:I5"/>
    <mergeCell ref="E6:E8"/>
    <mergeCell ref="F6:I6"/>
    <mergeCell ref="F7:F8"/>
    <mergeCell ref="G7:G8"/>
    <mergeCell ref="H7:I7"/>
    <mergeCell ref="J5:J8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R223"/>
  <sheetViews>
    <sheetView showGridLines="0" view="pageBreakPreview" zoomScaleSheetLayoutView="100" zoomScalePageLayoutView="0" workbookViewId="0" topLeftCell="F1">
      <selection activeCell="Q1" sqref="Q1"/>
    </sheetView>
  </sheetViews>
  <sheetFormatPr defaultColWidth="9.00390625" defaultRowHeight="12.75"/>
  <cols>
    <col min="1" max="1" width="5.8515625" style="396" customWidth="1"/>
    <col min="2" max="3" width="7.7109375" style="396" customWidth="1"/>
    <col min="4" max="4" width="73.140625" style="397" customWidth="1"/>
    <col min="5" max="6" width="7.7109375" style="398" customWidth="1"/>
    <col min="7" max="7" width="14.8515625" style="398" customWidth="1"/>
    <col min="8" max="8" width="17.8515625" style="398" customWidth="1"/>
    <col min="9" max="9" width="13.7109375" style="399" customWidth="1"/>
    <col min="10" max="11" width="13.7109375" style="398" customWidth="1"/>
    <col min="12" max="13" width="13.7109375" style="396" customWidth="1"/>
    <col min="14" max="15" width="13.7109375" style="400" customWidth="1"/>
    <col min="16" max="16" width="23.00390625" style="401" customWidth="1"/>
    <col min="17" max="17" width="9.8515625" style="400" bestFit="1" customWidth="1"/>
    <col min="18" max="18" width="10.8515625" style="400" bestFit="1" customWidth="1"/>
    <col min="19" max="16384" width="9.00390625" style="400" customWidth="1"/>
  </cols>
  <sheetData>
    <row r="1" spans="1:16" s="208" customFormat="1" ht="55.5" customHeight="1">
      <c r="A1" s="205"/>
      <c r="B1" s="206"/>
      <c r="C1" s="207"/>
      <c r="D1" s="207"/>
      <c r="P1" s="445" t="s">
        <v>266</v>
      </c>
    </row>
    <row r="2" spans="1:16" s="209" customFormat="1" ht="27.75" customHeight="1">
      <c r="A2" s="530" t="s">
        <v>84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1"/>
    </row>
    <row r="3" spans="1:16" s="15" customFormat="1" ht="26.25" customHeight="1" thickBot="1">
      <c r="A3" s="532"/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3"/>
    </row>
    <row r="4" spans="1:16" s="15" customFormat="1" ht="15.75" customHeight="1">
      <c r="A4" s="534" t="s">
        <v>7</v>
      </c>
      <c r="B4" s="537" t="s">
        <v>0</v>
      </c>
      <c r="C4" s="537" t="s">
        <v>85</v>
      </c>
      <c r="D4" s="537" t="s">
        <v>86</v>
      </c>
      <c r="E4" s="540" t="s">
        <v>87</v>
      </c>
      <c r="F4" s="541"/>
      <c r="G4" s="537" t="s">
        <v>88</v>
      </c>
      <c r="H4" s="540" t="s">
        <v>89</v>
      </c>
      <c r="I4" s="546" t="s">
        <v>90</v>
      </c>
      <c r="J4" s="547"/>
      <c r="K4" s="547"/>
      <c r="L4" s="547"/>
      <c r="M4" s="547"/>
      <c r="N4" s="547"/>
      <c r="O4" s="547"/>
      <c r="P4" s="548" t="s">
        <v>91</v>
      </c>
    </row>
    <row r="5" spans="1:16" s="15" customFormat="1" ht="15.75" customHeight="1">
      <c r="A5" s="535"/>
      <c r="B5" s="538"/>
      <c r="C5" s="538"/>
      <c r="D5" s="538"/>
      <c r="E5" s="517"/>
      <c r="F5" s="542"/>
      <c r="G5" s="538"/>
      <c r="H5" s="538"/>
      <c r="I5" s="538" t="s">
        <v>92</v>
      </c>
      <c r="J5" s="538" t="s">
        <v>93</v>
      </c>
      <c r="K5" s="517" t="s">
        <v>94</v>
      </c>
      <c r="L5" s="518"/>
      <c r="M5" s="518"/>
      <c r="N5" s="518"/>
      <c r="O5" s="518"/>
      <c r="P5" s="549"/>
    </row>
    <row r="6" spans="1:16" s="15" customFormat="1" ht="31.5" customHeight="1" thickBot="1">
      <c r="A6" s="536"/>
      <c r="B6" s="539"/>
      <c r="C6" s="539"/>
      <c r="D6" s="539"/>
      <c r="E6" s="210" t="s">
        <v>95</v>
      </c>
      <c r="F6" s="210" t="s">
        <v>96</v>
      </c>
      <c r="G6" s="539"/>
      <c r="H6" s="543"/>
      <c r="I6" s="543"/>
      <c r="J6" s="543"/>
      <c r="K6" s="211">
        <v>2011</v>
      </c>
      <c r="L6" s="212">
        <v>2012</v>
      </c>
      <c r="M6" s="212">
        <v>2013</v>
      </c>
      <c r="N6" s="212">
        <v>2014</v>
      </c>
      <c r="O6" s="213" t="s">
        <v>97</v>
      </c>
      <c r="P6" s="550"/>
    </row>
    <row r="7" spans="1:16" s="15" customFormat="1" ht="15.75" thickBot="1">
      <c r="A7" s="214">
        <v>1</v>
      </c>
      <c r="B7" s="215">
        <v>2</v>
      </c>
      <c r="C7" s="215">
        <v>3</v>
      </c>
      <c r="D7" s="215">
        <v>4</v>
      </c>
      <c r="E7" s="216">
        <v>5</v>
      </c>
      <c r="F7" s="216">
        <v>6</v>
      </c>
      <c r="G7" s="216">
        <v>7</v>
      </c>
      <c r="H7" s="217">
        <v>8</v>
      </c>
      <c r="I7" s="216">
        <v>9</v>
      </c>
      <c r="J7" s="215">
        <v>10</v>
      </c>
      <c r="K7" s="215">
        <v>11</v>
      </c>
      <c r="L7" s="215">
        <v>12</v>
      </c>
      <c r="M7" s="215">
        <v>13</v>
      </c>
      <c r="N7" s="215">
        <v>14</v>
      </c>
      <c r="O7" s="218">
        <v>15</v>
      </c>
      <c r="P7" s="219">
        <v>16</v>
      </c>
    </row>
    <row r="8" spans="1:16" s="15" customFormat="1" ht="17.25" customHeight="1" thickBot="1" thickTop="1">
      <c r="A8" s="551" t="s">
        <v>98</v>
      </c>
      <c r="B8" s="529"/>
      <c r="C8" s="529"/>
      <c r="D8" s="529"/>
      <c r="E8" s="529"/>
      <c r="F8" s="529"/>
      <c r="G8" s="529"/>
      <c r="H8" s="220">
        <f>SUM(I8:O8)</f>
        <v>621350</v>
      </c>
      <c r="I8" s="221">
        <f>SUM(I10)</f>
        <v>121350</v>
      </c>
      <c r="J8" s="221">
        <f aca="true" t="shared" si="0" ref="J8:O8">SUM(J10)</f>
        <v>500000</v>
      </c>
      <c r="K8" s="221">
        <f t="shared" si="0"/>
        <v>0</v>
      </c>
      <c r="L8" s="221">
        <f t="shared" si="0"/>
        <v>0</v>
      </c>
      <c r="M8" s="221">
        <f t="shared" si="0"/>
        <v>0</v>
      </c>
      <c r="N8" s="221">
        <f t="shared" si="0"/>
        <v>0</v>
      </c>
      <c r="O8" s="221">
        <f t="shared" si="0"/>
        <v>0</v>
      </c>
      <c r="P8" s="222"/>
    </row>
    <row r="9" spans="1:16" s="15" customFormat="1" ht="17.25" customHeight="1">
      <c r="A9" s="519">
        <v>1</v>
      </c>
      <c r="B9" s="522">
        <v>400</v>
      </c>
      <c r="C9" s="522">
        <v>40002</v>
      </c>
      <c r="D9" s="224" t="s">
        <v>99</v>
      </c>
      <c r="E9" s="522">
        <v>2008</v>
      </c>
      <c r="F9" s="522">
        <v>2010</v>
      </c>
      <c r="G9" s="525" t="s">
        <v>100</v>
      </c>
      <c r="H9" s="225"/>
      <c r="I9" s="226"/>
      <c r="J9" s="226"/>
      <c r="K9" s="226"/>
      <c r="L9" s="226"/>
      <c r="M9" s="227"/>
      <c r="N9" s="227"/>
      <c r="O9" s="228"/>
      <c r="P9" s="229"/>
    </row>
    <row r="10" spans="1:16" s="15" customFormat="1" ht="17.25" customHeight="1">
      <c r="A10" s="520"/>
      <c r="B10" s="523"/>
      <c r="C10" s="523"/>
      <c r="D10" s="230" t="s">
        <v>101</v>
      </c>
      <c r="E10" s="523"/>
      <c r="F10" s="523"/>
      <c r="G10" s="526"/>
      <c r="H10" s="231">
        <f>SUM(I10:O10)</f>
        <v>621350</v>
      </c>
      <c r="I10" s="232">
        <f>SUM(I11:I11)</f>
        <v>121350</v>
      </c>
      <c r="J10" s="232">
        <f>SUM(J11:J11)</f>
        <v>500000</v>
      </c>
      <c r="K10" s="232"/>
      <c r="L10" s="232"/>
      <c r="M10" s="232"/>
      <c r="N10" s="233"/>
      <c r="O10" s="234"/>
      <c r="P10" s="229"/>
    </row>
    <row r="11" spans="1:16" s="15" customFormat="1" ht="17.25" customHeight="1" thickBot="1">
      <c r="A11" s="520"/>
      <c r="B11" s="523"/>
      <c r="C11" s="523"/>
      <c r="D11" s="235" t="s">
        <v>102</v>
      </c>
      <c r="E11" s="523"/>
      <c r="F11" s="523"/>
      <c r="G11" s="526"/>
      <c r="H11" s="236">
        <f>SUM(I11:O11)</f>
        <v>621350</v>
      </c>
      <c r="I11" s="237">
        <v>121350</v>
      </c>
      <c r="J11" s="237">
        <v>500000</v>
      </c>
      <c r="K11" s="237"/>
      <c r="L11" s="238"/>
      <c r="M11" s="238"/>
      <c r="N11" s="233"/>
      <c r="O11" s="234"/>
      <c r="P11" s="229"/>
    </row>
    <row r="12" spans="1:16" s="241" customFormat="1" ht="17.25" customHeight="1" thickBot="1" thickTop="1">
      <c r="A12" s="528" t="s">
        <v>103</v>
      </c>
      <c r="B12" s="529"/>
      <c r="C12" s="529"/>
      <c r="D12" s="529"/>
      <c r="E12" s="529"/>
      <c r="F12" s="529"/>
      <c r="G12" s="529"/>
      <c r="H12" s="220">
        <f>SUM(I12:O12)</f>
        <v>18070370</v>
      </c>
      <c r="I12" s="239">
        <f>SUM(I14,I18,I22,I25,I29,I32)</f>
        <v>431963</v>
      </c>
      <c r="J12" s="239">
        <f aca="true" t="shared" si="1" ref="J12:O12">SUM(J14,J18,J22,J25,J29,J32)</f>
        <v>6188407</v>
      </c>
      <c r="K12" s="239">
        <f t="shared" si="1"/>
        <v>5950000</v>
      </c>
      <c r="L12" s="239">
        <f t="shared" si="1"/>
        <v>5500000</v>
      </c>
      <c r="M12" s="239">
        <f t="shared" si="1"/>
        <v>0</v>
      </c>
      <c r="N12" s="239">
        <f t="shared" si="1"/>
        <v>0</v>
      </c>
      <c r="O12" s="239">
        <f t="shared" si="1"/>
        <v>0</v>
      </c>
      <c r="P12" s="240"/>
    </row>
    <row r="13" spans="1:16" s="241" customFormat="1" ht="31.5">
      <c r="A13" s="519">
        <v>2</v>
      </c>
      <c r="B13" s="522">
        <v>600</v>
      </c>
      <c r="C13" s="522">
        <v>60013</v>
      </c>
      <c r="D13" s="242" t="s">
        <v>256</v>
      </c>
      <c r="E13" s="522">
        <v>2006</v>
      </c>
      <c r="F13" s="522">
        <v>2010</v>
      </c>
      <c r="G13" s="525" t="s">
        <v>104</v>
      </c>
      <c r="H13" s="243"/>
      <c r="I13" s="244"/>
      <c r="J13" s="226"/>
      <c r="K13" s="226"/>
      <c r="L13" s="227"/>
      <c r="M13" s="227"/>
      <c r="N13" s="227"/>
      <c r="O13" s="228"/>
      <c r="P13" s="245"/>
    </row>
    <row r="14" spans="1:16" s="241" customFormat="1" ht="15.75">
      <c r="A14" s="520"/>
      <c r="B14" s="523"/>
      <c r="C14" s="523"/>
      <c r="D14" s="230" t="s">
        <v>101</v>
      </c>
      <c r="E14" s="523"/>
      <c r="F14" s="523"/>
      <c r="G14" s="526"/>
      <c r="H14" s="246">
        <f>SUM(I14:O14)</f>
        <v>2709962</v>
      </c>
      <c r="I14" s="246">
        <f>SUM(I15:I16)</f>
        <v>69962</v>
      </c>
      <c r="J14" s="246">
        <f>SUM(J15:J16)</f>
        <v>2640000</v>
      </c>
      <c r="K14" s="246"/>
      <c r="L14" s="246"/>
      <c r="M14" s="238"/>
      <c r="N14" s="238"/>
      <c r="O14" s="247"/>
      <c r="P14" s="229"/>
    </row>
    <row r="15" spans="1:16" s="241" customFormat="1" ht="15">
      <c r="A15" s="520"/>
      <c r="B15" s="523"/>
      <c r="C15" s="523"/>
      <c r="D15" s="248" t="s">
        <v>102</v>
      </c>
      <c r="E15" s="523"/>
      <c r="F15" s="523"/>
      <c r="G15" s="526"/>
      <c r="H15" s="237">
        <f>SUM(I15:O15)</f>
        <v>465962</v>
      </c>
      <c r="I15" s="249">
        <v>69962</v>
      </c>
      <c r="J15" s="237">
        <v>396000</v>
      </c>
      <c r="K15" s="237"/>
      <c r="L15" s="237"/>
      <c r="M15" s="238"/>
      <c r="N15" s="238"/>
      <c r="O15" s="247"/>
      <c r="P15" s="544">
        <v>0.85</v>
      </c>
    </row>
    <row r="16" spans="1:16" s="241" customFormat="1" ht="15.75" thickBot="1">
      <c r="A16" s="521"/>
      <c r="B16" s="524"/>
      <c r="C16" s="524"/>
      <c r="D16" s="250" t="s">
        <v>105</v>
      </c>
      <c r="E16" s="524"/>
      <c r="F16" s="524"/>
      <c r="G16" s="527"/>
      <c r="H16" s="251">
        <f>SUM(I16:O16)</f>
        <v>2244000</v>
      </c>
      <c r="I16" s="252"/>
      <c r="J16" s="251">
        <v>2244000</v>
      </c>
      <c r="K16" s="251"/>
      <c r="L16" s="251"/>
      <c r="M16" s="253"/>
      <c r="N16" s="253"/>
      <c r="O16" s="254"/>
      <c r="P16" s="545"/>
    </row>
    <row r="17" spans="1:16" s="241" customFormat="1" ht="36" customHeight="1">
      <c r="A17" s="519">
        <v>3</v>
      </c>
      <c r="B17" s="522">
        <v>600</v>
      </c>
      <c r="C17" s="522">
        <v>60013</v>
      </c>
      <c r="D17" s="242" t="s">
        <v>257</v>
      </c>
      <c r="E17" s="522">
        <v>2009</v>
      </c>
      <c r="F17" s="522">
        <v>2012</v>
      </c>
      <c r="G17" s="525" t="s">
        <v>104</v>
      </c>
      <c r="H17" s="243"/>
      <c r="I17" s="244"/>
      <c r="J17" s="226"/>
      <c r="K17" s="226"/>
      <c r="L17" s="227"/>
      <c r="M17" s="227"/>
      <c r="N17" s="227"/>
      <c r="O17" s="228"/>
      <c r="P17" s="245"/>
    </row>
    <row r="18" spans="1:16" s="241" customFormat="1" ht="15.75">
      <c r="A18" s="520"/>
      <c r="B18" s="523"/>
      <c r="C18" s="523"/>
      <c r="D18" s="230" t="s">
        <v>101</v>
      </c>
      <c r="E18" s="523"/>
      <c r="F18" s="523"/>
      <c r="G18" s="526"/>
      <c r="H18" s="246">
        <f>SUM(I18:O18)</f>
        <v>3541520</v>
      </c>
      <c r="I18" s="246">
        <f>SUM(I19:I20)</f>
        <v>141520</v>
      </c>
      <c r="J18" s="246"/>
      <c r="K18" s="246">
        <f>SUM(K19:K20)</f>
        <v>1700000</v>
      </c>
      <c r="L18" s="246">
        <f>SUM(L19:L20)</f>
        <v>1700000</v>
      </c>
      <c r="M18" s="238"/>
      <c r="N18" s="238"/>
      <c r="O18" s="247"/>
      <c r="P18" s="229"/>
    </row>
    <row r="19" spans="1:16" s="241" customFormat="1" ht="15">
      <c r="A19" s="520"/>
      <c r="B19" s="523"/>
      <c r="C19" s="523"/>
      <c r="D19" s="248" t="s">
        <v>102</v>
      </c>
      <c r="E19" s="523"/>
      <c r="F19" s="523"/>
      <c r="G19" s="526"/>
      <c r="H19" s="237">
        <f>SUM(I19:O19)</f>
        <v>1841520</v>
      </c>
      <c r="I19" s="249">
        <v>141520</v>
      </c>
      <c r="J19" s="237"/>
      <c r="K19" s="237">
        <v>850000</v>
      </c>
      <c r="L19" s="237">
        <v>850000</v>
      </c>
      <c r="M19" s="238"/>
      <c r="N19" s="238"/>
      <c r="O19" s="247"/>
      <c r="P19" s="544">
        <v>0.5</v>
      </c>
    </row>
    <row r="20" spans="1:16" s="241" customFormat="1" ht="15.75" thickBot="1">
      <c r="A20" s="521"/>
      <c r="B20" s="524"/>
      <c r="C20" s="524"/>
      <c r="D20" s="250" t="s">
        <v>105</v>
      </c>
      <c r="E20" s="524"/>
      <c r="F20" s="524"/>
      <c r="G20" s="527"/>
      <c r="H20" s="251">
        <f>SUM(I20:O20)</f>
        <v>1700000</v>
      </c>
      <c r="I20" s="252"/>
      <c r="J20" s="251"/>
      <c r="K20" s="251">
        <v>850000</v>
      </c>
      <c r="L20" s="251">
        <v>850000</v>
      </c>
      <c r="M20" s="253"/>
      <c r="N20" s="253"/>
      <c r="O20" s="254"/>
      <c r="P20" s="545"/>
    </row>
    <row r="21" spans="1:16" s="241" customFormat="1" ht="34.5" customHeight="1">
      <c r="A21" s="519">
        <v>4</v>
      </c>
      <c r="B21" s="522">
        <v>600</v>
      </c>
      <c r="C21" s="522">
        <v>60013</v>
      </c>
      <c r="D21" s="224" t="s">
        <v>106</v>
      </c>
      <c r="E21" s="522">
        <v>2009</v>
      </c>
      <c r="F21" s="522">
        <v>2010</v>
      </c>
      <c r="G21" s="525" t="s">
        <v>104</v>
      </c>
      <c r="H21" s="255"/>
      <c r="I21" s="244"/>
      <c r="J21" s="226"/>
      <c r="K21" s="226"/>
      <c r="L21" s="227"/>
      <c r="M21" s="227"/>
      <c r="N21" s="227"/>
      <c r="O21" s="228"/>
      <c r="P21" s="245"/>
    </row>
    <row r="22" spans="1:16" s="241" customFormat="1" ht="15.75">
      <c r="A22" s="520"/>
      <c r="B22" s="523"/>
      <c r="C22" s="523"/>
      <c r="D22" s="230" t="s">
        <v>101</v>
      </c>
      <c r="E22" s="523"/>
      <c r="F22" s="523"/>
      <c r="G22" s="526"/>
      <c r="H22" s="256">
        <f>SUM(I22:O22)</f>
        <v>474038</v>
      </c>
      <c r="I22" s="256">
        <f>SUM(I23:I23)</f>
        <v>46631</v>
      </c>
      <c r="J22" s="256">
        <f>SUM(J23:J23)</f>
        <v>427407</v>
      </c>
      <c r="K22" s="256"/>
      <c r="L22" s="256"/>
      <c r="M22" s="238"/>
      <c r="N22" s="238"/>
      <c r="O22" s="247"/>
      <c r="P22" s="229"/>
    </row>
    <row r="23" spans="1:16" s="241" customFormat="1" ht="15.75" thickBot="1">
      <c r="A23" s="520"/>
      <c r="B23" s="523"/>
      <c r="C23" s="523"/>
      <c r="D23" s="235" t="s">
        <v>102</v>
      </c>
      <c r="E23" s="523"/>
      <c r="F23" s="523"/>
      <c r="G23" s="526"/>
      <c r="H23" s="257">
        <f>SUM(I23:O23)</f>
        <v>474038</v>
      </c>
      <c r="I23" s="252">
        <v>46631</v>
      </c>
      <c r="J23" s="251">
        <v>427407</v>
      </c>
      <c r="K23" s="253"/>
      <c r="L23" s="253"/>
      <c r="M23" s="253"/>
      <c r="N23" s="253"/>
      <c r="O23" s="254"/>
      <c r="P23" s="258"/>
    </row>
    <row r="24" spans="1:16" s="241" customFormat="1" ht="34.5" customHeight="1">
      <c r="A24" s="552">
        <v>5</v>
      </c>
      <c r="B24" s="553">
        <v>600</v>
      </c>
      <c r="C24" s="554">
        <v>60016</v>
      </c>
      <c r="D24" s="224" t="s">
        <v>107</v>
      </c>
      <c r="E24" s="553">
        <v>2008</v>
      </c>
      <c r="F24" s="553">
        <v>2012</v>
      </c>
      <c r="G24" s="553" t="s">
        <v>108</v>
      </c>
      <c r="H24" s="259"/>
      <c r="I24" s="249"/>
      <c r="J24" s="237"/>
      <c r="K24" s="238"/>
      <c r="L24" s="238"/>
      <c r="M24" s="238"/>
      <c r="N24" s="238"/>
      <c r="O24" s="247"/>
      <c r="P24" s="260"/>
    </row>
    <row r="25" spans="1:16" s="241" customFormat="1" ht="15.75">
      <c r="A25" s="520"/>
      <c r="B25" s="523"/>
      <c r="C25" s="555"/>
      <c r="D25" s="230" t="s">
        <v>101</v>
      </c>
      <c r="E25" s="523"/>
      <c r="F25" s="523"/>
      <c r="G25" s="523"/>
      <c r="H25" s="231">
        <f>SUM(I25:O25)</f>
        <v>7992850</v>
      </c>
      <c r="I25" s="261">
        <f>SUM(I26:I27)</f>
        <v>112850</v>
      </c>
      <c r="J25" s="261">
        <f>SUM(J26:J27)</f>
        <v>30000</v>
      </c>
      <c r="K25" s="261">
        <f>SUM(K26:K27)</f>
        <v>4150000</v>
      </c>
      <c r="L25" s="261">
        <f>SUM(L26:L27)</f>
        <v>3700000</v>
      </c>
      <c r="M25" s="261"/>
      <c r="N25" s="238"/>
      <c r="O25" s="247"/>
      <c r="P25" s="260"/>
    </row>
    <row r="26" spans="1:16" s="241" customFormat="1" ht="15">
      <c r="A26" s="520"/>
      <c r="B26" s="523"/>
      <c r="C26" s="555"/>
      <c r="D26" s="248" t="s">
        <v>102</v>
      </c>
      <c r="E26" s="523"/>
      <c r="F26" s="523"/>
      <c r="G26" s="523"/>
      <c r="H26" s="259">
        <f>SUM(I26:O26)</f>
        <v>4167850</v>
      </c>
      <c r="I26" s="249">
        <v>112850</v>
      </c>
      <c r="J26" s="237">
        <v>30000</v>
      </c>
      <c r="K26" s="238">
        <v>2125000</v>
      </c>
      <c r="L26" s="238">
        <v>1900000</v>
      </c>
      <c r="M26" s="238"/>
      <c r="N26" s="238"/>
      <c r="O26" s="247"/>
      <c r="P26" s="260"/>
    </row>
    <row r="27" spans="1:16" s="241" customFormat="1" ht="15.75" thickBot="1">
      <c r="A27" s="521"/>
      <c r="B27" s="524"/>
      <c r="C27" s="556"/>
      <c r="D27" s="262" t="s">
        <v>105</v>
      </c>
      <c r="E27" s="524"/>
      <c r="F27" s="524"/>
      <c r="G27" s="524"/>
      <c r="H27" s="259">
        <f>SUM(I27:O27)</f>
        <v>3825000</v>
      </c>
      <c r="I27" s="249"/>
      <c r="J27" s="237"/>
      <c r="K27" s="238">
        <v>2025000</v>
      </c>
      <c r="L27" s="238">
        <v>1800000</v>
      </c>
      <c r="M27" s="238"/>
      <c r="N27" s="238"/>
      <c r="O27" s="247"/>
      <c r="P27" s="258">
        <v>0.5</v>
      </c>
    </row>
    <row r="28" spans="1:16" s="241" customFormat="1" ht="39.75" customHeight="1">
      <c r="A28" s="557">
        <v>6</v>
      </c>
      <c r="B28" s="553">
        <v>600</v>
      </c>
      <c r="C28" s="553">
        <v>60016</v>
      </c>
      <c r="D28" s="263" t="s">
        <v>109</v>
      </c>
      <c r="E28" s="553">
        <v>2010</v>
      </c>
      <c r="F28" s="553">
        <v>2012</v>
      </c>
      <c r="G28" s="553" t="s">
        <v>108</v>
      </c>
      <c r="H28" s="264"/>
      <c r="I28" s="265"/>
      <c r="J28" s="265"/>
      <c r="K28" s="265"/>
      <c r="L28" s="265"/>
      <c r="M28" s="265"/>
      <c r="N28" s="266"/>
      <c r="O28" s="267"/>
      <c r="P28" s="268"/>
    </row>
    <row r="29" spans="1:16" s="241" customFormat="1" ht="15.75">
      <c r="A29" s="558"/>
      <c r="B29" s="523"/>
      <c r="C29" s="523"/>
      <c r="D29" s="269" t="s">
        <v>101</v>
      </c>
      <c r="E29" s="523"/>
      <c r="F29" s="523"/>
      <c r="G29" s="523"/>
      <c r="H29" s="231">
        <f>SUM(I29:O29)</f>
        <v>291000</v>
      </c>
      <c r="I29" s="270"/>
      <c r="J29" s="271">
        <f>SUM(J30)</f>
        <v>91000</v>
      </c>
      <c r="K29" s="271">
        <f>SUM(K30)</f>
        <v>100000</v>
      </c>
      <c r="L29" s="271">
        <f>SUM(L30)</f>
        <v>100000</v>
      </c>
      <c r="M29" s="271"/>
      <c r="N29" s="272"/>
      <c r="O29" s="273"/>
      <c r="P29" s="268"/>
    </row>
    <row r="30" spans="1:16" s="241" customFormat="1" ht="16.5" thickBot="1">
      <c r="A30" s="559"/>
      <c r="B30" s="524"/>
      <c r="C30" s="524"/>
      <c r="D30" s="274" t="s">
        <v>102</v>
      </c>
      <c r="E30" s="524"/>
      <c r="F30" s="524"/>
      <c r="G30" s="524"/>
      <c r="H30" s="275">
        <f>SUM(I30:O30)</f>
        <v>291000</v>
      </c>
      <c r="I30" s="270"/>
      <c r="J30" s="276">
        <v>91000</v>
      </c>
      <c r="K30" s="276">
        <v>100000</v>
      </c>
      <c r="L30" s="276">
        <v>100000</v>
      </c>
      <c r="M30" s="276"/>
      <c r="N30" s="277"/>
      <c r="O30" s="273"/>
      <c r="P30" s="278"/>
    </row>
    <row r="31" spans="1:16" s="17" customFormat="1" ht="15.75">
      <c r="A31" s="519">
        <v>7</v>
      </c>
      <c r="B31" s="522">
        <v>600</v>
      </c>
      <c r="C31" s="560">
        <v>60016</v>
      </c>
      <c r="D31" s="224" t="s">
        <v>110</v>
      </c>
      <c r="E31" s="522">
        <v>2009</v>
      </c>
      <c r="F31" s="522">
        <v>2010</v>
      </c>
      <c r="G31" s="525" t="s">
        <v>111</v>
      </c>
      <c r="H31" s="279"/>
      <c r="I31" s="244"/>
      <c r="J31" s="226"/>
      <c r="K31" s="226"/>
      <c r="L31" s="227"/>
      <c r="M31" s="227"/>
      <c r="N31" s="227"/>
      <c r="O31" s="228"/>
      <c r="P31" s="229"/>
    </row>
    <row r="32" spans="1:16" s="17" customFormat="1" ht="15.75">
      <c r="A32" s="520"/>
      <c r="B32" s="523"/>
      <c r="C32" s="555"/>
      <c r="D32" s="230" t="s">
        <v>101</v>
      </c>
      <c r="E32" s="523"/>
      <c r="F32" s="523"/>
      <c r="G32" s="526"/>
      <c r="H32" s="231">
        <f>SUM(I32:O32)</f>
        <v>3061000</v>
      </c>
      <c r="I32" s="232">
        <f>SUM(I33:I34)</f>
        <v>61000</v>
      </c>
      <c r="J32" s="232">
        <f>SUM(J33:J34)</f>
        <v>3000000</v>
      </c>
      <c r="K32" s="232"/>
      <c r="L32" s="232"/>
      <c r="M32" s="238"/>
      <c r="N32" s="238"/>
      <c r="O32" s="247"/>
      <c r="P32" s="229"/>
    </row>
    <row r="33" spans="1:16" s="17" customFormat="1" ht="15">
      <c r="A33" s="520"/>
      <c r="B33" s="523"/>
      <c r="C33" s="555"/>
      <c r="D33" s="248" t="s">
        <v>102</v>
      </c>
      <c r="E33" s="523"/>
      <c r="F33" s="523"/>
      <c r="G33" s="526"/>
      <c r="H33" s="259">
        <f>SUM(I33:O33)</f>
        <v>1761000</v>
      </c>
      <c r="I33" s="249">
        <v>61000</v>
      </c>
      <c r="J33" s="237">
        <v>1700000</v>
      </c>
      <c r="K33" s="238"/>
      <c r="L33" s="238"/>
      <c r="M33" s="238"/>
      <c r="N33" s="238"/>
      <c r="O33" s="247"/>
      <c r="P33" s="229"/>
    </row>
    <row r="34" spans="1:16" s="17" customFormat="1" ht="15.75" thickBot="1">
      <c r="A34" s="521"/>
      <c r="B34" s="524"/>
      <c r="C34" s="556"/>
      <c r="D34" s="262" t="s">
        <v>112</v>
      </c>
      <c r="E34" s="524"/>
      <c r="F34" s="524"/>
      <c r="G34" s="527"/>
      <c r="H34" s="259">
        <f>SUM(I34:O34)</f>
        <v>1300000</v>
      </c>
      <c r="I34" s="252"/>
      <c r="J34" s="251">
        <v>1300000</v>
      </c>
      <c r="K34" s="253"/>
      <c r="L34" s="253"/>
      <c r="M34" s="253"/>
      <c r="N34" s="253"/>
      <c r="O34" s="254"/>
      <c r="P34" s="260">
        <v>0.5</v>
      </c>
    </row>
    <row r="35" spans="1:16" s="17" customFormat="1" ht="17.25" customHeight="1" thickBot="1" thickTop="1">
      <c r="A35" s="528" t="s">
        <v>113</v>
      </c>
      <c r="B35" s="529"/>
      <c r="C35" s="529"/>
      <c r="D35" s="529"/>
      <c r="E35" s="529"/>
      <c r="F35" s="529"/>
      <c r="G35" s="529"/>
      <c r="H35" s="220">
        <f>SUM(I35:O35)</f>
        <v>10325000</v>
      </c>
      <c r="I35" s="280">
        <f>SUM(I37,I41)</f>
        <v>115000</v>
      </c>
      <c r="J35" s="280">
        <f aca="true" t="shared" si="2" ref="J35:O35">SUM(J37,J41)</f>
        <v>250000</v>
      </c>
      <c r="K35" s="280">
        <f t="shared" si="2"/>
        <v>5350000</v>
      </c>
      <c r="L35" s="280">
        <f t="shared" si="2"/>
        <v>4610000</v>
      </c>
      <c r="M35" s="280">
        <f t="shared" si="2"/>
        <v>0</v>
      </c>
      <c r="N35" s="280">
        <f t="shared" si="2"/>
        <v>0</v>
      </c>
      <c r="O35" s="280">
        <f t="shared" si="2"/>
        <v>0</v>
      </c>
      <c r="P35" s="222"/>
    </row>
    <row r="36" spans="1:16" s="17" customFormat="1" ht="36.75" customHeight="1">
      <c r="A36" s="519">
        <v>8</v>
      </c>
      <c r="B36" s="522">
        <v>630</v>
      </c>
      <c r="C36" s="522">
        <v>63003</v>
      </c>
      <c r="D36" s="281" t="s">
        <v>114</v>
      </c>
      <c r="E36" s="522">
        <v>2009</v>
      </c>
      <c r="F36" s="522">
        <v>2012</v>
      </c>
      <c r="G36" s="525" t="s">
        <v>100</v>
      </c>
      <c r="H36" s="225"/>
      <c r="I36" s="244"/>
      <c r="J36" s="226"/>
      <c r="K36" s="226"/>
      <c r="L36" s="226"/>
      <c r="M36" s="227"/>
      <c r="N36" s="227"/>
      <c r="O36" s="228"/>
      <c r="P36" s="245"/>
    </row>
    <row r="37" spans="1:16" s="17" customFormat="1" ht="17.25" customHeight="1">
      <c r="A37" s="520"/>
      <c r="B37" s="523"/>
      <c r="C37" s="523"/>
      <c r="D37" s="230" t="s">
        <v>101</v>
      </c>
      <c r="E37" s="561"/>
      <c r="F37" s="561"/>
      <c r="G37" s="562"/>
      <c r="H37" s="256">
        <f>SUM(I37:O37)</f>
        <v>9050000</v>
      </c>
      <c r="I37" s="282">
        <f>SUM(I38:I39)</f>
        <v>40000</v>
      </c>
      <c r="J37" s="282">
        <f>SUM(J38:J39)</f>
        <v>250000</v>
      </c>
      <c r="K37" s="282">
        <f>SUM(K38:K39)</f>
        <v>4750000</v>
      </c>
      <c r="L37" s="282">
        <f>SUM(L38:L39)</f>
        <v>4010000</v>
      </c>
      <c r="M37" s="282"/>
      <c r="N37" s="282"/>
      <c r="O37" s="234"/>
      <c r="P37" s="229"/>
    </row>
    <row r="38" spans="1:16" s="17" customFormat="1" ht="17.25" customHeight="1">
      <c r="A38" s="520"/>
      <c r="B38" s="523"/>
      <c r="C38" s="523"/>
      <c r="D38" s="248" t="s">
        <v>102</v>
      </c>
      <c r="E38" s="523"/>
      <c r="F38" s="523"/>
      <c r="G38" s="526"/>
      <c r="H38" s="259">
        <f>SUM(I38:O38)</f>
        <v>1400000</v>
      </c>
      <c r="I38" s="283">
        <v>40000</v>
      </c>
      <c r="J38" s="283">
        <v>37500</v>
      </c>
      <c r="K38" s="283">
        <v>712500</v>
      </c>
      <c r="L38" s="283">
        <v>610000</v>
      </c>
      <c r="M38" s="284"/>
      <c r="N38" s="238"/>
      <c r="O38" s="285"/>
      <c r="P38" s="229"/>
    </row>
    <row r="39" spans="1:16" s="17" customFormat="1" ht="17.25" customHeight="1" thickBot="1">
      <c r="A39" s="521"/>
      <c r="B39" s="524"/>
      <c r="C39" s="524"/>
      <c r="D39" s="250" t="s">
        <v>105</v>
      </c>
      <c r="E39" s="524"/>
      <c r="F39" s="524"/>
      <c r="G39" s="527"/>
      <c r="H39" s="257">
        <f>SUM(I39:O39)</f>
        <v>7650000</v>
      </c>
      <c r="I39" s="286"/>
      <c r="J39" s="287">
        <v>212500</v>
      </c>
      <c r="K39" s="287">
        <v>4037500</v>
      </c>
      <c r="L39" s="287">
        <v>3400000</v>
      </c>
      <c r="M39" s="288"/>
      <c r="N39" s="253"/>
      <c r="O39" s="289"/>
      <c r="P39" s="258">
        <v>0.85</v>
      </c>
    </row>
    <row r="40" spans="1:16" s="17" customFormat="1" ht="36.75" customHeight="1">
      <c r="A40" s="563">
        <v>9</v>
      </c>
      <c r="B40" s="561">
        <v>630</v>
      </c>
      <c r="C40" s="561">
        <v>63003</v>
      </c>
      <c r="D40" s="290" t="s">
        <v>115</v>
      </c>
      <c r="E40" s="561">
        <v>2009</v>
      </c>
      <c r="F40" s="561">
        <v>2012</v>
      </c>
      <c r="G40" s="567" t="s">
        <v>116</v>
      </c>
      <c r="H40" s="292"/>
      <c r="I40" s="293"/>
      <c r="J40" s="293"/>
      <c r="K40" s="293"/>
      <c r="L40" s="293"/>
      <c r="M40" s="293"/>
      <c r="N40" s="293"/>
      <c r="O40" s="294"/>
      <c r="P40" s="295"/>
    </row>
    <row r="41" spans="1:16" s="17" customFormat="1" ht="15.75">
      <c r="A41" s="520"/>
      <c r="B41" s="523"/>
      <c r="C41" s="523"/>
      <c r="D41" s="230" t="s">
        <v>101</v>
      </c>
      <c r="E41" s="561"/>
      <c r="F41" s="561"/>
      <c r="G41" s="567"/>
      <c r="H41" s="256">
        <f>SUM(H42:H43)</f>
        <v>1275000</v>
      </c>
      <c r="I41" s="256">
        <f>SUM(I42:I43)</f>
        <v>75000</v>
      </c>
      <c r="J41" s="256"/>
      <c r="K41" s="256">
        <f>SUM(K42:K43)</f>
        <v>600000</v>
      </c>
      <c r="L41" s="256">
        <f>SUM(L42:L43)</f>
        <v>600000</v>
      </c>
      <c r="M41" s="296"/>
      <c r="N41" s="296"/>
      <c r="O41" s="297"/>
      <c r="P41" s="295"/>
    </row>
    <row r="42" spans="1:16" s="17" customFormat="1" ht="15">
      <c r="A42" s="520"/>
      <c r="B42" s="523"/>
      <c r="C42" s="523"/>
      <c r="D42" s="248" t="s">
        <v>102</v>
      </c>
      <c r="E42" s="561"/>
      <c r="F42" s="561"/>
      <c r="G42" s="567"/>
      <c r="H42" s="298">
        <f>SUM(I42:O42)</f>
        <v>675000</v>
      </c>
      <c r="I42" s="237">
        <v>75000</v>
      </c>
      <c r="J42" s="237"/>
      <c r="K42" s="237">
        <v>300000</v>
      </c>
      <c r="L42" s="237">
        <v>300000</v>
      </c>
      <c r="M42" s="296"/>
      <c r="N42" s="296"/>
      <c r="O42" s="297"/>
      <c r="P42" s="295"/>
    </row>
    <row r="43" spans="1:16" s="17" customFormat="1" ht="15.75" thickBot="1">
      <c r="A43" s="564"/>
      <c r="B43" s="565"/>
      <c r="C43" s="565"/>
      <c r="D43" s="299" t="s">
        <v>105</v>
      </c>
      <c r="E43" s="566"/>
      <c r="F43" s="566"/>
      <c r="G43" s="568"/>
      <c r="H43" s="300">
        <f>SUM(I43:O43)</f>
        <v>600000</v>
      </c>
      <c r="I43" s="301"/>
      <c r="J43" s="301"/>
      <c r="K43" s="301">
        <v>300000</v>
      </c>
      <c r="L43" s="301">
        <v>300000</v>
      </c>
      <c r="M43" s="301"/>
      <c r="N43" s="301"/>
      <c r="O43" s="302"/>
      <c r="P43" s="303">
        <v>0.5</v>
      </c>
    </row>
    <row r="44" spans="1:16" s="241" customFormat="1" ht="17.25" customHeight="1" thickBot="1" thickTop="1">
      <c r="A44" s="528" t="s">
        <v>117</v>
      </c>
      <c r="B44" s="529"/>
      <c r="C44" s="529"/>
      <c r="D44" s="529"/>
      <c r="E44" s="529"/>
      <c r="F44" s="529"/>
      <c r="G44" s="529"/>
      <c r="H44" s="220">
        <f>SUM(I44:O44)</f>
        <v>44787852</v>
      </c>
      <c r="I44" s="304">
        <f>SUM(I46,I49)</f>
        <v>11261852</v>
      </c>
      <c r="J44" s="304">
        <f aca="true" t="shared" si="3" ref="J44:O44">SUM(J46,J49)</f>
        <v>9410000</v>
      </c>
      <c r="K44" s="304">
        <f t="shared" si="3"/>
        <v>6616000</v>
      </c>
      <c r="L44" s="304">
        <f t="shared" si="3"/>
        <v>8500000</v>
      </c>
      <c r="M44" s="304">
        <f t="shared" si="3"/>
        <v>9000000</v>
      </c>
      <c r="N44" s="304">
        <v>0</v>
      </c>
      <c r="O44" s="304">
        <f t="shared" si="3"/>
        <v>0</v>
      </c>
      <c r="P44" s="240"/>
    </row>
    <row r="45" spans="1:16" s="241" customFormat="1" ht="31.5">
      <c r="A45" s="519">
        <v>10</v>
      </c>
      <c r="B45" s="522">
        <v>700</v>
      </c>
      <c r="C45" s="522">
        <v>70095</v>
      </c>
      <c r="D45" s="224" t="s">
        <v>118</v>
      </c>
      <c r="E45" s="522">
        <v>2004</v>
      </c>
      <c r="F45" s="522">
        <v>2013</v>
      </c>
      <c r="G45" s="525" t="s">
        <v>111</v>
      </c>
      <c r="H45" s="279"/>
      <c r="I45" s="244"/>
      <c r="J45" s="226"/>
      <c r="K45" s="226"/>
      <c r="L45" s="226"/>
      <c r="M45" s="226"/>
      <c r="N45" s="226"/>
      <c r="O45" s="305"/>
      <c r="P45" s="306"/>
    </row>
    <row r="46" spans="1:16" s="241" customFormat="1" ht="15.75">
      <c r="A46" s="520"/>
      <c r="B46" s="523"/>
      <c r="C46" s="523"/>
      <c r="D46" s="230" t="s">
        <v>101</v>
      </c>
      <c r="E46" s="561"/>
      <c r="F46" s="561"/>
      <c r="G46" s="562"/>
      <c r="H46" s="256">
        <f>SUM(I46:O46)</f>
        <v>39974953</v>
      </c>
      <c r="I46" s="232">
        <f>SUM(I47)</f>
        <v>9208953</v>
      </c>
      <c r="J46" s="232">
        <f>SUM(J47)</f>
        <v>6650000</v>
      </c>
      <c r="K46" s="232">
        <f>SUM(K47)</f>
        <v>6616000</v>
      </c>
      <c r="L46" s="232">
        <f>SUM(L47)</f>
        <v>8500000</v>
      </c>
      <c r="M46" s="232">
        <f>SUM(M47)</f>
        <v>9000000</v>
      </c>
      <c r="N46" s="232"/>
      <c r="O46" s="232"/>
      <c r="P46" s="306"/>
    </row>
    <row r="47" spans="1:16" s="241" customFormat="1" ht="16.5" thickBot="1">
      <c r="A47" s="521"/>
      <c r="B47" s="524"/>
      <c r="C47" s="524"/>
      <c r="D47" s="235" t="s">
        <v>102</v>
      </c>
      <c r="E47" s="523"/>
      <c r="F47" s="523"/>
      <c r="G47" s="526"/>
      <c r="H47" s="259">
        <f>SUM(I47:O47)</f>
        <v>39974953</v>
      </c>
      <c r="I47" s="237">
        <v>9208953</v>
      </c>
      <c r="J47" s="237">
        <f>7500000-700000-150000</f>
        <v>6650000</v>
      </c>
      <c r="K47" s="237">
        <f>8500000-1884000</f>
        <v>6616000</v>
      </c>
      <c r="L47" s="237">
        <v>8500000</v>
      </c>
      <c r="M47" s="237">
        <v>9000000</v>
      </c>
      <c r="N47" s="237"/>
      <c r="O47" s="249"/>
      <c r="P47" s="306"/>
    </row>
    <row r="48" spans="1:16" s="241" customFormat="1" ht="31.5">
      <c r="A48" s="519">
        <v>11</v>
      </c>
      <c r="B48" s="522">
        <v>700</v>
      </c>
      <c r="C48" s="522">
        <v>70095</v>
      </c>
      <c r="D48" s="224" t="s">
        <v>119</v>
      </c>
      <c r="E48" s="522">
        <v>2008</v>
      </c>
      <c r="F48" s="522">
        <v>2010</v>
      </c>
      <c r="G48" s="525" t="s">
        <v>111</v>
      </c>
      <c r="H48" s="279"/>
      <c r="I48" s="226"/>
      <c r="J48" s="226"/>
      <c r="K48" s="226"/>
      <c r="L48" s="226"/>
      <c r="M48" s="226"/>
      <c r="N48" s="226"/>
      <c r="O48" s="244"/>
      <c r="P48" s="569" t="s">
        <v>120</v>
      </c>
    </row>
    <row r="49" spans="1:16" s="241" customFormat="1" ht="15.75">
      <c r="A49" s="520"/>
      <c r="B49" s="523"/>
      <c r="C49" s="523"/>
      <c r="D49" s="230" t="s">
        <v>101</v>
      </c>
      <c r="E49" s="561"/>
      <c r="F49" s="561"/>
      <c r="G49" s="562"/>
      <c r="H49" s="256">
        <f>SUM(I49:O49)</f>
        <v>4812899</v>
      </c>
      <c r="I49" s="256">
        <f>SUM(I50:I51)</f>
        <v>2052899</v>
      </c>
      <c r="J49" s="256">
        <f>SUM(J50:J51)</f>
        <v>2760000</v>
      </c>
      <c r="K49" s="256"/>
      <c r="L49" s="256"/>
      <c r="M49" s="293"/>
      <c r="N49" s="293"/>
      <c r="O49" s="307"/>
      <c r="P49" s="570"/>
    </row>
    <row r="50" spans="1:16" s="241" customFormat="1" ht="15.75">
      <c r="A50" s="520"/>
      <c r="B50" s="523"/>
      <c r="C50" s="523"/>
      <c r="D50" s="248" t="s">
        <v>102</v>
      </c>
      <c r="E50" s="561"/>
      <c r="F50" s="561"/>
      <c r="G50" s="562"/>
      <c r="H50" s="298">
        <f>SUM(I50:O50)</f>
        <v>3861684</v>
      </c>
      <c r="I50" s="237">
        <v>1653667</v>
      </c>
      <c r="J50" s="237">
        <v>2208017</v>
      </c>
      <c r="K50" s="237"/>
      <c r="L50" s="256"/>
      <c r="M50" s="293"/>
      <c r="N50" s="293"/>
      <c r="O50" s="307"/>
      <c r="P50" s="570"/>
    </row>
    <row r="51" spans="1:16" s="241" customFormat="1" ht="17.25" customHeight="1" thickBot="1">
      <c r="A51" s="521"/>
      <c r="B51" s="524"/>
      <c r="C51" s="524"/>
      <c r="D51" s="250" t="s">
        <v>112</v>
      </c>
      <c r="E51" s="524"/>
      <c r="F51" s="524"/>
      <c r="G51" s="527"/>
      <c r="H51" s="308">
        <f>SUM(I51:O51)</f>
        <v>951215</v>
      </c>
      <c r="I51" s="251">
        <v>399232</v>
      </c>
      <c r="J51" s="251">
        <v>551983</v>
      </c>
      <c r="K51" s="251"/>
      <c r="L51" s="251"/>
      <c r="M51" s="309"/>
      <c r="N51" s="309"/>
      <c r="O51" s="310"/>
      <c r="P51" s="571"/>
    </row>
    <row r="52" spans="1:16" s="241" customFormat="1" ht="18" customHeight="1">
      <c r="A52" s="534" t="s">
        <v>7</v>
      </c>
      <c r="B52" s="537" t="s">
        <v>0</v>
      </c>
      <c r="C52" s="537" t="s">
        <v>85</v>
      </c>
      <c r="D52" s="537" t="s">
        <v>86</v>
      </c>
      <c r="E52" s="540" t="s">
        <v>87</v>
      </c>
      <c r="F52" s="541"/>
      <c r="G52" s="537" t="s">
        <v>88</v>
      </c>
      <c r="H52" s="540" t="s">
        <v>89</v>
      </c>
      <c r="I52" s="546" t="s">
        <v>90</v>
      </c>
      <c r="J52" s="547"/>
      <c r="K52" s="547"/>
      <c r="L52" s="547"/>
      <c r="M52" s="547"/>
      <c r="N52" s="547"/>
      <c r="O52" s="547"/>
      <c r="P52" s="548" t="s">
        <v>91</v>
      </c>
    </row>
    <row r="53" spans="1:16" s="241" customFormat="1" ht="16.5" customHeight="1">
      <c r="A53" s="535"/>
      <c r="B53" s="538"/>
      <c r="C53" s="538"/>
      <c r="D53" s="538"/>
      <c r="E53" s="517"/>
      <c r="F53" s="542"/>
      <c r="G53" s="538"/>
      <c r="H53" s="538"/>
      <c r="I53" s="538" t="s">
        <v>92</v>
      </c>
      <c r="J53" s="538" t="s">
        <v>93</v>
      </c>
      <c r="K53" s="517" t="s">
        <v>94</v>
      </c>
      <c r="L53" s="518"/>
      <c r="M53" s="518"/>
      <c r="N53" s="518"/>
      <c r="O53" s="518"/>
      <c r="P53" s="549"/>
    </row>
    <row r="54" spans="1:16" s="241" customFormat="1" ht="33" customHeight="1" thickBot="1">
      <c r="A54" s="536"/>
      <c r="B54" s="539"/>
      <c r="C54" s="539"/>
      <c r="D54" s="539"/>
      <c r="E54" s="311" t="s">
        <v>95</v>
      </c>
      <c r="F54" s="311" t="s">
        <v>96</v>
      </c>
      <c r="G54" s="539"/>
      <c r="H54" s="543"/>
      <c r="I54" s="543"/>
      <c r="J54" s="543"/>
      <c r="K54" s="312">
        <v>2011</v>
      </c>
      <c r="L54" s="313">
        <v>2012</v>
      </c>
      <c r="M54" s="313">
        <v>2013</v>
      </c>
      <c r="N54" s="313">
        <v>2014</v>
      </c>
      <c r="O54" s="314" t="s">
        <v>97</v>
      </c>
      <c r="P54" s="550"/>
    </row>
    <row r="55" spans="1:16" s="241" customFormat="1" ht="15" customHeight="1" thickBot="1">
      <c r="A55" s="214">
        <v>1</v>
      </c>
      <c r="B55" s="215">
        <v>2</v>
      </c>
      <c r="C55" s="215">
        <v>3</v>
      </c>
      <c r="D55" s="215">
        <v>4</v>
      </c>
      <c r="E55" s="216">
        <v>5</v>
      </c>
      <c r="F55" s="216">
        <v>6</v>
      </c>
      <c r="G55" s="216">
        <v>7</v>
      </c>
      <c r="H55" s="217">
        <v>8</v>
      </c>
      <c r="I55" s="216">
        <v>9</v>
      </c>
      <c r="J55" s="215">
        <v>10</v>
      </c>
      <c r="K55" s="215">
        <v>11</v>
      </c>
      <c r="L55" s="215">
        <v>12</v>
      </c>
      <c r="M55" s="215">
        <v>13</v>
      </c>
      <c r="N55" s="215">
        <v>14</v>
      </c>
      <c r="O55" s="218">
        <v>15</v>
      </c>
      <c r="P55" s="219">
        <v>16</v>
      </c>
    </row>
    <row r="56" spans="1:16" s="241" customFormat="1" ht="15" customHeight="1" thickBot="1" thickTop="1">
      <c r="A56" s="528" t="s">
        <v>121</v>
      </c>
      <c r="B56" s="572"/>
      <c r="C56" s="572"/>
      <c r="D56" s="572"/>
      <c r="E56" s="572"/>
      <c r="F56" s="572"/>
      <c r="G56" s="573"/>
      <c r="H56" s="220">
        <f>SUM(I56:O56)</f>
        <v>6369000</v>
      </c>
      <c r="I56" s="221">
        <f>SUM(I58)</f>
        <v>2785000</v>
      </c>
      <c r="J56" s="221">
        <f>SUM(J58)</f>
        <v>1700000</v>
      </c>
      <c r="K56" s="221">
        <f>SUM(K58)</f>
        <v>1884000</v>
      </c>
      <c r="L56" s="221">
        <f>SUM(L58,L69)</f>
        <v>0</v>
      </c>
      <c r="M56" s="221">
        <f>SUM(M58,M69)</f>
        <v>0</v>
      </c>
      <c r="N56" s="221">
        <f>SUM(N58,N69)</f>
        <v>0</v>
      </c>
      <c r="O56" s="221">
        <f>SUM(O58,O69)</f>
        <v>0</v>
      </c>
      <c r="P56" s="222"/>
    </row>
    <row r="57" spans="1:16" s="241" customFormat="1" ht="20.25" customHeight="1">
      <c r="A57" s="519">
        <v>12</v>
      </c>
      <c r="B57" s="522">
        <v>710</v>
      </c>
      <c r="C57" s="522">
        <v>71095</v>
      </c>
      <c r="D57" s="242" t="s">
        <v>122</v>
      </c>
      <c r="E57" s="522">
        <v>2008</v>
      </c>
      <c r="F57" s="522">
        <v>2011</v>
      </c>
      <c r="G57" s="525" t="s">
        <v>123</v>
      </c>
      <c r="H57" s="223"/>
      <c r="I57" s="244"/>
      <c r="J57" s="226"/>
      <c r="K57" s="226"/>
      <c r="L57" s="226"/>
      <c r="M57" s="227"/>
      <c r="N57" s="227"/>
      <c r="O57" s="228"/>
      <c r="P57" s="229"/>
    </row>
    <row r="58" spans="1:16" s="241" customFormat="1" ht="18" customHeight="1">
      <c r="A58" s="520"/>
      <c r="B58" s="523"/>
      <c r="C58" s="523"/>
      <c r="D58" s="230" t="s">
        <v>101</v>
      </c>
      <c r="E58" s="561"/>
      <c r="F58" s="561"/>
      <c r="G58" s="562"/>
      <c r="H58" s="246">
        <f>SUM(I58:O58)</f>
        <v>6369000</v>
      </c>
      <c r="I58" s="261">
        <f>SUM(I59:I59)</f>
        <v>2785000</v>
      </c>
      <c r="J58" s="261">
        <f>SUM(J59:J59)</f>
        <v>1700000</v>
      </c>
      <c r="K58" s="261">
        <f>SUM(K59:K59)</f>
        <v>1884000</v>
      </c>
      <c r="L58" s="261"/>
      <c r="M58" s="233"/>
      <c r="N58" s="233"/>
      <c r="O58" s="234"/>
      <c r="P58" s="229"/>
    </row>
    <row r="59" spans="1:16" s="241" customFormat="1" ht="15.75" thickBot="1">
      <c r="A59" s="520"/>
      <c r="B59" s="523"/>
      <c r="C59" s="523"/>
      <c r="D59" s="248" t="s">
        <v>102</v>
      </c>
      <c r="E59" s="561"/>
      <c r="F59" s="561"/>
      <c r="G59" s="562"/>
      <c r="H59" s="237">
        <f>SUM(I59:O59)</f>
        <v>6369000</v>
      </c>
      <c r="I59" s="237">
        <v>2785000</v>
      </c>
      <c r="J59" s="237">
        <v>1700000</v>
      </c>
      <c r="K59" s="237">
        <v>1884000</v>
      </c>
      <c r="L59" s="237"/>
      <c r="M59" s="233"/>
      <c r="N59" s="233"/>
      <c r="O59" s="234"/>
      <c r="P59" s="229"/>
    </row>
    <row r="60" spans="1:16" s="241" customFormat="1" ht="15" customHeight="1" thickBot="1" thickTop="1">
      <c r="A60" s="528" t="s">
        <v>12</v>
      </c>
      <c r="B60" s="572"/>
      <c r="C60" s="572"/>
      <c r="D60" s="572"/>
      <c r="E60" s="572"/>
      <c r="F60" s="572"/>
      <c r="G60" s="573"/>
      <c r="H60" s="220">
        <f>SUM(I60:O60)</f>
        <v>1360422</v>
      </c>
      <c r="I60" s="221">
        <f>SUM(I62)</f>
        <v>9771</v>
      </c>
      <c r="J60" s="221">
        <f>SUM(J62)</f>
        <v>880651</v>
      </c>
      <c r="K60" s="221">
        <f>SUM(K62)</f>
        <v>470000</v>
      </c>
      <c r="L60" s="221">
        <f>SUM(L62,L74)</f>
        <v>0</v>
      </c>
      <c r="M60" s="221">
        <f>SUM(M62,M74)</f>
        <v>0</v>
      </c>
      <c r="N60" s="221">
        <f>SUM(N62,N74)</f>
        <v>0</v>
      </c>
      <c r="O60" s="221">
        <f>SUM(O62,O74)</f>
        <v>0</v>
      </c>
      <c r="P60" s="222"/>
    </row>
    <row r="61" spans="1:16" s="241" customFormat="1" ht="20.25" customHeight="1">
      <c r="A61" s="519">
        <v>13</v>
      </c>
      <c r="B61" s="522">
        <v>750</v>
      </c>
      <c r="C61" s="522">
        <v>75023</v>
      </c>
      <c r="D61" s="242" t="s">
        <v>124</v>
      </c>
      <c r="E61" s="522">
        <v>2008</v>
      </c>
      <c r="F61" s="522">
        <v>2011</v>
      </c>
      <c r="G61" s="525" t="s">
        <v>125</v>
      </c>
      <c r="H61" s="223"/>
      <c r="I61" s="244"/>
      <c r="J61" s="226"/>
      <c r="K61" s="226"/>
      <c r="L61" s="226"/>
      <c r="M61" s="227"/>
      <c r="N61" s="227"/>
      <c r="O61" s="228"/>
      <c r="P61" s="229"/>
    </row>
    <row r="62" spans="1:16" s="241" customFormat="1" ht="18" customHeight="1">
      <c r="A62" s="520"/>
      <c r="B62" s="523"/>
      <c r="C62" s="523"/>
      <c r="D62" s="230" t="s">
        <v>101</v>
      </c>
      <c r="E62" s="561"/>
      <c r="F62" s="561"/>
      <c r="G62" s="562"/>
      <c r="H62" s="246">
        <f>SUM(I62:O62)</f>
        <v>1360422</v>
      </c>
      <c r="I62" s="261">
        <f>SUM(I63:I64)</f>
        <v>9771</v>
      </c>
      <c r="J62" s="261">
        <f>SUM(J63:J64)</f>
        <v>880651</v>
      </c>
      <c r="K62" s="261">
        <f>SUM(K63:K64)</f>
        <v>470000</v>
      </c>
      <c r="L62" s="261"/>
      <c r="M62" s="233"/>
      <c r="N62" s="233"/>
      <c r="O62" s="234"/>
      <c r="P62" s="229"/>
    </row>
    <row r="63" spans="1:16" s="241" customFormat="1" ht="15">
      <c r="A63" s="520"/>
      <c r="B63" s="523"/>
      <c r="C63" s="523"/>
      <c r="D63" s="248" t="s">
        <v>102</v>
      </c>
      <c r="E63" s="561"/>
      <c r="F63" s="561"/>
      <c r="G63" s="562"/>
      <c r="H63" s="237">
        <f>SUM(I63:O63)</f>
        <v>204064</v>
      </c>
      <c r="I63" s="237">
        <v>1466</v>
      </c>
      <c r="J63" s="237">
        <f>202253-70155</f>
        <v>132098</v>
      </c>
      <c r="K63" s="237">
        <v>70500</v>
      </c>
      <c r="L63" s="237"/>
      <c r="M63" s="233"/>
      <c r="N63" s="233"/>
      <c r="O63" s="234"/>
      <c r="P63" s="229"/>
    </row>
    <row r="64" spans="1:16" s="241" customFormat="1" ht="15" customHeight="1" thickBot="1">
      <c r="A64" s="521"/>
      <c r="B64" s="524"/>
      <c r="C64" s="524"/>
      <c r="D64" s="250" t="s">
        <v>105</v>
      </c>
      <c r="E64" s="574"/>
      <c r="F64" s="574"/>
      <c r="G64" s="575"/>
      <c r="H64" s="237">
        <f>SUM(I64:O64)</f>
        <v>1156358</v>
      </c>
      <c r="I64" s="251">
        <v>8305</v>
      </c>
      <c r="J64" s="251">
        <f>1146098-397545</f>
        <v>748553</v>
      </c>
      <c r="K64" s="251">
        <v>399500</v>
      </c>
      <c r="L64" s="251"/>
      <c r="M64" s="315"/>
      <c r="N64" s="315"/>
      <c r="O64" s="289"/>
      <c r="P64" s="260">
        <v>0.85</v>
      </c>
    </row>
    <row r="65" spans="1:16" s="17" customFormat="1" ht="17.25" customHeight="1" thickBot="1" thickTop="1">
      <c r="A65" s="528" t="s">
        <v>126</v>
      </c>
      <c r="B65" s="572"/>
      <c r="C65" s="572"/>
      <c r="D65" s="572"/>
      <c r="E65" s="572"/>
      <c r="F65" s="572"/>
      <c r="G65" s="573"/>
      <c r="H65" s="220">
        <f>SUM(I65:O65)</f>
        <v>4837706</v>
      </c>
      <c r="I65" s="221">
        <f aca="true" t="shared" si="4" ref="I65:O65">SUM(I67,I71,I75)</f>
        <v>37706</v>
      </c>
      <c r="J65" s="221">
        <f t="shared" si="4"/>
        <v>3000000</v>
      </c>
      <c r="K65" s="221">
        <f t="shared" si="4"/>
        <v>1800000</v>
      </c>
      <c r="L65" s="221">
        <f t="shared" si="4"/>
        <v>0</v>
      </c>
      <c r="M65" s="221">
        <f t="shared" si="4"/>
        <v>0</v>
      </c>
      <c r="N65" s="221">
        <f t="shared" si="4"/>
        <v>0</v>
      </c>
      <c r="O65" s="221">
        <f t="shared" si="4"/>
        <v>0</v>
      </c>
      <c r="P65" s="222"/>
    </row>
    <row r="66" spans="1:16" s="17" customFormat="1" ht="17.25" customHeight="1">
      <c r="A66" s="519">
        <v>14</v>
      </c>
      <c r="B66" s="522">
        <v>754</v>
      </c>
      <c r="C66" s="522">
        <v>75412</v>
      </c>
      <c r="D66" s="224" t="s">
        <v>127</v>
      </c>
      <c r="E66" s="522">
        <v>2004</v>
      </c>
      <c r="F66" s="522">
        <v>2010</v>
      </c>
      <c r="G66" s="525" t="s">
        <v>100</v>
      </c>
      <c r="H66" s="279"/>
      <c r="I66" s="244"/>
      <c r="J66" s="226"/>
      <c r="K66" s="226"/>
      <c r="L66" s="226"/>
      <c r="M66" s="227"/>
      <c r="N66" s="227"/>
      <c r="O66" s="228"/>
      <c r="P66" s="245"/>
    </row>
    <row r="67" spans="1:16" s="17" customFormat="1" ht="17.25" customHeight="1">
      <c r="A67" s="520"/>
      <c r="B67" s="523"/>
      <c r="C67" s="523"/>
      <c r="D67" s="230" t="s">
        <v>101</v>
      </c>
      <c r="E67" s="561"/>
      <c r="F67" s="561"/>
      <c r="G67" s="562"/>
      <c r="H67" s="256">
        <f>SUM(H68:H69)</f>
        <v>1237706</v>
      </c>
      <c r="I67" s="256">
        <f>SUM(I68:I69)</f>
        <v>37706</v>
      </c>
      <c r="J67" s="256">
        <f>SUM(J68:J69)</f>
        <v>1200000</v>
      </c>
      <c r="K67" s="256"/>
      <c r="L67" s="293"/>
      <c r="M67" s="233"/>
      <c r="N67" s="233"/>
      <c r="O67" s="234"/>
      <c r="P67" s="229"/>
    </row>
    <row r="68" spans="1:16" s="17" customFormat="1" ht="17.25" customHeight="1">
      <c r="A68" s="520"/>
      <c r="B68" s="523"/>
      <c r="C68" s="523"/>
      <c r="D68" s="248" t="s">
        <v>102</v>
      </c>
      <c r="E68" s="561"/>
      <c r="F68" s="561"/>
      <c r="G68" s="562"/>
      <c r="H68" s="259">
        <f>SUM(I68:O68)</f>
        <v>718706</v>
      </c>
      <c r="I68" s="249">
        <v>37706</v>
      </c>
      <c r="J68" s="249">
        <v>681000</v>
      </c>
      <c r="K68" s="249"/>
      <c r="L68" s="293"/>
      <c r="M68" s="233"/>
      <c r="N68" s="233"/>
      <c r="O68" s="234"/>
      <c r="P68" s="229"/>
    </row>
    <row r="69" spans="1:16" s="39" customFormat="1" ht="17.25" customHeight="1" thickBot="1">
      <c r="A69" s="521"/>
      <c r="B69" s="524"/>
      <c r="C69" s="524"/>
      <c r="D69" s="250" t="s">
        <v>105</v>
      </c>
      <c r="E69" s="574"/>
      <c r="F69" s="574"/>
      <c r="G69" s="575"/>
      <c r="H69" s="251">
        <f>SUM(I69:O69)</f>
        <v>519000</v>
      </c>
      <c r="I69" s="252"/>
      <c r="J69" s="251">
        <v>519000</v>
      </c>
      <c r="K69" s="251"/>
      <c r="L69" s="309"/>
      <c r="M69" s="315"/>
      <c r="N69" s="315"/>
      <c r="O69" s="289"/>
      <c r="P69" s="258">
        <v>0.5</v>
      </c>
    </row>
    <row r="70" spans="1:16" s="17" customFormat="1" ht="34.5" customHeight="1">
      <c r="A70" s="519">
        <v>15</v>
      </c>
      <c r="B70" s="522">
        <v>754</v>
      </c>
      <c r="C70" s="522">
        <v>75412</v>
      </c>
      <c r="D70" s="316" t="s">
        <v>128</v>
      </c>
      <c r="E70" s="522">
        <v>2010</v>
      </c>
      <c r="F70" s="522">
        <v>2011</v>
      </c>
      <c r="G70" s="525" t="s">
        <v>129</v>
      </c>
      <c r="H70" s="279"/>
      <c r="I70" s="244"/>
      <c r="J70" s="226"/>
      <c r="K70" s="226"/>
      <c r="L70" s="226"/>
      <c r="M70" s="227"/>
      <c r="N70" s="227"/>
      <c r="O70" s="228"/>
      <c r="P70" s="245"/>
    </row>
    <row r="71" spans="1:16" s="17" customFormat="1" ht="17.25" customHeight="1">
      <c r="A71" s="520"/>
      <c r="B71" s="523"/>
      <c r="C71" s="523"/>
      <c r="D71" s="230" t="s">
        <v>101</v>
      </c>
      <c r="E71" s="561"/>
      <c r="F71" s="561"/>
      <c r="G71" s="562"/>
      <c r="H71" s="256">
        <f>SUM(H72:H73)</f>
        <v>3000000</v>
      </c>
      <c r="I71" s="256"/>
      <c r="J71" s="256">
        <f>SUM(J72:J73)</f>
        <v>1500000</v>
      </c>
      <c r="K71" s="256">
        <f>SUM(K72:K73)</f>
        <v>1500000</v>
      </c>
      <c r="L71" s="293"/>
      <c r="M71" s="233"/>
      <c r="N71" s="233"/>
      <c r="O71" s="234"/>
      <c r="P71" s="229"/>
    </row>
    <row r="72" spans="1:16" s="17" customFormat="1" ht="17.25" customHeight="1">
      <c r="A72" s="520"/>
      <c r="B72" s="523"/>
      <c r="C72" s="523"/>
      <c r="D72" s="248" t="s">
        <v>102</v>
      </c>
      <c r="E72" s="561"/>
      <c r="F72" s="561"/>
      <c r="G72" s="562"/>
      <c r="H72" s="259">
        <f>SUM(I72:O72)</f>
        <v>450000</v>
      </c>
      <c r="I72" s="249"/>
      <c r="J72" s="249">
        <v>225000</v>
      </c>
      <c r="K72" s="249">
        <v>225000</v>
      </c>
      <c r="L72" s="293"/>
      <c r="M72" s="233"/>
      <c r="N72" s="233"/>
      <c r="O72" s="234"/>
      <c r="P72" s="229"/>
    </row>
    <row r="73" spans="1:16" s="17" customFormat="1" ht="17.25" customHeight="1" thickBot="1">
      <c r="A73" s="521"/>
      <c r="B73" s="524"/>
      <c r="C73" s="524"/>
      <c r="D73" s="250" t="s">
        <v>105</v>
      </c>
      <c r="E73" s="574"/>
      <c r="F73" s="574"/>
      <c r="G73" s="575"/>
      <c r="H73" s="257">
        <f>SUM(I73:O73)</f>
        <v>2550000</v>
      </c>
      <c r="I73" s="252"/>
      <c r="J73" s="251">
        <v>1275000</v>
      </c>
      <c r="K73" s="251">
        <v>1275000</v>
      </c>
      <c r="L73" s="309"/>
      <c r="M73" s="315"/>
      <c r="N73" s="315"/>
      <c r="O73" s="289"/>
      <c r="P73" s="258">
        <v>0.85</v>
      </c>
    </row>
    <row r="74" spans="1:16" s="17" customFormat="1" ht="15.75">
      <c r="A74" s="519">
        <v>16</v>
      </c>
      <c r="B74" s="522">
        <v>754</v>
      </c>
      <c r="C74" s="522">
        <v>75412</v>
      </c>
      <c r="D74" s="317" t="s">
        <v>130</v>
      </c>
      <c r="E74" s="522">
        <v>2010</v>
      </c>
      <c r="F74" s="522">
        <v>2011</v>
      </c>
      <c r="G74" s="525" t="s">
        <v>129</v>
      </c>
      <c r="H74" s="279"/>
      <c r="I74" s="244"/>
      <c r="J74" s="226"/>
      <c r="K74" s="226"/>
      <c r="L74" s="226"/>
      <c r="M74" s="227"/>
      <c r="N74" s="227"/>
      <c r="O74" s="228"/>
      <c r="P74" s="245"/>
    </row>
    <row r="75" spans="1:16" s="17" customFormat="1" ht="15.75">
      <c r="A75" s="520"/>
      <c r="B75" s="523"/>
      <c r="C75" s="523"/>
      <c r="D75" s="230" t="s">
        <v>101</v>
      </c>
      <c r="E75" s="561"/>
      <c r="F75" s="561"/>
      <c r="G75" s="562"/>
      <c r="H75" s="256">
        <f>SUM(H76:H77)</f>
        <v>600000</v>
      </c>
      <c r="I75" s="256"/>
      <c r="J75" s="256">
        <f>SUM(J76:J77)</f>
        <v>300000</v>
      </c>
      <c r="K75" s="256">
        <f>SUM(K76:K77)</f>
        <v>300000</v>
      </c>
      <c r="L75" s="293"/>
      <c r="M75" s="233"/>
      <c r="N75" s="233"/>
      <c r="O75" s="234"/>
      <c r="P75" s="229"/>
    </row>
    <row r="76" spans="1:16" s="17" customFormat="1" ht="15">
      <c r="A76" s="520"/>
      <c r="B76" s="523"/>
      <c r="C76" s="523"/>
      <c r="D76" s="248" t="s">
        <v>102</v>
      </c>
      <c r="E76" s="561"/>
      <c r="F76" s="561"/>
      <c r="G76" s="562"/>
      <c r="H76" s="259">
        <f>SUM(I76:O76)</f>
        <v>90000</v>
      </c>
      <c r="I76" s="249"/>
      <c r="J76" s="249">
        <v>45000</v>
      </c>
      <c r="K76" s="249">
        <v>45000</v>
      </c>
      <c r="L76" s="293"/>
      <c r="M76" s="233"/>
      <c r="N76" s="233"/>
      <c r="O76" s="234"/>
      <c r="P76" s="229"/>
    </row>
    <row r="77" spans="1:16" s="17" customFormat="1" ht="15.75" thickBot="1">
      <c r="A77" s="521"/>
      <c r="B77" s="524"/>
      <c r="C77" s="524"/>
      <c r="D77" s="250" t="s">
        <v>105</v>
      </c>
      <c r="E77" s="574"/>
      <c r="F77" s="574"/>
      <c r="G77" s="575"/>
      <c r="H77" s="257">
        <f>SUM(I77:O77)</f>
        <v>510000</v>
      </c>
      <c r="I77" s="252"/>
      <c r="J77" s="251">
        <v>255000</v>
      </c>
      <c r="K77" s="251">
        <v>255000</v>
      </c>
      <c r="L77" s="309"/>
      <c r="M77" s="315"/>
      <c r="N77" s="315"/>
      <c r="O77" s="289"/>
      <c r="P77" s="258">
        <v>0.85</v>
      </c>
    </row>
    <row r="78" spans="1:16" s="17" customFormat="1" ht="17.25" thickBot="1" thickTop="1">
      <c r="A78" s="528" t="s">
        <v>10</v>
      </c>
      <c r="B78" s="529"/>
      <c r="C78" s="529"/>
      <c r="D78" s="529"/>
      <c r="E78" s="529"/>
      <c r="F78" s="529"/>
      <c r="G78" s="529"/>
      <c r="H78" s="220">
        <f>SUM(I78:O78)</f>
        <v>1465000</v>
      </c>
      <c r="I78" s="304">
        <f>SUM(I80,I83)</f>
        <v>65000</v>
      </c>
      <c r="J78" s="304">
        <f aca="true" t="shared" si="5" ref="J78:O78">SUM(J80,J83)</f>
        <v>1400000</v>
      </c>
      <c r="K78" s="304">
        <f t="shared" si="5"/>
        <v>0</v>
      </c>
      <c r="L78" s="304">
        <f t="shared" si="5"/>
        <v>0</v>
      </c>
      <c r="M78" s="304">
        <f t="shared" si="5"/>
        <v>0</v>
      </c>
      <c r="N78" s="304">
        <f t="shared" si="5"/>
        <v>0</v>
      </c>
      <c r="O78" s="304">
        <f t="shared" si="5"/>
        <v>0</v>
      </c>
      <c r="P78" s="240"/>
    </row>
    <row r="79" spans="1:16" s="17" customFormat="1" ht="15.75">
      <c r="A79" s="519">
        <v>17</v>
      </c>
      <c r="B79" s="522">
        <v>801</v>
      </c>
      <c r="C79" s="522">
        <v>80104</v>
      </c>
      <c r="D79" s="224" t="s">
        <v>131</v>
      </c>
      <c r="E79" s="522">
        <v>2008</v>
      </c>
      <c r="F79" s="522">
        <v>2010</v>
      </c>
      <c r="G79" s="525" t="s">
        <v>111</v>
      </c>
      <c r="H79" s="279"/>
      <c r="I79" s="244"/>
      <c r="J79" s="226"/>
      <c r="K79" s="226"/>
      <c r="L79" s="226"/>
      <c r="M79" s="226"/>
      <c r="N79" s="226"/>
      <c r="O79" s="305"/>
      <c r="P79" s="306"/>
    </row>
    <row r="80" spans="1:16" s="17" customFormat="1" ht="15.75">
      <c r="A80" s="520"/>
      <c r="B80" s="523"/>
      <c r="C80" s="523"/>
      <c r="D80" s="230" t="s">
        <v>101</v>
      </c>
      <c r="E80" s="561"/>
      <c r="F80" s="561"/>
      <c r="G80" s="562"/>
      <c r="H80" s="256">
        <f>SUM(I80:O80)</f>
        <v>575000</v>
      </c>
      <c r="I80" s="232">
        <f>SUM(I81)</f>
        <v>25000</v>
      </c>
      <c r="J80" s="232">
        <f>SUM(J81)</f>
        <v>550000</v>
      </c>
      <c r="K80" s="232"/>
      <c r="L80" s="232"/>
      <c r="M80" s="232"/>
      <c r="N80" s="232"/>
      <c r="O80" s="232"/>
      <c r="P80" s="306"/>
    </row>
    <row r="81" spans="1:16" s="17" customFormat="1" ht="16.5" thickBot="1">
      <c r="A81" s="521"/>
      <c r="B81" s="524"/>
      <c r="C81" s="524"/>
      <c r="D81" s="235" t="s">
        <v>102</v>
      </c>
      <c r="E81" s="523"/>
      <c r="F81" s="523"/>
      <c r="G81" s="526"/>
      <c r="H81" s="259">
        <f>SUM(I81:O81)</f>
        <v>575000</v>
      </c>
      <c r="I81" s="237">
        <v>25000</v>
      </c>
      <c r="J81" s="237">
        <v>550000</v>
      </c>
      <c r="K81" s="237"/>
      <c r="L81" s="237"/>
      <c r="M81" s="237"/>
      <c r="N81" s="237"/>
      <c r="O81" s="249"/>
      <c r="P81" s="318"/>
    </row>
    <row r="82" spans="1:16" s="17" customFormat="1" ht="15.75">
      <c r="A82" s="519">
        <v>18</v>
      </c>
      <c r="B82" s="522">
        <v>801</v>
      </c>
      <c r="C82" s="522">
        <v>80104</v>
      </c>
      <c r="D82" s="224" t="s">
        <v>132</v>
      </c>
      <c r="E82" s="522">
        <v>2009</v>
      </c>
      <c r="F82" s="522">
        <v>2010</v>
      </c>
      <c r="G82" s="525" t="s">
        <v>111</v>
      </c>
      <c r="H82" s="279"/>
      <c r="I82" s="244"/>
      <c r="J82" s="226"/>
      <c r="K82" s="226"/>
      <c r="L82" s="226"/>
      <c r="M82" s="226"/>
      <c r="N82" s="226"/>
      <c r="O82" s="305"/>
      <c r="P82" s="306"/>
    </row>
    <row r="83" spans="1:16" s="17" customFormat="1" ht="15.75">
      <c r="A83" s="520"/>
      <c r="B83" s="523"/>
      <c r="C83" s="523"/>
      <c r="D83" s="230" t="s">
        <v>101</v>
      </c>
      <c r="E83" s="561"/>
      <c r="F83" s="561"/>
      <c r="G83" s="562"/>
      <c r="H83" s="256">
        <f>SUM(I83:O83)</f>
        <v>890000</v>
      </c>
      <c r="I83" s="232">
        <f>SUM(I84)</f>
        <v>40000</v>
      </c>
      <c r="J83" s="232">
        <f>SUM(J84)</f>
        <v>850000</v>
      </c>
      <c r="K83" s="232"/>
      <c r="L83" s="232"/>
      <c r="M83" s="232"/>
      <c r="N83" s="232"/>
      <c r="O83" s="232"/>
      <c r="P83" s="306"/>
    </row>
    <row r="84" spans="1:16" s="17" customFormat="1" ht="16.5" thickBot="1">
      <c r="A84" s="521"/>
      <c r="B84" s="524"/>
      <c r="C84" s="524"/>
      <c r="D84" s="235" t="s">
        <v>102</v>
      </c>
      <c r="E84" s="523"/>
      <c r="F84" s="523"/>
      <c r="G84" s="526"/>
      <c r="H84" s="259">
        <f>SUM(I84:O84)</f>
        <v>890000</v>
      </c>
      <c r="I84" s="237">
        <v>40000</v>
      </c>
      <c r="J84" s="237">
        <f>700000+150000</f>
        <v>850000</v>
      </c>
      <c r="K84" s="237"/>
      <c r="L84" s="237"/>
      <c r="M84" s="237"/>
      <c r="N84" s="237"/>
      <c r="O84" s="249"/>
      <c r="P84" s="306"/>
    </row>
    <row r="85" spans="1:16" s="241" customFormat="1" ht="17.25" customHeight="1" thickBot="1" thickTop="1">
      <c r="A85" s="528" t="s">
        <v>133</v>
      </c>
      <c r="B85" s="529"/>
      <c r="C85" s="529"/>
      <c r="D85" s="529"/>
      <c r="E85" s="529"/>
      <c r="F85" s="529"/>
      <c r="G85" s="529"/>
      <c r="H85" s="220">
        <f>SUM(I85:O85)</f>
        <v>37382459</v>
      </c>
      <c r="I85" s="304">
        <f aca="true" t="shared" si="6" ref="I85:O85">SUM(I87,I91,I95,I99,I103,I107,I110,I117,I120,I123)</f>
        <v>1148279</v>
      </c>
      <c r="J85" s="304">
        <f t="shared" si="6"/>
        <v>7264180</v>
      </c>
      <c r="K85" s="304">
        <f t="shared" si="6"/>
        <v>6670000</v>
      </c>
      <c r="L85" s="304">
        <f t="shared" si="6"/>
        <v>5650000</v>
      </c>
      <c r="M85" s="304">
        <f t="shared" si="6"/>
        <v>7650000</v>
      </c>
      <c r="N85" s="304">
        <f t="shared" si="6"/>
        <v>5500000</v>
      </c>
      <c r="O85" s="304">
        <f t="shared" si="6"/>
        <v>3500000</v>
      </c>
      <c r="P85" s="240"/>
    </row>
    <row r="86" spans="1:16" s="17" customFormat="1" ht="33" customHeight="1">
      <c r="A86" s="519">
        <v>19</v>
      </c>
      <c r="B86" s="522">
        <v>900</v>
      </c>
      <c r="C86" s="522">
        <v>90001</v>
      </c>
      <c r="D86" s="224" t="s">
        <v>134</v>
      </c>
      <c r="E86" s="522">
        <v>2008</v>
      </c>
      <c r="F86" s="522">
        <v>2010</v>
      </c>
      <c r="G86" s="525" t="s">
        <v>111</v>
      </c>
      <c r="H86" s="279"/>
      <c r="I86" s="319"/>
      <c r="J86" s="226"/>
      <c r="K86" s="226"/>
      <c r="L86" s="227"/>
      <c r="M86" s="227"/>
      <c r="N86" s="227"/>
      <c r="O86" s="228"/>
      <c r="P86" s="569" t="s">
        <v>135</v>
      </c>
    </row>
    <row r="87" spans="1:16" s="17" customFormat="1" ht="15.75">
      <c r="A87" s="520"/>
      <c r="B87" s="523"/>
      <c r="C87" s="523"/>
      <c r="D87" s="230" t="s">
        <v>101</v>
      </c>
      <c r="E87" s="561"/>
      <c r="F87" s="561"/>
      <c r="G87" s="562"/>
      <c r="H87" s="256">
        <f>SUM(I87:O87)</f>
        <v>5524567</v>
      </c>
      <c r="I87" s="246">
        <f>SUM(I88:I89)</f>
        <v>10387</v>
      </c>
      <c r="J87" s="246">
        <f>SUM(J88:J89)</f>
        <v>5514180</v>
      </c>
      <c r="K87" s="246"/>
      <c r="L87" s="246"/>
      <c r="M87" s="320"/>
      <c r="N87" s="320"/>
      <c r="O87" s="321"/>
      <c r="P87" s="570"/>
    </row>
    <row r="88" spans="1:16" s="17" customFormat="1" ht="15">
      <c r="A88" s="520"/>
      <c r="B88" s="523"/>
      <c r="C88" s="523"/>
      <c r="D88" s="248" t="s">
        <v>102</v>
      </c>
      <c r="E88" s="561"/>
      <c r="F88" s="561"/>
      <c r="G88" s="562"/>
      <c r="H88" s="298">
        <f>SUM(I88:M88)</f>
        <v>2982707</v>
      </c>
      <c r="I88" s="249">
        <v>10387</v>
      </c>
      <c r="J88" s="237">
        <v>2972320</v>
      </c>
      <c r="K88" s="237"/>
      <c r="L88" s="238"/>
      <c r="M88" s="238"/>
      <c r="N88" s="238"/>
      <c r="O88" s="247"/>
      <c r="P88" s="570"/>
    </row>
    <row r="89" spans="1:16" s="17" customFormat="1" ht="15.75" thickBot="1">
      <c r="A89" s="521"/>
      <c r="B89" s="524"/>
      <c r="C89" s="524"/>
      <c r="D89" s="250" t="s">
        <v>105</v>
      </c>
      <c r="E89" s="574"/>
      <c r="F89" s="574"/>
      <c r="G89" s="575"/>
      <c r="H89" s="298">
        <f>SUM(I89:M89)</f>
        <v>2541860</v>
      </c>
      <c r="I89" s="322"/>
      <c r="J89" s="251">
        <v>2541860</v>
      </c>
      <c r="K89" s="251"/>
      <c r="L89" s="253"/>
      <c r="M89" s="253"/>
      <c r="N89" s="253"/>
      <c r="O89" s="254"/>
      <c r="P89" s="571"/>
    </row>
    <row r="90" spans="1:16" s="17" customFormat="1" ht="15.75" customHeight="1">
      <c r="A90" s="519">
        <v>20</v>
      </c>
      <c r="B90" s="522">
        <v>900</v>
      </c>
      <c r="C90" s="522">
        <v>90001</v>
      </c>
      <c r="D90" s="224" t="s">
        <v>136</v>
      </c>
      <c r="E90" s="522">
        <v>2010</v>
      </c>
      <c r="F90" s="522">
        <v>2013</v>
      </c>
      <c r="G90" s="525" t="s">
        <v>100</v>
      </c>
      <c r="H90" s="279"/>
      <c r="I90" s="319"/>
      <c r="J90" s="226"/>
      <c r="K90" s="226"/>
      <c r="L90" s="227"/>
      <c r="M90" s="227"/>
      <c r="N90" s="227"/>
      <c r="O90" s="228"/>
      <c r="P90" s="245"/>
    </row>
    <row r="91" spans="1:16" s="17" customFormat="1" ht="15.75">
      <c r="A91" s="520"/>
      <c r="B91" s="523"/>
      <c r="C91" s="523"/>
      <c r="D91" s="230" t="s">
        <v>101</v>
      </c>
      <c r="E91" s="561"/>
      <c r="F91" s="561"/>
      <c r="G91" s="562"/>
      <c r="H91" s="256">
        <f>SUM(I91:O91)</f>
        <v>12350000</v>
      </c>
      <c r="I91" s="323"/>
      <c r="J91" s="246">
        <f>SUM(J92:J93)</f>
        <v>150000</v>
      </c>
      <c r="K91" s="246">
        <f>SUM(K92:K93)</f>
        <v>4200000</v>
      </c>
      <c r="L91" s="246">
        <f>SUM(L92:L93)</f>
        <v>4000000</v>
      </c>
      <c r="M91" s="246">
        <f>SUM(M92:M93)</f>
        <v>4000000</v>
      </c>
      <c r="N91" s="246"/>
      <c r="O91" s="246"/>
      <c r="P91" s="229"/>
    </row>
    <row r="92" spans="1:16" s="17" customFormat="1" ht="15">
      <c r="A92" s="520"/>
      <c r="B92" s="523"/>
      <c r="C92" s="523"/>
      <c r="D92" s="248" t="s">
        <v>102</v>
      </c>
      <c r="E92" s="561"/>
      <c r="F92" s="561"/>
      <c r="G92" s="562"/>
      <c r="H92" s="298">
        <f>SUM(I92:O92)</f>
        <v>3200000</v>
      </c>
      <c r="I92" s="324"/>
      <c r="J92" s="237">
        <v>150000</v>
      </c>
      <c r="K92" s="237">
        <v>1050000</v>
      </c>
      <c r="L92" s="238">
        <v>1000000</v>
      </c>
      <c r="M92" s="238">
        <v>1000000</v>
      </c>
      <c r="N92" s="238"/>
      <c r="O92" s="247"/>
      <c r="P92" s="229"/>
    </row>
    <row r="93" spans="1:16" s="17" customFormat="1" ht="15.75" thickBot="1">
      <c r="A93" s="521"/>
      <c r="B93" s="524"/>
      <c r="C93" s="524"/>
      <c r="D93" s="250" t="s">
        <v>105</v>
      </c>
      <c r="E93" s="574"/>
      <c r="F93" s="574"/>
      <c r="G93" s="575"/>
      <c r="H93" s="298">
        <f>SUM(I93:O93)</f>
        <v>9150000</v>
      </c>
      <c r="I93" s="322"/>
      <c r="J93" s="251"/>
      <c r="K93" s="251">
        <v>3150000</v>
      </c>
      <c r="L93" s="253">
        <v>3000000</v>
      </c>
      <c r="M93" s="253">
        <v>3000000</v>
      </c>
      <c r="N93" s="253"/>
      <c r="O93" s="254"/>
      <c r="P93" s="258">
        <v>0.75</v>
      </c>
    </row>
    <row r="94" spans="1:16" s="17" customFormat="1" ht="15.75">
      <c r="A94" s="519">
        <v>21</v>
      </c>
      <c r="B94" s="522">
        <v>900</v>
      </c>
      <c r="C94" s="522">
        <v>90001</v>
      </c>
      <c r="D94" s="224" t="s">
        <v>137</v>
      </c>
      <c r="E94" s="522">
        <v>2011</v>
      </c>
      <c r="F94" s="522">
        <v>2014</v>
      </c>
      <c r="G94" s="525" t="s">
        <v>100</v>
      </c>
      <c r="H94" s="279"/>
      <c r="I94" s="319"/>
      <c r="J94" s="226"/>
      <c r="K94" s="226"/>
      <c r="L94" s="227"/>
      <c r="M94" s="227"/>
      <c r="N94" s="227"/>
      <c r="O94" s="228"/>
      <c r="P94" s="245"/>
    </row>
    <row r="95" spans="1:16" s="17" customFormat="1" ht="15.75">
      <c r="A95" s="520"/>
      <c r="B95" s="523"/>
      <c r="C95" s="523"/>
      <c r="D95" s="230" t="s">
        <v>101</v>
      </c>
      <c r="E95" s="561"/>
      <c r="F95" s="561"/>
      <c r="G95" s="562"/>
      <c r="H95" s="256">
        <f>SUM(I95:O95)</f>
        <v>5200000</v>
      </c>
      <c r="I95" s="323"/>
      <c r="J95" s="246"/>
      <c r="K95" s="246">
        <f>SUM(K96:K97)</f>
        <v>50000</v>
      </c>
      <c r="L95" s="246">
        <f>SUM(L96:L97)</f>
        <v>150000</v>
      </c>
      <c r="M95" s="246">
        <f>SUM(M96:M97)</f>
        <v>2500000</v>
      </c>
      <c r="N95" s="246">
        <f>SUM(N96:N97)</f>
        <v>2500000</v>
      </c>
      <c r="O95" s="246"/>
      <c r="P95" s="229"/>
    </row>
    <row r="96" spans="1:16" s="17" customFormat="1" ht="15">
      <c r="A96" s="520"/>
      <c r="B96" s="523"/>
      <c r="C96" s="523"/>
      <c r="D96" s="248" t="s">
        <v>102</v>
      </c>
      <c r="E96" s="561"/>
      <c r="F96" s="561"/>
      <c r="G96" s="562"/>
      <c r="H96" s="298">
        <f>SUM(I96:O96)</f>
        <v>1450000</v>
      </c>
      <c r="I96" s="324"/>
      <c r="J96" s="237"/>
      <c r="K96" s="237">
        <v>50000</v>
      </c>
      <c r="L96" s="238">
        <v>150000</v>
      </c>
      <c r="M96" s="238">
        <v>625000</v>
      </c>
      <c r="N96" s="238">
        <v>625000</v>
      </c>
      <c r="O96" s="247"/>
      <c r="P96" s="229"/>
    </row>
    <row r="97" spans="1:16" s="17" customFormat="1" ht="15.75" thickBot="1">
      <c r="A97" s="521"/>
      <c r="B97" s="524"/>
      <c r="C97" s="524"/>
      <c r="D97" s="250" t="s">
        <v>105</v>
      </c>
      <c r="E97" s="574"/>
      <c r="F97" s="574"/>
      <c r="G97" s="575"/>
      <c r="H97" s="298">
        <f>SUM(I97:O97)</f>
        <v>3750000</v>
      </c>
      <c r="I97" s="322"/>
      <c r="J97" s="251"/>
      <c r="K97" s="251"/>
      <c r="L97" s="253"/>
      <c r="M97" s="253">
        <v>1875000</v>
      </c>
      <c r="N97" s="253">
        <v>1875000</v>
      </c>
      <c r="O97" s="254"/>
      <c r="P97" s="258">
        <v>0.75</v>
      </c>
    </row>
    <row r="98" spans="1:16" s="17" customFormat="1" ht="15.75">
      <c r="A98" s="519">
        <v>22</v>
      </c>
      <c r="B98" s="522">
        <v>900</v>
      </c>
      <c r="C98" s="522">
        <v>90001</v>
      </c>
      <c r="D98" s="224" t="s">
        <v>138</v>
      </c>
      <c r="E98" s="522">
        <v>2012</v>
      </c>
      <c r="F98" s="522" t="s">
        <v>97</v>
      </c>
      <c r="G98" s="525" t="s">
        <v>100</v>
      </c>
      <c r="H98" s="279"/>
      <c r="I98" s="319"/>
      <c r="J98" s="226"/>
      <c r="K98" s="226"/>
      <c r="L98" s="227"/>
      <c r="M98" s="227"/>
      <c r="N98" s="227"/>
      <c r="O98" s="228"/>
      <c r="P98" s="245"/>
    </row>
    <row r="99" spans="1:16" s="17" customFormat="1" ht="15.75">
      <c r="A99" s="520"/>
      <c r="B99" s="523"/>
      <c r="C99" s="523"/>
      <c r="D99" s="230" t="s">
        <v>101</v>
      </c>
      <c r="E99" s="561"/>
      <c r="F99" s="561"/>
      <c r="G99" s="562"/>
      <c r="H99" s="256">
        <f>SUM(I99:O99)</f>
        <v>6700000</v>
      </c>
      <c r="I99" s="323"/>
      <c r="J99" s="246"/>
      <c r="K99" s="246"/>
      <c r="L99" s="246">
        <f>SUM(L100:L101)</f>
        <v>50000</v>
      </c>
      <c r="M99" s="246">
        <f>SUM(M100:M101)</f>
        <v>150000</v>
      </c>
      <c r="N99" s="246">
        <f>SUM(N100:N101)</f>
        <v>3000000</v>
      </c>
      <c r="O99" s="246">
        <f>SUM(O100:O101)</f>
        <v>3500000</v>
      </c>
      <c r="P99" s="229"/>
    </row>
    <row r="100" spans="1:16" s="17" customFormat="1" ht="15">
      <c r="A100" s="520"/>
      <c r="B100" s="523"/>
      <c r="C100" s="523"/>
      <c r="D100" s="248" t="s">
        <v>102</v>
      </c>
      <c r="E100" s="561"/>
      <c r="F100" s="561"/>
      <c r="G100" s="562"/>
      <c r="H100" s="298">
        <f>SUM(I100:O100)</f>
        <v>1825000</v>
      </c>
      <c r="I100" s="324"/>
      <c r="J100" s="237"/>
      <c r="K100" s="237"/>
      <c r="L100" s="238">
        <v>50000</v>
      </c>
      <c r="M100" s="238">
        <v>150000</v>
      </c>
      <c r="N100" s="238">
        <v>750000</v>
      </c>
      <c r="O100" s="247">
        <v>875000</v>
      </c>
      <c r="P100" s="229"/>
    </row>
    <row r="101" spans="1:16" s="17" customFormat="1" ht="15.75" thickBot="1">
      <c r="A101" s="521"/>
      <c r="B101" s="524"/>
      <c r="C101" s="524"/>
      <c r="D101" s="250" t="s">
        <v>105</v>
      </c>
      <c r="E101" s="574"/>
      <c r="F101" s="574"/>
      <c r="G101" s="575"/>
      <c r="H101" s="298">
        <f>SUM(I101:O101)</f>
        <v>4875000</v>
      </c>
      <c r="I101" s="322"/>
      <c r="J101" s="251"/>
      <c r="K101" s="251"/>
      <c r="L101" s="253"/>
      <c r="M101" s="253"/>
      <c r="N101" s="253">
        <v>2250000</v>
      </c>
      <c r="O101" s="254">
        <v>2625000</v>
      </c>
      <c r="P101" s="258">
        <v>0.75</v>
      </c>
    </row>
    <row r="102" spans="1:16" s="17" customFormat="1" ht="31.5">
      <c r="A102" s="519">
        <v>23</v>
      </c>
      <c r="B102" s="522">
        <v>900</v>
      </c>
      <c r="C102" s="522">
        <v>90001</v>
      </c>
      <c r="D102" s="290" t="s">
        <v>139</v>
      </c>
      <c r="E102" s="561">
        <v>2010</v>
      </c>
      <c r="F102" s="561">
        <v>2013</v>
      </c>
      <c r="G102" s="562" t="s">
        <v>100</v>
      </c>
      <c r="H102" s="279"/>
      <c r="I102" s="325"/>
      <c r="J102" s="293"/>
      <c r="K102" s="293"/>
      <c r="L102" s="233"/>
      <c r="M102" s="233"/>
      <c r="N102" s="233"/>
      <c r="O102" s="234"/>
      <c r="P102" s="229"/>
    </row>
    <row r="103" spans="1:16" s="17" customFormat="1" ht="15.75">
      <c r="A103" s="563"/>
      <c r="B103" s="561"/>
      <c r="C103" s="561"/>
      <c r="D103" s="230" t="s">
        <v>101</v>
      </c>
      <c r="E103" s="561"/>
      <c r="F103" s="561"/>
      <c r="G103" s="562"/>
      <c r="H103" s="256">
        <f>SUM(I103:O103)</f>
        <v>1650000</v>
      </c>
      <c r="I103" s="326"/>
      <c r="J103" s="246"/>
      <c r="K103" s="246">
        <f>SUM(K104:K105)</f>
        <v>100000</v>
      </c>
      <c r="L103" s="246">
        <f>SUM(L104:L105)</f>
        <v>550000</v>
      </c>
      <c r="M103" s="246">
        <f>SUM(M104:M105)</f>
        <v>1000000</v>
      </c>
      <c r="N103" s="246"/>
      <c r="O103" s="247"/>
      <c r="P103" s="229"/>
    </row>
    <row r="104" spans="1:16" s="17" customFormat="1" ht="15">
      <c r="A104" s="563"/>
      <c r="B104" s="561"/>
      <c r="C104" s="561"/>
      <c r="D104" s="248" t="s">
        <v>102</v>
      </c>
      <c r="E104" s="561"/>
      <c r="F104" s="561"/>
      <c r="G104" s="562"/>
      <c r="H104" s="298">
        <f>SUM(I104:O104)</f>
        <v>487500</v>
      </c>
      <c r="I104" s="324"/>
      <c r="J104" s="237"/>
      <c r="K104" s="238">
        <v>100000</v>
      </c>
      <c r="L104" s="238">
        <v>137500</v>
      </c>
      <c r="M104" s="238">
        <v>250000</v>
      </c>
      <c r="N104" s="238"/>
      <c r="O104" s="247"/>
      <c r="P104" s="229"/>
    </row>
    <row r="105" spans="1:16" s="17" customFormat="1" ht="15.75" thickBot="1">
      <c r="A105" s="576"/>
      <c r="B105" s="574"/>
      <c r="C105" s="574"/>
      <c r="D105" s="250" t="s">
        <v>105</v>
      </c>
      <c r="E105" s="561"/>
      <c r="F105" s="561"/>
      <c r="G105" s="562"/>
      <c r="H105" s="298">
        <f>SUM(I105:O105)</f>
        <v>1162500</v>
      </c>
      <c r="I105" s="324"/>
      <c r="J105" s="237"/>
      <c r="K105" s="238"/>
      <c r="L105" s="238">
        <v>412500</v>
      </c>
      <c r="M105" s="238">
        <v>750000</v>
      </c>
      <c r="N105" s="238"/>
      <c r="O105" s="247"/>
      <c r="P105" s="260">
        <v>0.75</v>
      </c>
    </row>
    <row r="106" spans="1:16" s="17" customFormat="1" ht="31.5">
      <c r="A106" s="519">
        <v>24</v>
      </c>
      <c r="B106" s="522">
        <v>900</v>
      </c>
      <c r="C106" s="522">
        <v>90001</v>
      </c>
      <c r="D106" s="327" t="s">
        <v>140</v>
      </c>
      <c r="E106" s="522">
        <v>2009</v>
      </c>
      <c r="F106" s="522">
        <v>2011</v>
      </c>
      <c r="G106" s="522" t="s">
        <v>100</v>
      </c>
      <c r="H106" s="328"/>
      <c r="I106" s="329"/>
      <c r="J106" s="330"/>
      <c r="K106" s="330"/>
      <c r="L106" s="331"/>
      <c r="M106" s="331"/>
      <c r="N106" s="331"/>
      <c r="O106" s="332"/>
      <c r="P106" s="245"/>
    </row>
    <row r="107" spans="1:16" s="17" customFormat="1" ht="15.75">
      <c r="A107" s="520"/>
      <c r="B107" s="577"/>
      <c r="C107" s="577"/>
      <c r="D107" s="333" t="s">
        <v>101</v>
      </c>
      <c r="E107" s="578"/>
      <c r="F107" s="578"/>
      <c r="G107" s="578"/>
      <c r="H107" s="256">
        <f>SUM(I107:O107)</f>
        <v>375000</v>
      </c>
      <c r="I107" s="246">
        <f>SUM(I108:I108)</f>
        <v>25000</v>
      </c>
      <c r="J107" s="246"/>
      <c r="K107" s="246">
        <f>SUM(K108:K108)</f>
        <v>350000</v>
      </c>
      <c r="L107" s="238"/>
      <c r="M107" s="238"/>
      <c r="N107" s="238"/>
      <c r="O107" s="247"/>
      <c r="P107" s="229"/>
    </row>
    <row r="108" spans="1:16" s="17" customFormat="1" ht="15.75" thickBot="1">
      <c r="A108" s="563"/>
      <c r="B108" s="574"/>
      <c r="C108" s="574"/>
      <c r="D108" s="250" t="s">
        <v>102</v>
      </c>
      <c r="E108" s="579"/>
      <c r="F108" s="579"/>
      <c r="G108" s="579"/>
      <c r="H108" s="259">
        <f>SUM(I108:O108)</f>
        <v>375000</v>
      </c>
      <c r="I108" s="237">
        <v>25000</v>
      </c>
      <c r="J108" s="237"/>
      <c r="K108" s="237">
        <v>350000</v>
      </c>
      <c r="L108" s="238"/>
      <c r="M108" s="238"/>
      <c r="N108" s="238"/>
      <c r="O108" s="247"/>
      <c r="P108" s="229"/>
    </row>
    <row r="109" spans="1:16" s="17" customFormat="1" ht="15.75">
      <c r="A109" s="519">
        <v>25</v>
      </c>
      <c r="B109" s="522">
        <v>900</v>
      </c>
      <c r="C109" s="522">
        <v>90001</v>
      </c>
      <c r="D109" s="327" t="s">
        <v>141</v>
      </c>
      <c r="E109" s="522">
        <v>2009</v>
      </c>
      <c r="F109" s="522">
        <v>2011</v>
      </c>
      <c r="G109" s="522" t="s">
        <v>100</v>
      </c>
      <c r="H109" s="328"/>
      <c r="I109" s="329"/>
      <c r="J109" s="330"/>
      <c r="K109" s="330"/>
      <c r="L109" s="331"/>
      <c r="M109" s="331"/>
      <c r="N109" s="331"/>
      <c r="O109" s="332"/>
      <c r="P109" s="245"/>
    </row>
    <row r="110" spans="1:16" s="17" customFormat="1" ht="15.75">
      <c r="A110" s="520"/>
      <c r="B110" s="577"/>
      <c r="C110" s="577"/>
      <c r="D110" s="333" t="s">
        <v>101</v>
      </c>
      <c r="E110" s="578"/>
      <c r="F110" s="578"/>
      <c r="G110" s="578"/>
      <c r="H110" s="256">
        <f>SUM(I110:O110)</f>
        <v>550000</v>
      </c>
      <c r="I110" s="246">
        <f>SUM(I111:I111)</f>
        <v>30000</v>
      </c>
      <c r="J110" s="246"/>
      <c r="K110" s="246">
        <f>SUM(K111:K111)</f>
        <v>520000</v>
      </c>
      <c r="L110" s="238"/>
      <c r="M110" s="238"/>
      <c r="N110" s="238"/>
      <c r="O110" s="247"/>
      <c r="P110" s="229"/>
    </row>
    <row r="111" spans="1:16" s="17" customFormat="1" ht="15.75" thickBot="1">
      <c r="A111" s="576"/>
      <c r="B111" s="574"/>
      <c r="C111" s="574"/>
      <c r="D111" s="250" t="s">
        <v>102</v>
      </c>
      <c r="E111" s="579"/>
      <c r="F111" s="579"/>
      <c r="G111" s="579"/>
      <c r="H111" s="257">
        <f>SUM(I111:O111)</f>
        <v>550000</v>
      </c>
      <c r="I111" s="251">
        <v>30000</v>
      </c>
      <c r="J111" s="251"/>
      <c r="K111" s="251">
        <v>520000</v>
      </c>
      <c r="L111" s="253"/>
      <c r="M111" s="253"/>
      <c r="N111" s="253"/>
      <c r="O111" s="254"/>
      <c r="P111" s="334"/>
    </row>
    <row r="112" spans="1:16" s="17" customFormat="1" ht="15.75">
      <c r="A112" s="534" t="s">
        <v>7</v>
      </c>
      <c r="B112" s="537" t="s">
        <v>0</v>
      </c>
      <c r="C112" s="537" t="s">
        <v>85</v>
      </c>
      <c r="D112" s="537" t="s">
        <v>86</v>
      </c>
      <c r="E112" s="540" t="s">
        <v>87</v>
      </c>
      <c r="F112" s="541"/>
      <c r="G112" s="537" t="s">
        <v>88</v>
      </c>
      <c r="H112" s="540" t="s">
        <v>89</v>
      </c>
      <c r="I112" s="546" t="s">
        <v>90</v>
      </c>
      <c r="J112" s="547"/>
      <c r="K112" s="547"/>
      <c r="L112" s="547"/>
      <c r="M112" s="547"/>
      <c r="N112" s="547"/>
      <c r="O112" s="547"/>
      <c r="P112" s="548" t="s">
        <v>91</v>
      </c>
    </row>
    <row r="113" spans="1:16" s="17" customFormat="1" ht="15.75">
      <c r="A113" s="535"/>
      <c r="B113" s="538"/>
      <c r="C113" s="538"/>
      <c r="D113" s="538"/>
      <c r="E113" s="517"/>
      <c r="F113" s="542"/>
      <c r="G113" s="538"/>
      <c r="H113" s="538"/>
      <c r="I113" s="538" t="s">
        <v>92</v>
      </c>
      <c r="J113" s="538" t="s">
        <v>93</v>
      </c>
      <c r="K113" s="517" t="s">
        <v>94</v>
      </c>
      <c r="L113" s="518"/>
      <c r="M113" s="518"/>
      <c r="N113" s="518"/>
      <c r="O113" s="518"/>
      <c r="P113" s="549"/>
    </row>
    <row r="114" spans="1:16" s="17" customFormat="1" ht="31.5" customHeight="1" thickBot="1">
      <c r="A114" s="536"/>
      <c r="B114" s="539"/>
      <c r="C114" s="539"/>
      <c r="D114" s="539"/>
      <c r="E114" s="311" t="s">
        <v>95</v>
      </c>
      <c r="F114" s="311" t="s">
        <v>96</v>
      </c>
      <c r="G114" s="539"/>
      <c r="H114" s="543"/>
      <c r="I114" s="543"/>
      <c r="J114" s="543"/>
      <c r="K114" s="312">
        <v>2011</v>
      </c>
      <c r="L114" s="313">
        <v>2012</v>
      </c>
      <c r="M114" s="313">
        <v>2013</v>
      </c>
      <c r="N114" s="313">
        <v>2014</v>
      </c>
      <c r="O114" s="314" t="s">
        <v>97</v>
      </c>
      <c r="P114" s="550"/>
    </row>
    <row r="115" spans="1:16" s="17" customFormat="1" ht="15.75" thickBot="1">
      <c r="A115" s="335">
        <v>1</v>
      </c>
      <c r="B115" s="336">
        <v>2</v>
      </c>
      <c r="C115" s="336">
        <v>3</v>
      </c>
      <c r="D115" s="336">
        <v>4</v>
      </c>
      <c r="E115" s="337">
        <v>5</v>
      </c>
      <c r="F115" s="337">
        <v>6</v>
      </c>
      <c r="G115" s="337">
        <v>7</v>
      </c>
      <c r="H115" s="338">
        <v>8</v>
      </c>
      <c r="I115" s="337">
        <v>9</v>
      </c>
      <c r="J115" s="336">
        <v>10</v>
      </c>
      <c r="K115" s="336">
        <v>11</v>
      </c>
      <c r="L115" s="336">
        <v>12</v>
      </c>
      <c r="M115" s="336">
        <v>13</v>
      </c>
      <c r="N115" s="336">
        <v>14</v>
      </c>
      <c r="O115" s="339">
        <v>15</v>
      </c>
      <c r="P115" s="340">
        <v>16</v>
      </c>
    </row>
    <row r="116" spans="1:16" s="17" customFormat="1" ht="52.5" customHeight="1" thickTop="1">
      <c r="A116" s="519">
        <v>26</v>
      </c>
      <c r="B116" s="522">
        <v>900</v>
      </c>
      <c r="C116" s="522">
        <v>90001</v>
      </c>
      <c r="D116" s="327" t="s">
        <v>142</v>
      </c>
      <c r="E116" s="522">
        <v>2008</v>
      </c>
      <c r="F116" s="522">
        <v>2011</v>
      </c>
      <c r="G116" s="522" t="s">
        <v>100</v>
      </c>
      <c r="H116" s="341"/>
      <c r="I116" s="329"/>
      <c r="J116" s="330"/>
      <c r="K116" s="330"/>
      <c r="L116" s="331"/>
      <c r="M116" s="331"/>
      <c r="N116" s="331"/>
      <c r="O116" s="332"/>
      <c r="P116" s="245"/>
    </row>
    <row r="117" spans="1:16" s="17" customFormat="1" ht="15.75">
      <c r="A117" s="520"/>
      <c r="B117" s="523"/>
      <c r="C117" s="523"/>
      <c r="D117" s="333" t="s">
        <v>101</v>
      </c>
      <c r="E117" s="523"/>
      <c r="F117" s="523"/>
      <c r="G117" s="523"/>
      <c r="H117" s="256">
        <f>SUM(I117:O117)</f>
        <v>1505246</v>
      </c>
      <c r="I117" s="246">
        <f>SUM(I118:I118)</f>
        <v>5246</v>
      </c>
      <c r="J117" s="342">
        <f>SUM(J118:J118)</f>
        <v>1000000</v>
      </c>
      <c r="K117" s="342">
        <f>SUM(K118:K118)</f>
        <v>500000</v>
      </c>
      <c r="L117" s="238"/>
      <c r="M117" s="238"/>
      <c r="N117" s="238"/>
      <c r="O117" s="247"/>
      <c r="P117" s="229"/>
    </row>
    <row r="118" spans="1:16" s="17" customFormat="1" ht="15.75" thickBot="1">
      <c r="A118" s="520"/>
      <c r="B118" s="523"/>
      <c r="C118" s="523"/>
      <c r="D118" s="235" t="s">
        <v>102</v>
      </c>
      <c r="E118" s="523"/>
      <c r="F118" s="523"/>
      <c r="G118" s="523"/>
      <c r="H118" s="298">
        <f>SUM(I118:O118)</f>
        <v>1505246</v>
      </c>
      <c r="I118" s="249">
        <v>5246</v>
      </c>
      <c r="J118" s="343">
        <f>1500000-500000</f>
        <v>1000000</v>
      </c>
      <c r="K118" s="343">
        <v>500000</v>
      </c>
      <c r="L118" s="238"/>
      <c r="M118" s="238"/>
      <c r="N118" s="238"/>
      <c r="O118" s="247"/>
      <c r="P118" s="229"/>
    </row>
    <row r="119" spans="1:16" s="17" customFormat="1" ht="47.25">
      <c r="A119" s="552">
        <v>27</v>
      </c>
      <c r="B119" s="553">
        <v>900</v>
      </c>
      <c r="C119" s="553">
        <v>90001</v>
      </c>
      <c r="D119" s="327" t="s">
        <v>143</v>
      </c>
      <c r="E119" s="553">
        <v>2008</v>
      </c>
      <c r="F119" s="553">
        <v>2010</v>
      </c>
      <c r="G119" s="553" t="s">
        <v>100</v>
      </c>
      <c r="H119" s="341"/>
      <c r="I119" s="329"/>
      <c r="J119" s="330"/>
      <c r="K119" s="330"/>
      <c r="L119" s="331"/>
      <c r="M119" s="331"/>
      <c r="N119" s="331"/>
      <c r="O119" s="332"/>
      <c r="P119" s="245"/>
    </row>
    <row r="120" spans="1:16" s="17" customFormat="1" ht="15.75">
      <c r="A120" s="520"/>
      <c r="B120" s="523"/>
      <c r="C120" s="523"/>
      <c r="D120" s="333" t="s">
        <v>101</v>
      </c>
      <c r="E120" s="523"/>
      <c r="F120" s="523"/>
      <c r="G120" s="523"/>
      <c r="H120" s="256">
        <f>SUM(I120:O120)</f>
        <v>1605364</v>
      </c>
      <c r="I120" s="246">
        <f>SUM(I121:I121)</f>
        <v>1005364</v>
      </c>
      <c r="J120" s="246">
        <f>SUM(J121:J121)</f>
        <v>600000</v>
      </c>
      <c r="K120" s="246"/>
      <c r="L120" s="238"/>
      <c r="M120" s="238"/>
      <c r="N120" s="238"/>
      <c r="O120" s="247"/>
      <c r="P120" s="229"/>
    </row>
    <row r="121" spans="1:16" s="17" customFormat="1" ht="15.75" thickBot="1">
      <c r="A121" s="520"/>
      <c r="B121" s="523"/>
      <c r="C121" s="523"/>
      <c r="D121" s="235" t="s">
        <v>102</v>
      </c>
      <c r="E121" s="523"/>
      <c r="F121" s="523"/>
      <c r="G121" s="523"/>
      <c r="H121" s="257">
        <f>SUM(I121:O121)</f>
        <v>1605364</v>
      </c>
      <c r="I121" s="322">
        <v>1005364</v>
      </c>
      <c r="J121" s="251">
        <v>600000</v>
      </c>
      <c r="K121" s="251"/>
      <c r="L121" s="253"/>
      <c r="M121" s="253"/>
      <c r="N121" s="253"/>
      <c r="O121" s="254"/>
      <c r="P121" s="334"/>
    </row>
    <row r="122" spans="1:16" s="17" customFormat="1" ht="48.75" customHeight="1">
      <c r="A122" s="580">
        <v>28</v>
      </c>
      <c r="B122" s="522">
        <v>900</v>
      </c>
      <c r="C122" s="522">
        <v>90001</v>
      </c>
      <c r="D122" s="224" t="s">
        <v>144</v>
      </c>
      <c r="E122" s="522">
        <v>2007</v>
      </c>
      <c r="F122" s="522">
        <v>2012</v>
      </c>
      <c r="G122" s="525" t="s">
        <v>111</v>
      </c>
      <c r="H122" s="279"/>
      <c r="I122" s="319"/>
      <c r="J122" s="226"/>
      <c r="K122" s="226"/>
      <c r="L122" s="226"/>
      <c r="M122" s="227"/>
      <c r="N122" s="227"/>
      <c r="O122" s="228"/>
      <c r="P122" s="245"/>
    </row>
    <row r="123" spans="1:16" s="17" customFormat="1" ht="15.75">
      <c r="A123" s="520"/>
      <c r="B123" s="523"/>
      <c r="C123" s="523"/>
      <c r="D123" s="230" t="s">
        <v>101</v>
      </c>
      <c r="E123" s="561"/>
      <c r="F123" s="561"/>
      <c r="G123" s="562"/>
      <c r="H123" s="256">
        <f>SUM(I123:O123)</f>
        <v>1922282</v>
      </c>
      <c r="I123" s="323">
        <f>SUM(I124:I124)</f>
        <v>72282</v>
      </c>
      <c r="J123" s="323"/>
      <c r="K123" s="323">
        <f>SUM(K124:K124)</f>
        <v>950000</v>
      </c>
      <c r="L123" s="323">
        <f>SUM(L124:L124)</f>
        <v>900000</v>
      </c>
      <c r="M123" s="238"/>
      <c r="N123" s="238"/>
      <c r="O123" s="247"/>
      <c r="P123" s="229"/>
    </row>
    <row r="124" spans="1:16" s="17" customFormat="1" ht="15.75" thickBot="1">
      <c r="A124" s="520"/>
      <c r="B124" s="523"/>
      <c r="C124" s="523"/>
      <c r="D124" s="235" t="s">
        <v>102</v>
      </c>
      <c r="E124" s="561"/>
      <c r="F124" s="561"/>
      <c r="G124" s="562"/>
      <c r="H124" s="298">
        <f>SUM(I124:O124)</f>
        <v>1922282</v>
      </c>
      <c r="I124" s="324">
        <v>72282</v>
      </c>
      <c r="J124" s="237"/>
      <c r="K124" s="237">
        <v>950000</v>
      </c>
      <c r="L124" s="237">
        <v>900000</v>
      </c>
      <c r="M124" s="238"/>
      <c r="N124" s="238"/>
      <c r="O124" s="247"/>
      <c r="P124" s="229"/>
    </row>
    <row r="125" spans="1:16" s="17" customFormat="1" ht="17.25" thickBot="1" thickTop="1">
      <c r="A125" s="528" t="s">
        <v>145</v>
      </c>
      <c r="B125" s="529"/>
      <c r="C125" s="529"/>
      <c r="D125" s="529"/>
      <c r="E125" s="529"/>
      <c r="F125" s="529"/>
      <c r="G125" s="529"/>
      <c r="H125" s="220">
        <f>SUM(I125:O125)</f>
        <v>14260000</v>
      </c>
      <c r="I125" s="344">
        <f>SUM(I127)</f>
        <v>994247</v>
      </c>
      <c r="J125" s="344">
        <f aca="true" t="shared" si="7" ref="J125:O125">SUM(J127)</f>
        <v>0</v>
      </c>
      <c r="K125" s="344">
        <f t="shared" si="7"/>
        <v>7623000</v>
      </c>
      <c r="L125" s="344">
        <f t="shared" si="7"/>
        <v>5642753</v>
      </c>
      <c r="M125" s="344">
        <f t="shared" si="7"/>
        <v>0</v>
      </c>
      <c r="N125" s="344">
        <f t="shared" si="7"/>
        <v>0</v>
      </c>
      <c r="O125" s="344">
        <f t="shared" si="7"/>
        <v>0</v>
      </c>
      <c r="P125" s="240"/>
    </row>
    <row r="126" spans="1:16" s="17" customFormat="1" ht="31.5">
      <c r="A126" s="580">
        <v>29</v>
      </c>
      <c r="B126" s="522">
        <v>900</v>
      </c>
      <c r="C126" s="522">
        <v>90002</v>
      </c>
      <c r="D126" s="224" t="s">
        <v>146</v>
      </c>
      <c r="E126" s="522">
        <v>2008</v>
      </c>
      <c r="F126" s="522">
        <v>2012</v>
      </c>
      <c r="G126" s="522" t="s">
        <v>147</v>
      </c>
      <c r="H126" s="279"/>
      <c r="I126" s="319"/>
      <c r="J126" s="226"/>
      <c r="K126" s="226"/>
      <c r="L126" s="226"/>
      <c r="M126" s="227"/>
      <c r="N126" s="227"/>
      <c r="O126" s="228"/>
      <c r="P126" s="245"/>
    </row>
    <row r="127" spans="1:16" s="17" customFormat="1" ht="15.75">
      <c r="A127" s="581"/>
      <c r="B127" s="561"/>
      <c r="C127" s="561"/>
      <c r="D127" s="230" t="s">
        <v>101</v>
      </c>
      <c r="E127" s="561"/>
      <c r="F127" s="561"/>
      <c r="G127" s="561"/>
      <c r="H127" s="256">
        <f>SUM(I127:O127)</f>
        <v>14260000</v>
      </c>
      <c r="I127" s="246">
        <f>SUM(I128:I129)</f>
        <v>994247</v>
      </c>
      <c r="J127" s="246"/>
      <c r="K127" s="246">
        <f>SUM(K128:K129)</f>
        <v>7623000</v>
      </c>
      <c r="L127" s="246">
        <f>SUM(L128:L129)</f>
        <v>5642753</v>
      </c>
      <c r="M127" s="246"/>
      <c r="N127" s="320"/>
      <c r="O127" s="321"/>
      <c r="P127" s="229"/>
    </row>
    <row r="128" spans="1:16" s="17" customFormat="1" ht="15">
      <c r="A128" s="581"/>
      <c r="B128" s="561"/>
      <c r="C128" s="561"/>
      <c r="D128" s="248" t="s">
        <v>148</v>
      </c>
      <c r="E128" s="582"/>
      <c r="F128" s="582"/>
      <c r="G128" s="582"/>
      <c r="H128" s="298">
        <f>SUM(I128:O128)</f>
        <v>2995200</v>
      </c>
      <c r="I128" s="237">
        <v>209547</v>
      </c>
      <c r="J128" s="237"/>
      <c r="K128" s="237">
        <v>1600800</v>
      </c>
      <c r="L128" s="237">
        <v>1184853</v>
      </c>
      <c r="M128" s="238"/>
      <c r="N128" s="238"/>
      <c r="O128" s="247"/>
      <c r="P128" s="229"/>
    </row>
    <row r="129" spans="1:16" s="17" customFormat="1" ht="15.75" thickBot="1">
      <c r="A129" s="521"/>
      <c r="B129" s="524"/>
      <c r="C129" s="524"/>
      <c r="D129" s="250" t="s">
        <v>105</v>
      </c>
      <c r="E129" s="583"/>
      <c r="F129" s="583"/>
      <c r="G129" s="583"/>
      <c r="H129" s="308">
        <f>SUM(I129:O129)</f>
        <v>11264800</v>
      </c>
      <c r="I129" s="322">
        <v>784700</v>
      </c>
      <c r="J129" s="251"/>
      <c r="K129" s="251">
        <v>6022200</v>
      </c>
      <c r="L129" s="251">
        <v>4457900</v>
      </c>
      <c r="M129" s="253"/>
      <c r="N129" s="253"/>
      <c r="O129" s="254"/>
      <c r="P129" s="258">
        <v>0.75</v>
      </c>
    </row>
    <row r="130" spans="1:16" s="17" customFormat="1" ht="17.25" thickBot="1" thickTop="1">
      <c r="A130" s="528" t="s">
        <v>149</v>
      </c>
      <c r="B130" s="529"/>
      <c r="C130" s="529"/>
      <c r="D130" s="529"/>
      <c r="E130" s="529"/>
      <c r="F130" s="529"/>
      <c r="G130" s="529"/>
      <c r="H130" s="220">
        <f>SUM(I130:O130)</f>
        <v>993388</v>
      </c>
      <c r="I130" s="344">
        <f>SUM(I132,I135,I138,I141,I144,I147,I150,I153,I156)</f>
        <v>93388</v>
      </c>
      <c r="J130" s="344">
        <f aca="true" t="shared" si="8" ref="J130:O130">SUM(J132,J135,J138,J141,J144,J147,J150,J153,J156)</f>
        <v>220000</v>
      </c>
      <c r="K130" s="344">
        <f t="shared" si="8"/>
        <v>440000</v>
      </c>
      <c r="L130" s="344">
        <f t="shared" si="8"/>
        <v>240000</v>
      </c>
      <c r="M130" s="344">
        <f t="shared" si="8"/>
        <v>0</v>
      </c>
      <c r="N130" s="344">
        <f t="shared" si="8"/>
        <v>0</v>
      </c>
      <c r="O130" s="344">
        <f t="shared" si="8"/>
        <v>0</v>
      </c>
      <c r="P130" s="240"/>
    </row>
    <row r="131" spans="1:16" s="17" customFormat="1" ht="31.5">
      <c r="A131" s="580">
        <v>30</v>
      </c>
      <c r="B131" s="522">
        <v>900</v>
      </c>
      <c r="C131" s="522">
        <v>90015</v>
      </c>
      <c r="D131" s="224" t="s">
        <v>150</v>
      </c>
      <c r="E131" s="522">
        <v>2009</v>
      </c>
      <c r="F131" s="522">
        <v>2011</v>
      </c>
      <c r="G131" s="525" t="s">
        <v>100</v>
      </c>
      <c r="H131" s="279"/>
      <c r="I131" s="244"/>
      <c r="J131" s="226"/>
      <c r="K131" s="226"/>
      <c r="L131" s="226"/>
      <c r="M131" s="227"/>
      <c r="N131" s="227"/>
      <c r="O131" s="228"/>
      <c r="P131" s="245"/>
    </row>
    <row r="132" spans="1:16" s="17" customFormat="1" ht="15.75">
      <c r="A132" s="520"/>
      <c r="B132" s="523"/>
      <c r="C132" s="523"/>
      <c r="D132" s="230" t="s">
        <v>101</v>
      </c>
      <c r="E132" s="561"/>
      <c r="F132" s="561"/>
      <c r="G132" s="562"/>
      <c r="H132" s="256">
        <f>SUM(I132:O132)</f>
        <v>170000</v>
      </c>
      <c r="I132" s="256">
        <f>SUM(I133:I133)</f>
        <v>20000</v>
      </c>
      <c r="J132" s="256"/>
      <c r="K132" s="256">
        <f>SUM(K133:K133)</f>
        <v>150000</v>
      </c>
      <c r="L132" s="237"/>
      <c r="M132" s="238"/>
      <c r="N132" s="238"/>
      <c r="O132" s="247"/>
      <c r="P132" s="229"/>
    </row>
    <row r="133" spans="1:16" s="17" customFormat="1" ht="15.75" thickBot="1">
      <c r="A133" s="520"/>
      <c r="B133" s="523"/>
      <c r="C133" s="523"/>
      <c r="D133" s="235" t="s">
        <v>102</v>
      </c>
      <c r="E133" s="523"/>
      <c r="F133" s="523"/>
      <c r="G133" s="526"/>
      <c r="H133" s="298">
        <f>SUM(I133:O133)</f>
        <v>170000</v>
      </c>
      <c r="I133" s="237">
        <v>20000</v>
      </c>
      <c r="J133" s="237"/>
      <c r="K133" s="237">
        <v>150000</v>
      </c>
      <c r="L133" s="237"/>
      <c r="M133" s="238"/>
      <c r="N133" s="238"/>
      <c r="O133" s="247"/>
      <c r="P133" s="334"/>
    </row>
    <row r="134" spans="1:16" s="17" customFormat="1" ht="15.75">
      <c r="A134" s="580">
        <v>31</v>
      </c>
      <c r="B134" s="522">
        <v>900</v>
      </c>
      <c r="C134" s="522">
        <v>90015</v>
      </c>
      <c r="D134" s="224" t="s">
        <v>151</v>
      </c>
      <c r="E134" s="522">
        <v>2009</v>
      </c>
      <c r="F134" s="522">
        <v>2011</v>
      </c>
      <c r="G134" s="525" t="s">
        <v>100</v>
      </c>
      <c r="H134" s="279"/>
      <c r="I134" s="244"/>
      <c r="J134" s="226"/>
      <c r="K134" s="226"/>
      <c r="L134" s="226"/>
      <c r="M134" s="227"/>
      <c r="N134" s="227"/>
      <c r="O134" s="228"/>
      <c r="P134" s="245"/>
    </row>
    <row r="135" spans="1:16" s="17" customFormat="1" ht="15.75">
      <c r="A135" s="520"/>
      <c r="B135" s="523"/>
      <c r="C135" s="523"/>
      <c r="D135" s="230" t="s">
        <v>101</v>
      </c>
      <c r="E135" s="561"/>
      <c r="F135" s="561"/>
      <c r="G135" s="562"/>
      <c r="H135" s="256">
        <f>SUM(I135:O135)</f>
        <v>165000</v>
      </c>
      <c r="I135" s="256">
        <f>SUM(I136:I136)</f>
        <v>25000</v>
      </c>
      <c r="J135" s="256"/>
      <c r="K135" s="256">
        <f>SUM(K136:K136)</f>
        <v>140000</v>
      </c>
      <c r="L135" s="237"/>
      <c r="M135" s="238"/>
      <c r="N135" s="238"/>
      <c r="O135" s="247"/>
      <c r="P135" s="229"/>
    </row>
    <row r="136" spans="1:16" s="17" customFormat="1" ht="15.75" thickBot="1">
      <c r="A136" s="520"/>
      <c r="B136" s="523"/>
      <c r="C136" s="523"/>
      <c r="D136" s="235" t="s">
        <v>102</v>
      </c>
      <c r="E136" s="523"/>
      <c r="F136" s="523"/>
      <c r="G136" s="526"/>
      <c r="H136" s="298">
        <f>SUM(I136:O136)</f>
        <v>165000</v>
      </c>
      <c r="I136" s="237">
        <v>25000</v>
      </c>
      <c r="J136" s="237"/>
      <c r="K136" s="237">
        <v>140000</v>
      </c>
      <c r="L136" s="237"/>
      <c r="M136" s="238"/>
      <c r="N136" s="238"/>
      <c r="O136" s="247"/>
      <c r="P136" s="334"/>
    </row>
    <row r="137" spans="1:16" s="17" customFormat="1" ht="15.75">
      <c r="A137" s="580">
        <v>32</v>
      </c>
      <c r="B137" s="522">
        <v>900</v>
      </c>
      <c r="C137" s="522">
        <v>90015</v>
      </c>
      <c r="D137" s="224" t="s">
        <v>152</v>
      </c>
      <c r="E137" s="522">
        <v>2009</v>
      </c>
      <c r="F137" s="522">
        <v>2011</v>
      </c>
      <c r="G137" s="525" t="s">
        <v>100</v>
      </c>
      <c r="H137" s="279"/>
      <c r="I137" s="244"/>
      <c r="J137" s="226"/>
      <c r="K137" s="226"/>
      <c r="L137" s="226"/>
      <c r="M137" s="227"/>
      <c r="N137" s="227"/>
      <c r="O137" s="228"/>
      <c r="P137" s="245"/>
    </row>
    <row r="138" spans="1:16" s="17" customFormat="1" ht="15.75">
      <c r="A138" s="520"/>
      <c r="B138" s="523"/>
      <c r="C138" s="523"/>
      <c r="D138" s="230" t="s">
        <v>101</v>
      </c>
      <c r="E138" s="561"/>
      <c r="F138" s="561"/>
      <c r="G138" s="562"/>
      <c r="H138" s="256">
        <f>SUM(I138:O138)</f>
        <v>96000</v>
      </c>
      <c r="I138" s="256">
        <f>SUM(I139:I139)</f>
        <v>16000</v>
      </c>
      <c r="J138" s="256"/>
      <c r="K138" s="256">
        <f>SUM(K139:K139)</f>
        <v>80000</v>
      </c>
      <c r="L138" s="237"/>
      <c r="M138" s="238"/>
      <c r="N138" s="238"/>
      <c r="O138" s="247"/>
      <c r="P138" s="229"/>
    </row>
    <row r="139" spans="1:16" s="17" customFormat="1" ht="15.75" thickBot="1">
      <c r="A139" s="520"/>
      <c r="B139" s="523"/>
      <c r="C139" s="523"/>
      <c r="D139" s="235" t="s">
        <v>102</v>
      </c>
      <c r="E139" s="523"/>
      <c r="F139" s="523"/>
      <c r="G139" s="526"/>
      <c r="H139" s="298">
        <f>SUM(I139:O139)</f>
        <v>96000</v>
      </c>
      <c r="I139" s="237">
        <v>16000</v>
      </c>
      <c r="J139" s="237"/>
      <c r="K139" s="237">
        <v>80000</v>
      </c>
      <c r="L139" s="237"/>
      <c r="M139" s="238"/>
      <c r="N139" s="238"/>
      <c r="O139" s="247"/>
      <c r="P139" s="334"/>
    </row>
    <row r="140" spans="1:16" s="17" customFormat="1" ht="15.75">
      <c r="A140" s="580">
        <v>33</v>
      </c>
      <c r="B140" s="522">
        <v>900</v>
      </c>
      <c r="C140" s="522">
        <v>90015</v>
      </c>
      <c r="D140" s="224" t="s">
        <v>153</v>
      </c>
      <c r="E140" s="522">
        <v>2011</v>
      </c>
      <c r="F140" s="522">
        <v>2012</v>
      </c>
      <c r="G140" s="525" t="s">
        <v>100</v>
      </c>
      <c r="H140" s="279"/>
      <c r="I140" s="244"/>
      <c r="J140" s="226"/>
      <c r="K140" s="226"/>
      <c r="L140" s="226"/>
      <c r="M140" s="227"/>
      <c r="N140" s="227"/>
      <c r="O140" s="228"/>
      <c r="P140" s="245"/>
    </row>
    <row r="141" spans="1:16" s="17" customFormat="1" ht="15.75">
      <c r="A141" s="520"/>
      <c r="B141" s="523"/>
      <c r="C141" s="523"/>
      <c r="D141" s="230" t="s">
        <v>101</v>
      </c>
      <c r="E141" s="561"/>
      <c r="F141" s="561"/>
      <c r="G141" s="562"/>
      <c r="H141" s="256">
        <f>SUM(I141:O141)</f>
        <v>110000</v>
      </c>
      <c r="I141" s="256"/>
      <c r="J141" s="256"/>
      <c r="K141" s="256">
        <f>SUM(K142:K142)</f>
        <v>20000</v>
      </c>
      <c r="L141" s="256">
        <f>SUM(L142:L142)</f>
        <v>90000</v>
      </c>
      <c r="M141" s="238"/>
      <c r="N141" s="238"/>
      <c r="O141" s="247"/>
      <c r="P141" s="229"/>
    </row>
    <row r="142" spans="1:16" s="17" customFormat="1" ht="15.75" thickBot="1">
      <c r="A142" s="520"/>
      <c r="B142" s="523"/>
      <c r="C142" s="523"/>
      <c r="D142" s="235" t="s">
        <v>102</v>
      </c>
      <c r="E142" s="523"/>
      <c r="F142" s="523"/>
      <c r="G142" s="526"/>
      <c r="H142" s="298">
        <f>SUM(I142:O142)</f>
        <v>110000</v>
      </c>
      <c r="I142" s="237"/>
      <c r="J142" s="237"/>
      <c r="K142" s="237">
        <v>20000</v>
      </c>
      <c r="L142" s="237">
        <v>90000</v>
      </c>
      <c r="M142" s="238"/>
      <c r="N142" s="238"/>
      <c r="O142" s="247"/>
      <c r="P142" s="334"/>
    </row>
    <row r="143" spans="1:16" s="17" customFormat="1" ht="31.5">
      <c r="A143" s="580">
        <v>34</v>
      </c>
      <c r="B143" s="522">
        <v>900</v>
      </c>
      <c r="C143" s="522">
        <v>90015</v>
      </c>
      <c r="D143" s="224" t="s">
        <v>154</v>
      </c>
      <c r="E143" s="522">
        <v>2011</v>
      </c>
      <c r="F143" s="522">
        <v>2012</v>
      </c>
      <c r="G143" s="525" t="s">
        <v>100</v>
      </c>
      <c r="H143" s="279"/>
      <c r="I143" s="244"/>
      <c r="J143" s="226"/>
      <c r="K143" s="226"/>
      <c r="L143" s="226"/>
      <c r="M143" s="227"/>
      <c r="N143" s="227"/>
      <c r="O143" s="228"/>
      <c r="P143" s="245"/>
    </row>
    <row r="144" spans="1:16" s="17" customFormat="1" ht="15.75">
      <c r="A144" s="520"/>
      <c r="B144" s="523"/>
      <c r="C144" s="523"/>
      <c r="D144" s="230" t="s">
        <v>101</v>
      </c>
      <c r="E144" s="561"/>
      <c r="F144" s="561"/>
      <c r="G144" s="562"/>
      <c r="H144" s="256">
        <f>SUM(I144:O144)</f>
        <v>60000</v>
      </c>
      <c r="I144" s="256"/>
      <c r="J144" s="256"/>
      <c r="K144" s="256">
        <f>SUM(K145:K145)</f>
        <v>15000</v>
      </c>
      <c r="L144" s="256">
        <f>SUM(L145:L145)</f>
        <v>45000</v>
      </c>
      <c r="M144" s="238"/>
      <c r="N144" s="238"/>
      <c r="O144" s="247"/>
      <c r="P144" s="229"/>
    </row>
    <row r="145" spans="1:16" s="17" customFormat="1" ht="15.75" thickBot="1">
      <c r="A145" s="520"/>
      <c r="B145" s="523"/>
      <c r="C145" s="523"/>
      <c r="D145" s="235" t="s">
        <v>102</v>
      </c>
      <c r="E145" s="523"/>
      <c r="F145" s="523"/>
      <c r="G145" s="526"/>
      <c r="H145" s="298">
        <f>SUM(I145:O145)</f>
        <v>60000</v>
      </c>
      <c r="I145" s="237"/>
      <c r="J145" s="237"/>
      <c r="K145" s="237">
        <v>15000</v>
      </c>
      <c r="L145" s="237">
        <v>45000</v>
      </c>
      <c r="M145" s="238"/>
      <c r="N145" s="238"/>
      <c r="O145" s="247"/>
      <c r="P145" s="334"/>
    </row>
    <row r="146" spans="1:16" s="17" customFormat="1" ht="15.75">
      <c r="A146" s="580">
        <v>35</v>
      </c>
      <c r="B146" s="522">
        <v>900</v>
      </c>
      <c r="C146" s="522">
        <v>90015</v>
      </c>
      <c r="D146" s="224" t="s">
        <v>155</v>
      </c>
      <c r="E146" s="522">
        <v>2011</v>
      </c>
      <c r="F146" s="522">
        <v>2012</v>
      </c>
      <c r="G146" s="525" t="s">
        <v>100</v>
      </c>
      <c r="H146" s="279"/>
      <c r="I146" s="244"/>
      <c r="J146" s="226"/>
      <c r="K146" s="226"/>
      <c r="L146" s="226"/>
      <c r="M146" s="227"/>
      <c r="N146" s="227"/>
      <c r="O146" s="228"/>
      <c r="P146" s="245"/>
    </row>
    <row r="147" spans="1:16" s="17" customFormat="1" ht="15.75">
      <c r="A147" s="520"/>
      <c r="B147" s="523"/>
      <c r="C147" s="523"/>
      <c r="D147" s="230" t="s">
        <v>101</v>
      </c>
      <c r="E147" s="561"/>
      <c r="F147" s="561"/>
      <c r="G147" s="562"/>
      <c r="H147" s="256">
        <f>SUM(I147:O147)</f>
        <v>105000</v>
      </c>
      <c r="I147" s="256"/>
      <c r="J147" s="256"/>
      <c r="K147" s="256">
        <f>SUM(K148:K148)</f>
        <v>25000</v>
      </c>
      <c r="L147" s="256">
        <f>SUM(L148:L148)</f>
        <v>80000</v>
      </c>
      <c r="M147" s="238"/>
      <c r="N147" s="238"/>
      <c r="O147" s="247"/>
      <c r="P147" s="229"/>
    </row>
    <row r="148" spans="1:16" s="17" customFormat="1" ht="15.75" thickBot="1">
      <c r="A148" s="520"/>
      <c r="B148" s="523"/>
      <c r="C148" s="523"/>
      <c r="D148" s="235" t="s">
        <v>102</v>
      </c>
      <c r="E148" s="523"/>
      <c r="F148" s="523"/>
      <c r="G148" s="526"/>
      <c r="H148" s="298">
        <f>SUM(I148:O148)</f>
        <v>105000</v>
      </c>
      <c r="I148" s="237"/>
      <c r="J148" s="237"/>
      <c r="K148" s="237">
        <v>25000</v>
      </c>
      <c r="L148" s="237">
        <v>80000</v>
      </c>
      <c r="M148" s="238"/>
      <c r="N148" s="238"/>
      <c r="O148" s="247"/>
      <c r="P148" s="334"/>
    </row>
    <row r="149" spans="1:16" s="17" customFormat="1" ht="15.75">
      <c r="A149" s="580">
        <v>36</v>
      </c>
      <c r="B149" s="522">
        <v>900</v>
      </c>
      <c r="C149" s="522">
        <v>90015</v>
      </c>
      <c r="D149" s="224" t="s">
        <v>156</v>
      </c>
      <c r="E149" s="522">
        <v>2009</v>
      </c>
      <c r="F149" s="522">
        <v>2010</v>
      </c>
      <c r="G149" s="525" t="s">
        <v>100</v>
      </c>
      <c r="H149" s="279"/>
      <c r="I149" s="244"/>
      <c r="J149" s="226"/>
      <c r="K149" s="226"/>
      <c r="L149" s="226"/>
      <c r="M149" s="227"/>
      <c r="N149" s="227"/>
      <c r="O149" s="228"/>
      <c r="P149" s="245"/>
    </row>
    <row r="150" spans="1:16" s="17" customFormat="1" ht="15.75">
      <c r="A150" s="520"/>
      <c r="B150" s="523"/>
      <c r="C150" s="523"/>
      <c r="D150" s="230" t="s">
        <v>101</v>
      </c>
      <c r="E150" s="561"/>
      <c r="F150" s="561"/>
      <c r="G150" s="562"/>
      <c r="H150" s="256">
        <f>SUM(I150:O150)</f>
        <v>34000</v>
      </c>
      <c r="I150" s="256">
        <f>SUM(I151:I151)</f>
        <v>14000</v>
      </c>
      <c r="J150" s="256">
        <f>SUM(J151:J151)</f>
        <v>20000</v>
      </c>
      <c r="K150" s="256"/>
      <c r="L150" s="237"/>
      <c r="M150" s="238"/>
      <c r="N150" s="238"/>
      <c r="O150" s="247"/>
      <c r="P150" s="229"/>
    </row>
    <row r="151" spans="1:16" s="17" customFormat="1" ht="15.75" thickBot="1">
      <c r="A151" s="520"/>
      <c r="B151" s="523"/>
      <c r="C151" s="523"/>
      <c r="D151" s="235" t="s">
        <v>102</v>
      </c>
      <c r="E151" s="523"/>
      <c r="F151" s="523"/>
      <c r="G151" s="526"/>
      <c r="H151" s="298">
        <f>SUM(I151:O151)</f>
        <v>34000</v>
      </c>
      <c r="I151" s="237">
        <v>14000</v>
      </c>
      <c r="J151" s="237">
        <v>20000</v>
      </c>
      <c r="K151" s="237"/>
      <c r="L151" s="237"/>
      <c r="M151" s="238"/>
      <c r="N151" s="238"/>
      <c r="O151" s="247"/>
      <c r="P151" s="334"/>
    </row>
    <row r="152" spans="1:16" s="17" customFormat="1" ht="15.75">
      <c r="A152" s="580">
        <v>37</v>
      </c>
      <c r="B152" s="522">
        <v>900</v>
      </c>
      <c r="C152" s="522">
        <v>90015</v>
      </c>
      <c r="D152" s="224" t="s">
        <v>157</v>
      </c>
      <c r="E152" s="522">
        <v>2011</v>
      </c>
      <c r="F152" s="522">
        <v>2012</v>
      </c>
      <c r="G152" s="525" t="s">
        <v>100</v>
      </c>
      <c r="H152" s="279"/>
      <c r="I152" s="244"/>
      <c r="J152" s="226"/>
      <c r="K152" s="226"/>
      <c r="L152" s="226"/>
      <c r="M152" s="227"/>
      <c r="N152" s="227"/>
      <c r="O152" s="228"/>
      <c r="P152" s="245"/>
    </row>
    <row r="153" spans="1:16" s="17" customFormat="1" ht="15.75">
      <c r="A153" s="520"/>
      <c r="B153" s="523"/>
      <c r="C153" s="523"/>
      <c r="D153" s="230" t="s">
        <v>101</v>
      </c>
      <c r="E153" s="561"/>
      <c r="F153" s="561"/>
      <c r="G153" s="562"/>
      <c r="H153" s="256">
        <f>SUM(I153:O153)</f>
        <v>35000</v>
      </c>
      <c r="I153" s="256"/>
      <c r="J153" s="256"/>
      <c r="K153" s="256">
        <f>SUM(K154:K154)</f>
        <v>10000</v>
      </c>
      <c r="L153" s="256">
        <f>SUM(L154:L154)</f>
        <v>25000</v>
      </c>
      <c r="M153" s="238"/>
      <c r="N153" s="238"/>
      <c r="O153" s="247"/>
      <c r="P153" s="229"/>
    </row>
    <row r="154" spans="1:16" s="17" customFormat="1" ht="15.75" thickBot="1">
      <c r="A154" s="520"/>
      <c r="B154" s="523"/>
      <c r="C154" s="523"/>
      <c r="D154" s="235" t="s">
        <v>102</v>
      </c>
      <c r="E154" s="523"/>
      <c r="F154" s="523"/>
      <c r="G154" s="526"/>
      <c r="H154" s="298">
        <f>SUM(I154:O154)</f>
        <v>35000</v>
      </c>
      <c r="I154" s="237"/>
      <c r="J154" s="237"/>
      <c r="K154" s="237">
        <v>10000</v>
      </c>
      <c r="L154" s="237">
        <v>25000</v>
      </c>
      <c r="M154" s="238"/>
      <c r="N154" s="238"/>
      <c r="O154" s="247"/>
      <c r="P154" s="334"/>
    </row>
    <row r="155" spans="1:16" s="17" customFormat="1" ht="15.75">
      <c r="A155" s="580">
        <v>38</v>
      </c>
      <c r="B155" s="522">
        <v>900</v>
      </c>
      <c r="C155" s="522">
        <v>90015</v>
      </c>
      <c r="D155" s="224" t="s">
        <v>158</v>
      </c>
      <c r="E155" s="522">
        <v>2008</v>
      </c>
      <c r="F155" s="522">
        <v>2010</v>
      </c>
      <c r="G155" s="525" t="s">
        <v>100</v>
      </c>
      <c r="H155" s="279"/>
      <c r="I155" s="244"/>
      <c r="J155" s="226"/>
      <c r="K155" s="226"/>
      <c r="L155" s="226"/>
      <c r="M155" s="227"/>
      <c r="N155" s="227"/>
      <c r="O155" s="228"/>
      <c r="P155" s="245"/>
    </row>
    <row r="156" spans="1:16" s="241" customFormat="1" ht="17.25" customHeight="1">
      <c r="A156" s="520"/>
      <c r="B156" s="523"/>
      <c r="C156" s="523"/>
      <c r="D156" s="230" t="s">
        <v>101</v>
      </c>
      <c r="E156" s="561"/>
      <c r="F156" s="561"/>
      <c r="G156" s="562"/>
      <c r="H156" s="256">
        <f>SUM(I156:O156)</f>
        <v>218388</v>
      </c>
      <c r="I156" s="256">
        <f>SUM(I157:I157)</f>
        <v>18388</v>
      </c>
      <c r="J156" s="256">
        <f>SUM(J157:J157)</f>
        <v>200000</v>
      </c>
      <c r="K156" s="256"/>
      <c r="L156" s="256"/>
      <c r="M156" s="238"/>
      <c r="N156" s="238"/>
      <c r="O156" s="247"/>
      <c r="P156" s="229"/>
    </row>
    <row r="157" spans="1:16" s="17" customFormat="1" ht="15.75" thickBot="1">
      <c r="A157" s="520"/>
      <c r="B157" s="523"/>
      <c r="C157" s="523"/>
      <c r="D157" s="235" t="s">
        <v>102</v>
      </c>
      <c r="E157" s="523"/>
      <c r="F157" s="523"/>
      <c r="G157" s="526"/>
      <c r="H157" s="298">
        <f>SUM(I157:O157)</f>
        <v>218388</v>
      </c>
      <c r="I157" s="237">
        <v>18388</v>
      </c>
      <c r="J157" s="237">
        <v>200000</v>
      </c>
      <c r="K157" s="237"/>
      <c r="L157" s="237"/>
      <c r="M157" s="238"/>
      <c r="N157" s="238"/>
      <c r="O157" s="247"/>
      <c r="P157" s="229"/>
    </row>
    <row r="158" spans="1:16" s="17" customFormat="1" ht="17.25" thickBot="1" thickTop="1">
      <c r="A158" s="584" t="s">
        <v>159</v>
      </c>
      <c r="B158" s="585"/>
      <c r="C158" s="585"/>
      <c r="D158" s="585"/>
      <c r="E158" s="585"/>
      <c r="F158" s="585"/>
      <c r="G158" s="585"/>
      <c r="H158" s="345">
        <f aca="true" t="shared" si="9" ref="H158:P158">H160</f>
        <v>6062340</v>
      </c>
      <c r="I158" s="345">
        <f t="shared" si="9"/>
        <v>154885</v>
      </c>
      <c r="J158" s="345">
        <f t="shared" si="9"/>
        <v>1796305</v>
      </c>
      <c r="K158" s="345">
        <f t="shared" si="9"/>
        <v>4111150</v>
      </c>
      <c r="L158" s="345">
        <f t="shared" si="9"/>
        <v>0</v>
      </c>
      <c r="M158" s="345">
        <f t="shared" si="9"/>
        <v>0</v>
      </c>
      <c r="N158" s="345">
        <f t="shared" si="9"/>
        <v>0</v>
      </c>
      <c r="O158" s="345">
        <f t="shared" si="9"/>
        <v>0</v>
      </c>
      <c r="P158" s="346">
        <f t="shared" si="9"/>
        <v>0</v>
      </c>
    </row>
    <row r="159" spans="1:16" s="17" customFormat="1" ht="50.25" customHeight="1">
      <c r="A159" s="580">
        <v>39</v>
      </c>
      <c r="B159" s="522">
        <v>900</v>
      </c>
      <c r="C159" s="522">
        <v>90095</v>
      </c>
      <c r="D159" s="224" t="s">
        <v>160</v>
      </c>
      <c r="E159" s="522">
        <v>2009</v>
      </c>
      <c r="F159" s="522">
        <v>2011</v>
      </c>
      <c r="G159" s="525" t="s">
        <v>100</v>
      </c>
      <c r="H159" s="279"/>
      <c r="I159" s="244"/>
      <c r="J159" s="226"/>
      <c r="K159" s="226"/>
      <c r="L159" s="226"/>
      <c r="M159" s="227"/>
      <c r="N159" s="227"/>
      <c r="O159" s="228"/>
      <c r="P159" s="245"/>
    </row>
    <row r="160" spans="1:16" s="17" customFormat="1" ht="15.75">
      <c r="A160" s="520"/>
      <c r="B160" s="523"/>
      <c r="C160" s="523"/>
      <c r="D160" s="230" t="s">
        <v>101</v>
      </c>
      <c r="E160" s="561"/>
      <c r="F160" s="561"/>
      <c r="G160" s="562"/>
      <c r="H160" s="256">
        <f>SUM(I160:O160)</f>
        <v>6062340</v>
      </c>
      <c r="I160" s="232">
        <f>SUM(I161:I163)</f>
        <v>154885</v>
      </c>
      <c r="J160" s="232">
        <f>SUM(J161:J163)</f>
        <v>1796305</v>
      </c>
      <c r="K160" s="232">
        <f>SUM(K161:K163)</f>
        <v>4111150</v>
      </c>
      <c r="L160" s="232"/>
      <c r="M160" s="232"/>
      <c r="N160" s="238"/>
      <c r="O160" s="247"/>
      <c r="P160" s="229"/>
    </row>
    <row r="161" spans="1:16" s="17" customFormat="1" ht="15">
      <c r="A161" s="520"/>
      <c r="B161" s="523"/>
      <c r="C161" s="523"/>
      <c r="D161" s="248" t="s">
        <v>102</v>
      </c>
      <c r="E161" s="523"/>
      <c r="F161" s="523"/>
      <c r="G161" s="526"/>
      <c r="H161" s="298">
        <f>SUM(I161:O161)</f>
        <v>80000</v>
      </c>
      <c r="I161" s="249">
        <v>80000</v>
      </c>
      <c r="J161" s="237"/>
      <c r="K161" s="237"/>
      <c r="L161" s="237"/>
      <c r="M161" s="238"/>
      <c r="N161" s="238"/>
      <c r="O161" s="247"/>
      <c r="P161" s="229"/>
    </row>
    <row r="162" spans="1:16" s="17" customFormat="1" ht="15">
      <c r="A162" s="520"/>
      <c r="B162" s="523"/>
      <c r="C162" s="523"/>
      <c r="D162" s="235" t="s">
        <v>105</v>
      </c>
      <c r="E162" s="523"/>
      <c r="F162" s="523"/>
      <c r="G162" s="526"/>
      <c r="H162" s="298">
        <f>SUM(I162:O162)</f>
        <v>5033989</v>
      </c>
      <c r="I162" s="249">
        <v>12652</v>
      </c>
      <c r="J162" s="237">
        <v>1526859</v>
      </c>
      <c r="K162" s="237">
        <v>3494478</v>
      </c>
      <c r="L162" s="237"/>
      <c r="M162" s="238"/>
      <c r="N162" s="238"/>
      <c r="O162" s="247"/>
      <c r="P162" s="260">
        <v>0.85</v>
      </c>
    </row>
    <row r="163" spans="1:16" s="17" customFormat="1" ht="15.75" thickBot="1">
      <c r="A163" s="521"/>
      <c r="B163" s="524"/>
      <c r="C163" s="524"/>
      <c r="D163" s="250" t="s">
        <v>112</v>
      </c>
      <c r="E163" s="524"/>
      <c r="F163" s="524"/>
      <c r="G163" s="527"/>
      <c r="H163" s="308">
        <f>SUM(I163:O163)</f>
        <v>948351</v>
      </c>
      <c r="I163" s="252">
        <v>62233</v>
      </c>
      <c r="J163" s="251">
        <v>269446</v>
      </c>
      <c r="K163" s="251">
        <v>616672</v>
      </c>
      <c r="L163" s="251"/>
      <c r="M163" s="253"/>
      <c r="N163" s="253"/>
      <c r="O163" s="254"/>
      <c r="P163" s="334"/>
    </row>
    <row r="164" spans="1:16" s="17" customFormat="1" ht="15.75">
      <c r="A164" s="534" t="s">
        <v>7</v>
      </c>
      <c r="B164" s="537" t="s">
        <v>0</v>
      </c>
      <c r="C164" s="537" t="s">
        <v>85</v>
      </c>
      <c r="D164" s="537" t="s">
        <v>86</v>
      </c>
      <c r="E164" s="546" t="s">
        <v>87</v>
      </c>
      <c r="F164" s="586"/>
      <c r="G164" s="537" t="s">
        <v>88</v>
      </c>
      <c r="H164" s="537" t="s">
        <v>89</v>
      </c>
      <c r="I164" s="546" t="s">
        <v>90</v>
      </c>
      <c r="J164" s="587"/>
      <c r="K164" s="587"/>
      <c r="L164" s="587"/>
      <c r="M164" s="587"/>
      <c r="N164" s="587"/>
      <c r="O164" s="586"/>
      <c r="P164" s="548" t="s">
        <v>91</v>
      </c>
    </row>
    <row r="165" spans="1:16" s="17" customFormat="1" ht="15.75">
      <c r="A165" s="535"/>
      <c r="B165" s="538"/>
      <c r="C165" s="538"/>
      <c r="D165" s="538"/>
      <c r="E165" s="517"/>
      <c r="F165" s="542"/>
      <c r="G165" s="538"/>
      <c r="H165" s="538"/>
      <c r="I165" s="589" t="s">
        <v>92</v>
      </c>
      <c r="J165" s="589" t="s">
        <v>93</v>
      </c>
      <c r="K165" s="590" t="s">
        <v>94</v>
      </c>
      <c r="L165" s="591"/>
      <c r="M165" s="591"/>
      <c r="N165" s="591"/>
      <c r="O165" s="592"/>
      <c r="P165" s="549"/>
    </row>
    <row r="166" spans="1:16" s="17" customFormat="1" ht="32.25" customHeight="1" thickBot="1">
      <c r="A166" s="536"/>
      <c r="B166" s="539"/>
      <c r="C166" s="539"/>
      <c r="D166" s="539"/>
      <c r="E166" s="311" t="s">
        <v>95</v>
      </c>
      <c r="F166" s="311" t="s">
        <v>96</v>
      </c>
      <c r="G166" s="539"/>
      <c r="H166" s="539"/>
      <c r="I166" s="539"/>
      <c r="J166" s="539"/>
      <c r="K166" s="312">
        <v>2011</v>
      </c>
      <c r="L166" s="313">
        <v>2012</v>
      </c>
      <c r="M166" s="313">
        <v>2013</v>
      </c>
      <c r="N166" s="313">
        <v>2014</v>
      </c>
      <c r="O166" s="314" t="s">
        <v>97</v>
      </c>
      <c r="P166" s="588"/>
    </row>
    <row r="167" spans="1:16" s="17" customFormat="1" ht="15.75" thickBot="1">
      <c r="A167" s="335">
        <v>1</v>
      </c>
      <c r="B167" s="336">
        <v>2</v>
      </c>
      <c r="C167" s="336">
        <v>3</v>
      </c>
      <c r="D167" s="336">
        <v>4</v>
      </c>
      <c r="E167" s="337">
        <v>5</v>
      </c>
      <c r="F167" s="337">
        <v>6</v>
      </c>
      <c r="G167" s="337">
        <v>7</v>
      </c>
      <c r="H167" s="338">
        <v>8</v>
      </c>
      <c r="I167" s="337">
        <v>9</v>
      </c>
      <c r="J167" s="336">
        <v>10</v>
      </c>
      <c r="K167" s="336">
        <v>11</v>
      </c>
      <c r="L167" s="336">
        <v>12</v>
      </c>
      <c r="M167" s="336">
        <v>13</v>
      </c>
      <c r="N167" s="336">
        <v>14</v>
      </c>
      <c r="O167" s="339">
        <v>15</v>
      </c>
      <c r="P167" s="340">
        <v>16</v>
      </c>
    </row>
    <row r="168" spans="1:16" s="17" customFormat="1" ht="17.25" thickBot="1" thickTop="1">
      <c r="A168" s="528" t="s">
        <v>161</v>
      </c>
      <c r="B168" s="529"/>
      <c r="C168" s="529"/>
      <c r="D168" s="529"/>
      <c r="E168" s="529"/>
      <c r="F168" s="529"/>
      <c r="G168" s="529"/>
      <c r="H168" s="220">
        <f>SUM(I168:O168)</f>
        <v>2997000</v>
      </c>
      <c r="I168" s="347">
        <f>SUM(I170,I173,I176,I179)</f>
        <v>47000</v>
      </c>
      <c r="J168" s="347">
        <f aca="true" t="shared" si="10" ref="J168:O168">SUM(J170,J173,J176,J179)</f>
        <v>550000</v>
      </c>
      <c r="K168" s="347">
        <f t="shared" si="10"/>
        <v>1550000</v>
      </c>
      <c r="L168" s="347">
        <f t="shared" si="10"/>
        <v>850000</v>
      </c>
      <c r="M168" s="347">
        <f t="shared" si="10"/>
        <v>0</v>
      </c>
      <c r="N168" s="347">
        <f t="shared" si="10"/>
        <v>0</v>
      </c>
      <c r="O168" s="347">
        <f t="shared" si="10"/>
        <v>0</v>
      </c>
      <c r="P168" s="222"/>
    </row>
    <row r="169" spans="1:16" s="18" customFormat="1" ht="15.75">
      <c r="A169" s="580">
        <v>40</v>
      </c>
      <c r="B169" s="594">
        <v>900</v>
      </c>
      <c r="C169" s="594">
        <v>90095</v>
      </c>
      <c r="D169" s="224" t="s">
        <v>162</v>
      </c>
      <c r="E169" s="594">
        <v>2007</v>
      </c>
      <c r="F169" s="594">
        <v>2012</v>
      </c>
      <c r="G169" s="597" t="s">
        <v>100</v>
      </c>
      <c r="H169" s="279"/>
      <c r="I169" s="348"/>
      <c r="J169" s="349"/>
      <c r="K169" s="349"/>
      <c r="L169" s="349"/>
      <c r="M169" s="350"/>
      <c r="N169" s="350"/>
      <c r="O169" s="351"/>
      <c r="P169" s="352"/>
    </row>
    <row r="170" spans="1:16" s="18" customFormat="1" ht="15.75">
      <c r="A170" s="593"/>
      <c r="B170" s="595"/>
      <c r="C170" s="595"/>
      <c r="D170" s="353" t="s">
        <v>101</v>
      </c>
      <c r="E170" s="596"/>
      <c r="F170" s="596"/>
      <c r="G170" s="598"/>
      <c r="H170" s="256">
        <f>SUM(I170:O170)</f>
        <v>1700000</v>
      </c>
      <c r="I170" s="232"/>
      <c r="J170" s="232"/>
      <c r="K170" s="232">
        <f>SUM(K171:K171)</f>
        <v>850000</v>
      </c>
      <c r="L170" s="232">
        <f>SUM(L171:L171)</f>
        <v>850000</v>
      </c>
      <c r="M170" s="232"/>
      <c r="N170" s="354"/>
      <c r="O170" s="355"/>
      <c r="P170" s="356"/>
    </row>
    <row r="171" spans="1:16" s="18" customFormat="1" ht="15.75" thickBot="1">
      <c r="A171" s="593"/>
      <c r="B171" s="595"/>
      <c r="C171" s="595"/>
      <c r="D171" s="357" t="s">
        <v>102</v>
      </c>
      <c r="E171" s="595"/>
      <c r="F171" s="595"/>
      <c r="G171" s="599"/>
      <c r="H171" s="298">
        <f>SUM(I171:O171)</f>
        <v>1700000</v>
      </c>
      <c r="I171" s="358"/>
      <c r="J171" s="259"/>
      <c r="K171" s="259">
        <v>850000</v>
      </c>
      <c r="L171" s="259">
        <v>850000</v>
      </c>
      <c r="M171" s="354"/>
      <c r="N171" s="354"/>
      <c r="O171" s="355"/>
      <c r="P171" s="356"/>
    </row>
    <row r="172" spans="1:16" s="17" customFormat="1" ht="31.5">
      <c r="A172" s="580">
        <v>41</v>
      </c>
      <c r="B172" s="522">
        <v>900</v>
      </c>
      <c r="C172" s="522">
        <v>90095</v>
      </c>
      <c r="D172" s="224" t="s">
        <v>163</v>
      </c>
      <c r="E172" s="522">
        <v>2009</v>
      </c>
      <c r="F172" s="522">
        <v>2010</v>
      </c>
      <c r="G172" s="525" t="s">
        <v>100</v>
      </c>
      <c r="H172" s="279"/>
      <c r="I172" s="244"/>
      <c r="J172" s="226"/>
      <c r="K172" s="226"/>
      <c r="L172" s="226"/>
      <c r="M172" s="227"/>
      <c r="N172" s="227"/>
      <c r="O172" s="228"/>
      <c r="P172" s="245"/>
    </row>
    <row r="173" spans="1:16" s="17" customFormat="1" ht="15.75">
      <c r="A173" s="520"/>
      <c r="B173" s="523"/>
      <c r="C173" s="523"/>
      <c r="D173" s="230" t="s">
        <v>101</v>
      </c>
      <c r="E173" s="561"/>
      <c r="F173" s="561"/>
      <c r="G173" s="562"/>
      <c r="H173" s="256">
        <f>SUM(I173:O173)</f>
        <v>67000</v>
      </c>
      <c r="I173" s="232">
        <f>SUM(I174:I174)</f>
        <v>17000</v>
      </c>
      <c r="J173" s="232">
        <f>SUM(J174:J174)</f>
        <v>50000</v>
      </c>
      <c r="K173" s="232"/>
      <c r="L173" s="232"/>
      <c r="M173" s="232"/>
      <c r="N173" s="238"/>
      <c r="O173" s="247"/>
      <c r="P173" s="229"/>
    </row>
    <row r="174" spans="1:16" s="17" customFormat="1" ht="15.75" thickBot="1">
      <c r="A174" s="520"/>
      <c r="B174" s="523"/>
      <c r="C174" s="523"/>
      <c r="D174" s="235" t="s">
        <v>102</v>
      </c>
      <c r="E174" s="523"/>
      <c r="F174" s="523"/>
      <c r="G174" s="526"/>
      <c r="H174" s="298">
        <f>SUM(I174:O174)</f>
        <v>67000</v>
      </c>
      <c r="I174" s="249">
        <v>17000</v>
      </c>
      <c r="J174" s="237">
        <v>50000</v>
      </c>
      <c r="K174" s="237"/>
      <c r="L174" s="237"/>
      <c r="M174" s="238"/>
      <c r="N174" s="238"/>
      <c r="O174" s="247"/>
      <c r="P174" s="229"/>
    </row>
    <row r="175" spans="1:16" s="17" customFormat="1" ht="15.75">
      <c r="A175" s="580">
        <v>42</v>
      </c>
      <c r="B175" s="522">
        <v>900</v>
      </c>
      <c r="C175" s="522">
        <v>90095</v>
      </c>
      <c r="D175" s="224" t="s">
        <v>164</v>
      </c>
      <c r="E175" s="522">
        <v>2009</v>
      </c>
      <c r="F175" s="522">
        <v>2011</v>
      </c>
      <c r="G175" s="525" t="s">
        <v>100</v>
      </c>
      <c r="H175" s="279"/>
      <c r="I175" s="244"/>
      <c r="J175" s="226"/>
      <c r="K175" s="226"/>
      <c r="L175" s="226"/>
      <c r="M175" s="227"/>
      <c r="N175" s="227"/>
      <c r="O175" s="228"/>
      <c r="P175" s="245"/>
    </row>
    <row r="176" spans="1:16" s="17" customFormat="1" ht="15.75">
      <c r="A176" s="520"/>
      <c r="B176" s="523"/>
      <c r="C176" s="523"/>
      <c r="D176" s="230" t="s">
        <v>101</v>
      </c>
      <c r="E176" s="561"/>
      <c r="F176" s="561"/>
      <c r="G176" s="562"/>
      <c r="H176" s="256">
        <f>SUM(I176:O176)</f>
        <v>800000</v>
      </c>
      <c r="I176" s="232"/>
      <c r="J176" s="232">
        <f>SUM(J177:J177)</f>
        <v>100000</v>
      </c>
      <c r="K176" s="232">
        <f>SUM(K177:K177)</f>
        <v>700000</v>
      </c>
      <c r="L176" s="232"/>
      <c r="M176" s="232"/>
      <c r="N176" s="238"/>
      <c r="O176" s="247"/>
      <c r="P176" s="229"/>
    </row>
    <row r="177" spans="1:16" s="17" customFormat="1" ht="15.75" thickBot="1">
      <c r="A177" s="520"/>
      <c r="B177" s="523"/>
      <c r="C177" s="523"/>
      <c r="D177" s="235" t="s">
        <v>102</v>
      </c>
      <c r="E177" s="523"/>
      <c r="F177" s="523"/>
      <c r="G177" s="526"/>
      <c r="H177" s="298">
        <f>SUM(I177:O177)</f>
        <v>800000</v>
      </c>
      <c r="I177" s="249"/>
      <c r="J177" s="237">
        <v>100000</v>
      </c>
      <c r="K177" s="237">
        <v>700000</v>
      </c>
      <c r="L177" s="237"/>
      <c r="M177" s="238"/>
      <c r="N177" s="238"/>
      <c r="O177" s="247"/>
      <c r="P177" s="229"/>
    </row>
    <row r="178" spans="1:16" s="17" customFormat="1" ht="15.75">
      <c r="A178" s="580">
        <v>43</v>
      </c>
      <c r="B178" s="522">
        <v>900</v>
      </c>
      <c r="C178" s="522">
        <v>90095</v>
      </c>
      <c r="D178" s="224" t="s">
        <v>165</v>
      </c>
      <c r="E178" s="522">
        <v>2009</v>
      </c>
      <c r="F178" s="522">
        <v>2010</v>
      </c>
      <c r="G178" s="525" t="s">
        <v>100</v>
      </c>
      <c r="H178" s="279"/>
      <c r="I178" s="244"/>
      <c r="J178" s="226"/>
      <c r="K178" s="226"/>
      <c r="L178" s="226"/>
      <c r="M178" s="227"/>
      <c r="N178" s="227"/>
      <c r="O178" s="228"/>
      <c r="P178" s="245"/>
    </row>
    <row r="179" spans="1:16" s="17" customFormat="1" ht="15.75">
      <c r="A179" s="520"/>
      <c r="B179" s="523"/>
      <c r="C179" s="523"/>
      <c r="D179" s="230" t="s">
        <v>101</v>
      </c>
      <c r="E179" s="561"/>
      <c r="F179" s="561"/>
      <c r="G179" s="562"/>
      <c r="H179" s="256">
        <f>SUM(I179:O179)</f>
        <v>430000</v>
      </c>
      <c r="I179" s="232">
        <f>SUM(I180:I180)</f>
        <v>30000</v>
      </c>
      <c r="J179" s="232">
        <f>SUM(J180:J180)</f>
        <v>400000</v>
      </c>
      <c r="K179" s="232"/>
      <c r="L179" s="232"/>
      <c r="M179" s="232"/>
      <c r="N179" s="238"/>
      <c r="O179" s="247"/>
      <c r="P179" s="229"/>
    </row>
    <row r="180" spans="1:16" s="17" customFormat="1" ht="15.75" thickBot="1">
      <c r="A180" s="520"/>
      <c r="B180" s="523"/>
      <c r="C180" s="523"/>
      <c r="D180" s="235" t="s">
        <v>102</v>
      </c>
      <c r="E180" s="523"/>
      <c r="F180" s="523"/>
      <c r="G180" s="526"/>
      <c r="H180" s="298">
        <f>SUM(I180:O180)</f>
        <v>430000</v>
      </c>
      <c r="I180" s="249">
        <v>30000</v>
      </c>
      <c r="J180" s="237">
        <v>400000</v>
      </c>
      <c r="K180" s="237"/>
      <c r="L180" s="237"/>
      <c r="M180" s="238"/>
      <c r="N180" s="238"/>
      <c r="O180" s="247"/>
      <c r="P180" s="229"/>
    </row>
    <row r="181" spans="1:16" s="17" customFormat="1" ht="17.25" thickBot="1" thickTop="1">
      <c r="A181" s="584" t="s">
        <v>166</v>
      </c>
      <c r="B181" s="585"/>
      <c r="C181" s="585"/>
      <c r="D181" s="585"/>
      <c r="E181" s="585"/>
      <c r="F181" s="585"/>
      <c r="G181" s="585"/>
      <c r="H181" s="220">
        <f>SUM(I181:O181)</f>
        <v>1968077</v>
      </c>
      <c r="I181" s="345">
        <f>I183</f>
        <v>968077</v>
      </c>
      <c r="J181" s="345">
        <f aca="true" t="shared" si="11" ref="J181:O181">J183</f>
        <v>0</v>
      </c>
      <c r="K181" s="345">
        <f t="shared" si="11"/>
        <v>500000</v>
      </c>
      <c r="L181" s="345">
        <f t="shared" si="11"/>
        <v>500000</v>
      </c>
      <c r="M181" s="345">
        <f t="shared" si="11"/>
        <v>0</v>
      </c>
      <c r="N181" s="345">
        <f t="shared" si="11"/>
        <v>0</v>
      </c>
      <c r="O181" s="345">
        <f t="shared" si="11"/>
        <v>0</v>
      </c>
      <c r="P181" s="359"/>
    </row>
    <row r="182" spans="1:16" s="17" customFormat="1" ht="15.75">
      <c r="A182" s="557">
        <v>44</v>
      </c>
      <c r="B182" s="602">
        <v>921</v>
      </c>
      <c r="C182" s="360"/>
      <c r="D182" s="361" t="s">
        <v>167</v>
      </c>
      <c r="E182" s="360"/>
      <c r="F182" s="360"/>
      <c r="G182" s="360"/>
      <c r="H182" s="264"/>
      <c r="I182" s="265"/>
      <c r="J182" s="265"/>
      <c r="K182" s="265"/>
      <c r="L182" s="265"/>
      <c r="M182" s="265"/>
      <c r="N182" s="265"/>
      <c r="O182" s="265"/>
      <c r="P182" s="362"/>
    </row>
    <row r="183" spans="1:16" s="17" customFormat="1" ht="15.75">
      <c r="A183" s="600"/>
      <c r="B183" s="578"/>
      <c r="C183" s="291">
        <v>92109</v>
      </c>
      <c r="D183" s="230" t="s">
        <v>101</v>
      </c>
      <c r="E183" s="363">
        <v>2008</v>
      </c>
      <c r="F183" s="291">
        <v>2012</v>
      </c>
      <c r="G183" s="291" t="s">
        <v>100</v>
      </c>
      <c r="H183" s="256">
        <f>SUM(I183:O183)</f>
        <v>1968077</v>
      </c>
      <c r="I183" s="271">
        <f>SUM(I184)</f>
        <v>968077</v>
      </c>
      <c r="J183" s="271"/>
      <c r="K183" s="271">
        <f>SUM(K184)</f>
        <v>500000</v>
      </c>
      <c r="L183" s="271">
        <f>SUM(L184)</f>
        <v>500000</v>
      </c>
      <c r="M183" s="270"/>
      <c r="N183" s="270"/>
      <c r="O183" s="270"/>
      <c r="P183" s="364"/>
    </row>
    <row r="184" spans="1:16" s="17" customFormat="1" ht="16.5" thickBot="1">
      <c r="A184" s="601"/>
      <c r="B184" s="603"/>
      <c r="C184" s="365"/>
      <c r="D184" s="299" t="s">
        <v>102</v>
      </c>
      <c r="E184" s="365"/>
      <c r="F184" s="365"/>
      <c r="G184" s="365"/>
      <c r="H184" s="300">
        <f>SUM(I184:O184)</f>
        <v>1968077</v>
      </c>
      <c r="I184" s="366">
        <v>968077</v>
      </c>
      <c r="J184" s="366"/>
      <c r="K184" s="366">
        <v>500000</v>
      </c>
      <c r="L184" s="366">
        <v>500000</v>
      </c>
      <c r="M184" s="367"/>
      <c r="N184" s="367"/>
      <c r="O184" s="367"/>
      <c r="P184" s="368"/>
    </row>
    <row r="185" spans="1:16" s="17" customFormat="1" ht="17.25" thickBot="1" thickTop="1">
      <c r="A185" s="528" t="s">
        <v>168</v>
      </c>
      <c r="B185" s="529"/>
      <c r="C185" s="529"/>
      <c r="D185" s="529"/>
      <c r="E185" s="529"/>
      <c r="F185" s="529"/>
      <c r="G185" s="529"/>
      <c r="H185" s="220">
        <f>SUM(I185:O185)</f>
        <v>3200239</v>
      </c>
      <c r="I185" s="239">
        <f>SUM(I187,I191,I194,I197,I201)</f>
        <v>140239</v>
      </c>
      <c r="J185" s="239">
        <f aca="true" t="shared" si="12" ref="J185:O185">SUM(J187,J191,J194,J197,J201)</f>
        <v>1720000</v>
      </c>
      <c r="K185" s="239">
        <f t="shared" si="12"/>
        <v>840000</v>
      </c>
      <c r="L185" s="239">
        <f t="shared" si="12"/>
        <v>500000</v>
      </c>
      <c r="M185" s="239">
        <f t="shared" si="12"/>
        <v>0</v>
      </c>
      <c r="N185" s="239">
        <f t="shared" si="12"/>
        <v>0</v>
      </c>
      <c r="O185" s="239">
        <f t="shared" si="12"/>
        <v>0</v>
      </c>
      <c r="P185" s="222"/>
    </row>
    <row r="186" spans="1:16" s="17" customFormat="1" ht="15.75">
      <c r="A186" s="519">
        <v>45</v>
      </c>
      <c r="B186" s="522">
        <v>921</v>
      </c>
      <c r="C186" s="522">
        <v>92109</v>
      </c>
      <c r="D186" s="224" t="s">
        <v>169</v>
      </c>
      <c r="E186" s="522">
        <v>2006</v>
      </c>
      <c r="F186" s="522">
        <v>2010</v>
      </c>
      <c r="G186" s="525" t="s">
        <v>111</v>
      </c>
      <c r="H186" s="279"/>
      <c r="I186" s="244"/>
      <c r="J186" s="226"/>
      <c r="K186" s="226"/>
      <c r="L186" s="226"/>
      <c r="M186" s="226"/>
      <c r="N186" s="226"/>
      <c r="O186" s="305"/>
      <c r="P186" s="245"/>
    </row>
    <row r="187" spans="1:16" s="17" customFormat="1" ht="15.75">
      <c r="A187" s="520"/>
      <c r="B187" s="523"/>
      <c r="C187" s="523"/>
      <c r="D187" s="230" t="s">
        <v>101</v>
      </c>
      <c r="E187" s="561"/>
      <c r="F187" s="561"/>
      <c r="G187" s="562"/>
      <c r="H187" s="256">
        <f>SUM(H188:H189)</f>
        <v>1059760</v>
      </c>
      <c r="I187" s="256">
        <f>SUM(I188:I189)</f>
        <v>39760</v>
      </c>
      <c r="J187" s="256">
        <f>SUM(J188:J189)</f>
        <v>1020000</v>
      </c>
      <c r="K187" s="256"/>
      <c r="L187" s="237"/>
      <c r="M187" s="237"/>
      <c r="N187" s="237"/>
      <c r="O187" s="369"/>
      <c r="P187" s="229"/>
    </row>
    <row r="188" spans="1:16" s="17" customFormat="1" ht="15">
      <c r="A188" s="520"/>
      <c r="B188" s="523"/>
      <c r="C188" s="523"/>
      <c r="D188" s="248" t="s">
        <v>102</v>
      </c>
      <c r="E188" s="561"/>
      <c r="F188" s="561"/>
      <c r="G188" s="562"/>
      <c r="H188" s="298">
        <f>SUM(I188:O188)</f>
        <v>559760</v>
      </c>
      <c r="I188" s="249">
        <v>39760</v>
      </c>
      <c r="J188" s="249">
        <v>520000</v>
      </c>
      <c r="K188" s="249"/>
      <c r="L188" s="237"/>
      <c r="M188" s="237"/>
      <c r="N188" s="237"/>
      <c r="O188" s="369"/>
      <c r="P188" s="229"/>
    </row>
    <row r="189" spans="1:16" s="17" customFormat="1" ht="15.75" thickBot="1">
      <c r="A189" s="520"/>
      <c r="B189" s="523"/>
      <c r="C189" s="523"/>
      <c r="D189" s="235" t="s">
        <v>105</v>
      </c>
      <c r="E189" s="561"/>
      <c r="F189" s="561"/>
      <c r="G189" s="562"/>
      <c r="H189" s="298">
        <f>SUM(I189:O189)</f>
        <v>500000</v>
      </c>
      <c r="I189" s="249"/>
      <c r="J189" s="237">
        <v>500000</v>
      </c>
      <c r="K189" s="237"/>
      <c r="L189" s="237"/>
      <c r="M189" s="237"/>
      <c r="N189" s="237"/>
      <c r="O189" s="369"/>
      <c r="P189" s="260">
        <v>0.5</v>
      </c>
    </row>
    <row r="190" spans="1:16" s="17" customFormat="1" ht="15.75">
      <c r="A190" s="519">
        <v>46</v>
      </c>
      <c r="B190" s="522">
        <v>921</v>
      </c>
      <c r="C190" s="522">
        <v>92109</v>
      </c>
      <c r="D190" s="224" t="s">
        <v>170</v>
      </c>
      <c r="E190" s="522">
        <v>2009</v>
      </c>
      <c r="F190" s="522">
        <v>2011</v>
      </c>
      <c r="G190" s="525" t="s">
        <v>111</v>
      </c>
      <c r="H190" s="279"/>
      <c r="I190" s="244"/>
      <c r="J190" s="226"/>
      <c r="K190" s="226"/>
      <c r="L190" s="226"/>
      <c r="M190" s="226"/>
      <c r="N190" s="226"/>
      <c r="O190" s="305"/>
      <c r="P190" s="245"/>
    </row>
    <row r="191" spans="1:16" s="17" customFormat="1" ht="15.75">
      <c r="A191" s="520"/>
      <c r="B191" s="523"/>
      <c r="C191" s="523"/>
      <c r="D191" s="230" t="s">
        <v>101</v>
      </c>
      <c r="E191" s="561"/>
      <c r="F191" s="561"/>
      <c r="G191" s="562"/>
      <c r="H191" s="256">
        <f>SUM(H192:H192)</f>
        <v>540000</v>
      </c>
      <c r="I191" s="256">
        <f>SUM(I192:I192)</f>
        <v>40000</v>
      </c>
      <c r="J191" s="256"/>
      <c r="K191" s="256">
        <f>SUM(K192:K192)</f>
        <v>500000</v>
      </c>
      <c r="L191" s="237"/>
      <c r="M191" s="237"/>
      <c r="N191" s="237"/>
      <c r="O191" s="369"/>
      <c r="P191" s="229"/>
    </row>
    <row r="192" spans="1:16" s="17" customFormat="1" ht="15.75" thickBot="1">
      <c r="A192" s="520"/>
      <c r="B192" s="523"/>
      <c r="C192" s="523"/>
      <c r="D192" s="248" t="s">
        <v>102</v>
      </c>
      <c r="E192" s="561"/>
      <c r="F192" s="561"/>
      <c r="G192" s="562"/>
      <c r="H192" s="298">
        <f>SUM(I192:O192)</f>
        <v>540000</v>
      </c>
      <c r="I192" s="249">
        <v>40000</v>
      </c>
      <c r="J192" s="249"/>
      <c r="K192" s="249">
        <v>500000</v>
      </c>
      <c r="L192" s="237"/>
      <c r="M192" s="237"/>
      <c r="N192" s="237"/>
      <c r="O192" s="369"/>
      <c r="P192" s="229"/>
    </row>
    <row r="193" spans="1:16" s="17" customFormat="1" ht="15.75">
      <c r="A193" s="519">
        <v>47</v>
      </c>
      <c r="B193" s="522">
        <v>921</v>
      </c>
      <c r="C193" s="522">
        <v>92109</v>
      </c>
      <c r="D193" s="224" t="s">
        <v>171</v>
      </c>
      <c r="E193" s="522">
        <v>2010</v>
      </c>
      <c r="F193" s="522">
        <v>2012</v>
      </c>
      <c r="G193" s="525" t="s">
        <v>111</v>
      </c>
      <c r="H193" s="279"/>
      <c r="I193" s="244"/>
      <c r="J193" s="226"/>
      <c r="K193" s="226"/>
      <c r="L193" s="226"/>
      <c r="M193" s="226"/>
      <c r="N193" s="226"/>
      <c r="O193" s="305"/>
      <c r="P193" s="245"/>
    </row>
    <row r="194" spans="1:16" s="17" customFormat="1" ht="15.75">
      <c r="A194" s="520"/>
      <c r="B194" s="523"/>
      <c r="C194" s="523"/>
      <c r="D194" s="230" t="s">
        <v>101</v>
      </c>
      <c r="E194" s="561"/>
      <c r="F194" s="561"/>
      <c r="G194" s="562"/>
      <c r="H194" s="256">
        <f>SUM(H195:H195)</f>
        <v>540000</v>
      </c>
      <c r="I194" s="256"/>
      <c r="J194" s="256"/>
      <c r="K194" s="256">
        <f>SUM(K195:K195)</f>
        <v>40000</v>
      </c>
      <c r="L194" s="256">
        <f>SUM(L195:L195)</f>
        <v>500000</v>
      </c>
      <c r="M194" s="237"/>
      <c r="N194" s="237"/>
      <c r="O194" s="369"/>
      <c r="P194" s="229"/>
    </row>
    <row r="195" spans="1:16" s="17" customFormat="1" ht="15.75" thickBot="1">
      <c r="A195" s="520"/>
      <c r="B195" s="523"/>
      <c r="C195" s="523"/>
      <c r="D195" s="248" t="s">
        <v>102</v>
      </c>
      <c r="E195" s="561"/>
      <c r="F195" s="561"/>
      <c r="G195" s="562"/>
      <c r="H195" s="298">
        <f>SUM(I195:O195)</f>
        <v>540000</v>
      </c>
      <c r="I195" s="249"/>
      <c r="J195" s="249"/>
      <c r="K195" s="249">
        <v>40000</v>
      </c>
      <c r="L195" s="237">
        <v>500000</v>
      </c>
      <c r="M195" s="237"/>
      <c r="N195" s="237"/>
      <c r="O195" s="369"/>
      <c r="P195" s="229"/>
    </row>
    <row r="196" spans="1:16" s="17" customFormat="1" ht="15.75">
      <c r="A196" s="519">
        <v>48</v>
      </c>
      <c r="B196" s="522">
        <v>921</v>
      </c>
      <c r="C196" s="522">
        <v>92109</v>
      </c>
      <c r="D196" s="224" t="s">
        <v>172</v>
      </c>
      <c r="E196" s="522">
        <v>2008</v>
      </c>
      <c r="F196" s="522">
        <v>2010</v>
      </c>
      <c r="G196" s="522" t="s">
        <v>100</v>
      </c>
      <c r="H196" s="279"/>
      <c r="I196" s="226"/>
      <c r="J196" s="226"/>
      <c r="K196" s="226"/>
      <c r="L196" s="226"/>
      <c r="M196" s="226"/>
      <c r="N196" s="226"/>
      <c r="O196" s="305"/>
      <c r="P196" s="604" t="s">
        <v>173</v>
      </c>
    </row>
    <row r="197" spans="1:16" s="17" customFormat="1" ht="15.75">
      <c r="A197" s="520"/>
      <c r="B197" s="523"/>
      <c r="C197" s="523"/>
      <c r="D197" s="230" t="s">
        <v>101</v>
      </c>
      <c r="E197" s="561"/>
      <c r="F197" s="561"/>
      <c r="G197" s="561"/>
      <c r="H197" s="256">
        <f>SUM(H198:H199)</f>
        <v>725479</v>
      </c>
      <c r="I197" s="256">
        <f>SUM(I198:I199)</f>
        <v>25479</v>
      </c>
      <c r="J197" s="256">
        <f>SUM(J198:J199)</f>
        <v>700000</v>
      </c>
      <c r="K197" s="256"/>
      <c r="L197" s="296"/>
      <c r="M197" s="296"/>
      <c r="N197" s="296"/>
      <c r="O197" s="297"/>
      <c r="P197" s="605"/>
    </row>
    <row r="198" spans="1:16" s="17" customFormat="1" ht="15">
      <c r="A198" s="520"/>
      <c r="B198" s="523"/>
      <c r="C198" s="523"/>
      <c r="D198" s="248" t="s">
        <v>102</v>
      </c>
      <c r="E198" s="561"/>
      <c r="F198" s="561"/>
      <c r="G198" s="561"/>
      <c r="H198" s="298">
        <f>SUM(I198:O198)</f>
        <v>438504</v>
      </c>
      <c r="I198" s="237">
        <v>25479</v>
      </c>
      <c r="J198" s="237">
        <v>413025</v>
      </c>
      <c r="K198" s="237"/>
      <c r="L198" s="296"/>
      <c r="M198" s="296"/>
      <c r="N198" s="296"/>
      <c r="O198" s="297"/>
      <c r="P198" s="605"/>
    </row>
    <row r="199" spans="1:16" s="17" customFormat="1" ht="15.75" thickBot="1">
      <c r="A199" s="521"/>
      <c r="B199" s="524"/>
      <c r="C199" s="524"/>
      <c r="D199" s="250" t="s">
        <v>105</v>
      </c>
      <c r="E199" s="574"/>
      <c r="F199" s="574"/>
      <c r="G199" s="574"/>
      <c r="H199" s="308">
        <f>SUM(I199:O199)</f>
        <v>286975</v>
      </c>
      <c r="I199" s="251"/>
      <c r="J199" s="251">
        <v>286975</v>
      </c>
      <c r="K199" s="251"/>
      <c r="L199" s="251"/>
      <c r="M199" s="251"/>
      <c r="N199" s="251"/>
      <c r="O199" s="370"/>
      <c r="P199" s="606"/>
    </row>
    <row r="200" spans="1:16" s="17" customFormat="1" ht="31.5">
      <c r="A200" s="519">
        <v>49</v>
      </c>
      <c r="B200" s="522">
        <v>921</v>
      </c>
      <c r="C200" s="522">
        <v>92109</v>
      </c>
      <c r="D200" s="224" t="s">
        <v>174</v>
      </c>
      <c r="E200" s="522">
        <v>2009</v>
      </c>
      <c r="F200" s="522">
        <v>2011</v>
      </c>
      <c r="G200" s="522" t="s">
        <v>100</v>
      </c>
      <c r="H200" s="279"/>
      <c r="I200" s="226"/>
      <c r="J200" s="226"/>
      <c r="K200" s="226"/>
      <c r="L200" s="226"/>
      <c r="M200" s="226"/>
      <c r="N200" s="226"/>
      <c r="O200" s="305"/>
      <c r="P200" s="604"/>
    </row>
    <row r="201" spans="1:16" s="17" customFormat="1" ht="15.75">
      <c r="A201" s="520"/>
      <c r="B201" s="523"/>
      <c r="C201" s="523"/>
      <c r="D201" s="230" t="s">
        <v>101</v>
      </c>
      <c r="E201" s="561"/>
      <c r="F201" s="561"/>
      <c r="G201" s="561"/>
      <c r="H201" s="256">
        <f>SUM(H202:H202)</f>
        <v>335000</v>
      </c>
      <c r="I201" s="256">
        <f>SUM(I202:I202)</f>
        <v>35000</v>
      </c>
      <c r="J201" s="256"/>
      <c r="K201" s="256">
        <f>SUM(K202:K202)</f>
        <v>300000</v>
      </c>
      <c r="L201" s="296"/>
      <c r="M201" s="296"/>
      <c r="N201" s="296"/>
      <c r="O201" s="297"/>
      <c r="P201" s="605"/>
    </row>
    <row r="202" spans="1:16" s="17" customFormat="1" ht="15.75" thickBot="1">
      <c r="A202" s="564"/>
      <c r="B202" s="565"/>
      <c r="C202" s="565"/>
      <c r="D202" s="371" t="s">
        <v>102</v>
      </c>
      <c r="E202" s="566"/>
      <c r="F202" s="566"/>
      <c r="G202" s="566"/>
      <c r="H202" s="300">
        <f>SUM(I202:O202)</f>
        <v>335000</v>
      </c>
      <c r="I202" s="301">
        <v>35000</v>
      </c>
      <c r="J202" s="301"/>
      <c r="K202" s="301">
        <v>300000</v>
      </c>
      <c r="L202" s="372"/>
      <c r="M202" s="372"/>
      <c r="N202" s="372"/>
      <c r="O202" s="373"/>
      <c r="P202" s="607"/>
    </row>
    <row r="203" spans="1:16" s="17" customFormat="1" ht="17.25" thickBot="1" thickTop="1">
      <c r="A203" s="528" t="s">
        <v>175</v>
      </c>
      <c r="B203" s="529"/>
      <c r="C203" s="529"/>
      <c r="D203" s="529"/>
      <c r="E203" s="529"/>
      <c r="F203" s="529"/>
      <c r="G203" s="529"/>
      <c r="H203" s="220">
        <f>SUM(I203:O203)</f>
        <v>2008322</v>
      </c>
      <c r="I203" s="239">
        <f>SUM(I205,I209)</f>
        <v>28322</v>
      </c>
      <c r="J203" s="239">
        <f aca="true" t="shared" si="13" ref="J203:O203">SUM(J205,J209)</f>
        <v>1500000</v>
      </c>
      <c r="K203" s="239">
        <f t="shared" si="13"/>
        <v>480000</v>
      </c>
      <c r="L203" s="239">
        <f t="shared" si="13"/>
        <v>0</v>
      </c>
      <c r="M203" s="239">
        <f t="shared" si="13"/>
        <v>0</v>
      </c>
      <c r="N203" s="239">
        <f t="shared" si="13"/>
        <v>0</v>
      </c>
      <c r="O203" s="239">
        <f t="shared" si="13"/>
        <v>0</v>
      </c>
      <c r="P203" s="222"/>
    </row>
    <row r="204" spans="1:16" s="17" customFormat="1" ht="31.5">
      <c r="A204" s="519">
        <v>50</v>
      </c>
      <c r="B204" s="522">
        <v>926</v>
      </c>
      <c r="C204" s="522">
        <v>92601</v>
      </c>
      <c r="D204" s="224" t="s">
        <v>176</v>
      </c>
      <c r="E204" s="522">
        <v>2009</v>
      </c>
      <c r="F204" s="522">
        <v>2010</v>
      </c>
      <c r="G204" s="522" t="s">
        <v>100</v>
      </c>
      <c r="H204" s="279"/>
      <c r="I204" s="226"/>
      <c r="J204" s="226"/>
      <c r="K204" s="226"/>
      <c r="L204" s="226"/>
      <c r="M204" s="226"/>
      <c r="N204" s="226"/>
      <c r="O204" s="305"/>
      <c r="P204" s="604"/>
    </row>
    <row r="205" spans="1:16" s="17" customFormat="1" ht="15.75">
      <c r="A205" s="520"/>
      <c r="B205" s="523"/>
      <c r="C205" s="523"/>
      <c r="D205" s="230" t="s">
        <v>101</v>
      </c>
      <c r="E205" s="561"/>
      <c r="F205" s="561"/>
      <c r="G205" s="561"/>
      <c r="H205" s="256">
        <f>SUM(H206:H207)</f>
        <v>1525000</v>
      </c>
      <c r="I205" s="256">
        <f>SUM(I206:I207)</f>
        <v>25000</v>
      </c>
      <c r="J205" s="256">
        <f>SUM(J206:J207)</f>
        <v>1500000</v>
      </c>
      <c r="K205" s="256"/>
      <c r="L205" s="296"/>
      <c r="M205" s="296"/>
      <c r="N205" s="296"/>
      <c r="O205" s="297"/>
      <c r="P205" s="605"/>
    </row>
    <row r="206" spans="1:16" s="17" customFormat="1" ht="15">
      <c r="A206" s="520"/>
      <c r="B206" s="523"/>
      <c r="C206" s="523"/>
      <c r="D206" s="248" t="s">
        <v>102</v>
      </c>
      <c r="E206" s="561"/>
      <c r="F206" s="561"/>
      <c r="G206" s="561"/>
      <c r="H206" s="298">
        <f>SUM(I206:O206)</f>
        <v>859000</v>
      </c>
      <c r="I206" s="237">
        <v>25000</v>
      </c>
      <c r="J206" s="237">
        <v>834000</v>
      </c>
      <c r="K206" s="237"/>
      <c r="L206" s="296"/>
      <c r="M206" s="296"/>
      <c r="N206" s="296"/>
      <c r="O206" s="297"/>
      <c r="P206" s="605"/>
    </row>
    <row r="207" spans="1:16" s="17" customFormat="1" ht="15.75" thickBot="1">
      <c r="A207" s="521"/>
      <c r="B207" s="524"/>
      <c r="C207" s="524"/>
      <c r="D207" s="250" t="s">
        <v>112</v>
      </c>
      <c r="E207" s="574"/>
      <c r="F207" s="574"/>
      <c r="G207" s="574"/>
      <c r="H207" s="308">
        <f>SUM(I207:O207)</f>
        <v>666000</v>
      </c>
      <c r="I207" s="251"/>
      <c r="J207" s="251">
        <v>666000</v>
      </c>
      <c r="K207" s="251"/>
      <c r="L207" s="251"/>
      <c r="M207" s="251"/>
      <c r="N207" s="251"/>
      <c r="O207" s="370"/>
      <c r="P207" s="606"/>
    </row>
    <row r="208" spans="1:16" s="17" customFormat="1" ht="36" customHeight="1">
      <c r="A208" s="519">
        <v>51</v>
      </c>
      <c r="B208" s="522">
        <v>926</v>
      </c>
      <c r="C208" s="522">
        <v>92604</v>
      </c>
      <c r="D208" s="224" t="s">
        <v>177</v>
      </c>
      <c r="E208" s="522">
        <v>2009</v>
      </c>
      <c r="F208" s="522">
        <v>2011</v>
      </c>
      <c r="G208" s="522" t="s">
        <v>100</v>
      </c>
      <c r="H208" s="279"/>
      <c r="I208" s="226"/>
      <c r="J208" s="226"/>
      <c r="K208" s="226"/>
      <c r="L208" s="226"/>
      <c r="M208" s="226"/>
      <c r="N208" s="226"/>
      <c r="O208" s="305"/>
      <c r="P208" s="604"/>
    </row>
    <row r="209" spans="1:16" s="17" customFormat="1" ht="15.75">
      <c r="A209" s="520"/>
      <c r="B209" s="523"/>
      <c r="C209" s="523"/>
      <c r="D209" s="230" t="s">
        <v>101</v>
      </c>
      <c r="E209" s="561"/>
      <c r="F209" s="561"/>
      <c r="G209" s="561"/>
      <c r="H209" s="256">
        <f>SUM(H210:H210)</f>
        <v>483322</v>
      </c>
      <c r="I209" s="256">
        <f>SUM(I210:I210)</f>
        <v>3322</v>
      </c>
      <c r="J209" s="256"/>
      <c r="K209" s="256">
        <f>SUM(K210:K210)</f>
        <v>480000</v>
      </c>
      <c r="L209" s="296"/>
      <c r="M209" s="296"/>
      <c r="N209" s="296"/>
      <c r="O209" s="297"/>
      <c r="P209" s="605"/>
    </row>
    <row r="210" spans="1:16" s="17" customFormat="1" ht="15.75" thickBot="1">
      <c r="A210" s="564"/>
      <c r="B210" s="565"/>
      <c r="C210" s="565"/>
      <c r="D210" s="371" t="s">
        <v>102</v>
      </c>
      <c r="E210" s="566"/>
      <c r="F210" s="566"/>
      <c r="G210" s="566"/>
      <c r="H210" s="300">
        <f>SUM(I210:O210)</f>
        <v>483322</v>
      </c>
      <c r="I210" s="301">
        <v>3322</v>
      </c>
      <c r="J210" s="301"/>
      <c r="K210" s="301">
        <v>480000</v>
      </c>
      <c r="L210" s="372"/>
      <c r="M210" s="372"/>
      <c r="N210" s="372"/>
      <c r="O210" s="373"/>
      <c r="P210" s="607"/>
    </row>
    <row r="211" spans="1:18" s="17" customFormat="1" ht="18.75" thickTop="1">
      <c r="A211" s="374"/>
      <c r="B211" s="375"/>
      <c r="C211" s="375"/>
      <c r="D211" s="376" t="s">
        <v>178</v>
      </c>
      <c r="E211" s="375"/>
      <c r="F211" s="375"/>
      <c r="G211" s="375"/>
      <c r="H211" s="377">
        <f>SUM(I211:O211)</f>
        <v>156708525</v>
      </c>
      <c r="I211" s="378">
        <f>SUM(I8,I12,I35,I44,I56,I60,I65,I78,I85,I125,I130,I158,I168,I181,I185,I203)</f>
        <v>18402079</v>
      </c>
      <c r="J211" s="378">
        <f aca="true" t="shared" si="14" ref="J211:O211">SUM(J8,J12,J35,J44,J56,J60,J65,J78,J85,J125,J130,J158,J168,J181,J185,J203)</f>
        <v>36379543</v>
      </c>
      <c r="K211" s="378">
        <f t="shared" si="14"/>
        <v>44284150</v>
      </c>
      <c r="L211" s="378">
        <f t="shared" si="14"/>
        <v>31992753</v>
      </c>
      <c r="M211" s="378">
        <f t="shared" si="14"/>
        <v>16650000</v>
      </c>
      <c r="N211" s="378">
        <f t="shared" si="14"/>
        <v>5500000</v>
      </c>
      <c r="O211" s="378">
        <f t="shared" si="14"/>
        <v>3500000</v>
      </c>
      <c r="P211" s="379"/>
      <c r="R211" s="40"/>
    </row>
    <row r="212" spans="1:18" s="17" customFormat="1" ht="18">
      <c r="A212" s="380"/>
      <c r="B212" s="375"/>
      <c r="C212" s="375"/>
      <c r="D212" s="381" t="s">
        <v>179</v>
      </c>
      <c r="E212" s="375"/>
      <c r="F212" s="375"/>
      <c r="G212" s="375"/>
      <c r="H212" s="382">
        <f>SUM(I212:O212)</f>
        <v>93523477</v>
      </c>
      <c r="I212" s="383">
        <f>SUM(I11,I15,I19,I23,I26,I30,I33,I38,I42,I47,I50,I59,I63,I68,I72,I76,I81,I84,I88,I92,I96,I100,I104,I108,I111,I118,I121,I124)+SUM(I128,I133,I136,I139,I142,I145,I148,I151,I154,I157,I161,I171,I174,I177,I180,I184,I188,I192,I195,I198,I202,I206,I210)</f>
        <v>17134957</v>
      </c>
      <c r="J212" s="383">
        <f aca="true" t="shared" si="15" ref="J212:O212">SUM(J11,J15,J19,J23,J26,J30,J33,J38,J42,J47,J50,J59,J63,J68,J72,J76,J81,J84,J88,J92,J96,J100,J104,J108,J111,J118,J121,J124)+SUM(J128,J133,J136,J139,J142,J145,J148,J151,J154,J157,J161,J171,J174,J177,J180,J184,J188,J192,J195,J198,J202,J206,J210)</f>
        <v>23482367</v>
      </c>
      <c r="K212" s="383">
        <f t="shared" si="15"/>
        <v>21858800</v>
      </c>
      <c r="L212" s="383">
        <f t="shared" si="15"/>
        <v>17772353</v>
      </c>
      <c r="M212" s="383">
        <f t="shared" si="15"/>
        <v>11025000</v>
      </c>
      <c r="N212" s="383">
        <f t="shared" si="15"/>
        <v>1375000</v>
      </c>
      <c r="O212" s="383">
        <f t="shared" si="15"/>
        <v>875000</v>
      </c>
      <c r="P212" s="379"/>
      <c r="R212" s="40"/>
    </row>
    <row r="213" spans="1:18" s="209" customFormat="1" ht="18">
      <c r="A213" s="380"/>
      <c r="B213" s="375"/>
      <c r="C213" s="375"/>
      <c r="D213" s="381" t="s">
        <v>180</v>
      </c>
      <c r="E213" s="375"/>
      <c r="F213" s="375"/>
      <c r="G213" s="375"/>
      <c r="H213" s="382">
        <f>SUM(I213:O213)</f>
        <v>59319482</v>
      </c>
      <c r="I213" s="383">
        <f>SUM(I16,I20,I27,I39,I43,I64,I69,I73,I77,I89,I93,I97,I101,I105,I129,I162,I189,I199)</f>
        <v>805657</v>
      </c>
      <c r="J213" s="383">
        <f aca="true" t="shared" si="16" ref="J213:O213">SUM(J16,J20,J27,J39,J43,J64,J69,J73,J77,J89,J93,J97,J101,J105,J129,J162,J189,J199)</f>
        <v>10109747</v>
      </c>
      <c r="K213" s="383">
        <f t="shared" si="16"/>
        <v>21808678</v>
      </c>
      <c r="L213" s="383">
        <f t="shared" si="16"/>
        <v>14220400</v>
      </c>
      <c r="M213" s="383">
        <f t="shared" si="16"/>
        <v>5625000</v>
      </c>
      <c r="N213" s="383">
        <f t="shared" si="16"/>
        <v>4125000</v>
      </c>
      <c r="O213" s="383">
        <f t="shared" si="16"/>
        <v>2625000</v>
      </c>
      <c r="P213" s="384"/>
      <c r="R213" s="40"/>
    </row>
    <row r="214" spans="1:18" s="209" customFormat="1" ht="18.75" thickBot="1">
      <c r="A214" s="385"/>
      <c r="B214" s="386"/>
      <c r="C214" s="386"/>
      <c r="D214" s="387" t="s">
        <v>181</v>
      </c>
      <c r="E214" s="386"/>
      <c r="F214" s="386"/>
      <c r="G214" s="386"/>
      <c r="H214" s="388">
        <f>SUM(I214:O214)</f>
        <v>3865566</v>
      </c>
      <c r="I214" s="389">
        <f aca="true" t="shared" si="17" ref="I214:O214">SUM(I34,I51,I163,I207)</f>
        <v>461465</v>
      </c>
      <c r="J214" s="389">
        <f t="shared" si="17"/>
        <v>2787429</v>
      </c>
      <c r="K214" s="389">
        <f t="shared" si="17"/>
        <v>616672</v>
      </c>
      <c r="L214" s="389">
        <f t="shared" si="17"/>
        <v>0</v>
      </c>
      <c r="M214" s="389">
        <f t="shared" si="17"/>
        <v>0</v>
      </c>
      <c r="N214" s="389">
        <f t="shared" si="17"/>
        <v>0</v>
      </c>
      <c r="O214" s="389">
        <f t="shared" si="17"/>
        <v>0</v>
      </c>
      <c r="P214" s="390"/>
      <c r="R214" s="40"/>
    </row>
    <row r="215" spans="1:18" s="209" customFormat="1" ht="12.75">
      <c r="A215" s="391"/>
      <c r="B215" s="391"/>
      <c r="C215" s="391"/>
      <c r="D215" s="392"/>
      <c r="E215" s="393"/>
      <c r="F215" s="393"/>
      <c r="G215" s="393"/>
      <c r="H215" s="394"/>
      <c r="I215" s="394"/>
      <c r="J215" s="394"/>
      <c r="K215" s="394"/>
      <c r="L215" s="394"/>
      <c r="M215" s="394"/>
      <c r="N215" s="394"/>
      <c r="O215" s="394"/>
      <c r="P215" s="395"/>
      <c r="R215" s="395"/>
    </row>
    <row r="216" spans="1:16" s="209" customFormat="1" ht="12.75">
      <c r="A216" s="391"/>
      <c r="B216" s="391"/>
      <c r="C216" s="391"/>
      <c r="D216" s="392"/>
      <c r="E216" s="393"/>
      <c r="F216" s="393"/>
      <c r="G216" s="393"/>
      <c r="H216" s="394"/>
      <c r="I216" s="394"/>
      <c r="J216" s="394"/>
      <c r="K216" s="394"/>
      <c r="L216" s="394"/>
      <c r="M216" s="394"/>
      <c r="N216" s="394"/>
      <c r="O216" s="394"/>
      <c r="P216" s="395"/>
    </row>
    <row r="217" spans="1:16" s="209" customFormat="1" ht="12.75">
      <c r="A217" s="391"/>
      <c r="B217" s="391"/>
      <c r="C217" s="391"/>
      <c r="D217" s="392"/>
      <c r="E217" s="393"/>
      <c r="F217" s="393"/>
      <c r="G217" s="393"/>
      <c r="H217" s="394"/>
      <c r="I217" s="394"/>
      <c r="J217" s="394"/>
      <c r="K217" s="394"/>
      <c r="L217" s="394"/>
      <c r="M217" s="394"/>
      <c r="N217" s="394"/>
      <c r="O217" s="394"/>
      <c r="P217" s="395"/>
    </row>
    <row r="219" spans="8:15" ht="26.25">
      <c r="H219" s="399"/>
      <c r="J219" s="399"/>
      <c r="K219" s="399"/>
      <c r="L219" s="399"/>
      <c r="M219" s="399"/>
      <c r="N219" s="399"/>
      <c r="O219" s="399"/>
    </row>
    <row r="220" spans="8:15" ht="26.25">
      <c r="H220" s="399"/>
      <c r="J220" s="399"/>
      <c r="K220" s="399"/>
      <c r="L220" s="399"/>
      <c r="M220" s="399"/>
      <c r="N220" s="399"/>
      <c r="O220" s="399"/>
    </row>
    <row r="221" spans="8:15" ht="26.25">
      <c r="H221" s="399"/>
      <c r="J221" s="399"/>
      <c r="K221" s="399"/>
      <c r="L221" s="399"/>
      <c r="M221" s="399"/>
      <c r="N221" s="399"/>
      <c r="O221" s="399"/>
    </row>
    <row r="222" spans="8:15" ht="26.25">
      <c r="H222" s="399"/>
      <c r="J222" s="399"/>
      <c r="K222" s="399"/>
      <c r="L222" s="399"/>
      <c r="M222" s="399"/>
      <c r="N222" s="399"/>
      <c r="O222" s="399"/>
    </row>
    <row r="223" spans="8:15" ht="26.25">
      <c r="H223" s="399"/>
      <c r="J223" s="399"/>
      <c r="K223" s="399"/>
      <c r="L223" s="399"/>
      <c r="M223" s="399"/>
      <c r="N223" s="399"/>
      <c r="O223" s="399"/>
    </row>
  </sheetData>
  <sheetProtection/>
  <mergeCells count="376">
    <mergeCell ref="P204:P207"/>
    <mergeCell ref="A208:A210"/>
    <mergeCell ref="B208:B210"/>
    <mergeCell ref="C208:C210"/>
    <mergeCell ref="E208:E210"/>
    <mergeCell ref="F208:F210"/>
    <mergeCell ref="G208:G210"/>
    <mergeCell ref="P208:P210"/>
    <mergeCell ref="A203:G203"/>
    <mergeCell ref="A204:A207"/>
    <mergeCell ref="B204:B207"/>
    <mergeCell ref="C204:C207"/>
    <mergeCell ref="E204:E207"/>
    <mergeCell ref="F204:F207"/>
    <mergeCell ref="G204:G207"/>
    <mergeCell ref="P196:P199"/>
    <mergeCell ref="A200:A202"/>
    <mergeCell ref="B200:B202"/>
    <mergeCell ref="C200:C202"/>
    <mergeCell ref="E200:E202"/>
    <mergeCell ref="F200:F202"/>
    <mergeCell ref="G200:G202"/>
    <mergeCell ref="P200:P202"/>
    <mergeCell ref="A196:A199"/>
    <mergeCell ref="B196:B199"/>
    <mergeCell ref="C196:C199"/>
    <mergeCell ref="E196:E199"/>
    <mergeCell ref="F196:F199"/>
    <mergeCell ref="G196:G199"/>
    <mergeCell ref="A193:A195"/>
    <mergeCell ref="B193:B195"/>
    <mergeCell ref="C193:C195"/>
    <mergeCell ref="E193:E195"/>
    <mergeCell ref="F193:F195"/>
    <mergeCell ref="G193:G195"/>
    <mergeCell ref="A190:A192"/>
    <mergeCell ref="B190:B192"/>
    <mergeCell ref="C190:C192"/>
    <mergeCell ref="E190:E192"/>
    <mergeCell ref="F190:F192"/>
    <mergeCell ref="G190:G192"/>
    <mergeCell ref="A181:G181"/>
    <mergeCell ref="A182:A184"/>
    <mergeCell ref="B182:B184"/>
    <mergeCell ref="A185:G185"/>
    <mergeCell ref="A186:A189"/>
    <mergeCell ref="B186:B189"/>
    <mergeCell ref="C186:C189"/>
    <mergeCell ref="E186:E189"/>
    <mergeCell ref="F186:F189"/>
    <mergeCell ref="G186:G189"/>
    <mergeCell ref="A178:A180"/>
    <mergeCell ref="B178:B180"/>
    <mergeCell ref="C178:C180"/>
    <mergeCell ref="E178:E180"/>
    <mergeCell ref="F178:F180"/>
    <mergeCell ref="G178:G180"/>
    <mergeCell ref="A175:A177"/>
    <mergeCell ref="B175:B177"/>
    <mergeCell ref="C175:C177"/>
    <mergeCell ref="E175:E177"/>
    <mergeCell ref="F175:F177"/>
    <mergeCell ref="G175:G177"/>
    <mergeCell ref="A172:A174"/>
    <mergeCell ref="B172:B174"/>
    <mergeCell ref="C172:C174"/>
    <mergeCell ref="E172:E174"/>
    <mergeCell ref="F172:F174"/>
    <mergeCell ref="G172:G174"/>
    <mergeCell ref="A168:G168"/>
    <mergeCell ref="A169:A171"/>
    <mergeCell ref="B169:B171"/>
    <mergeCell ref="C169:C171"/>
    <mergeCell ref="E169:E171"/>
    <mergeCell ref="F169:F171"/>
    <mergeCell ref="G169:G171"/>
    <mergeCell ref="H164:H166"/>
    <mergeCell ref="I164:O164"/>
    <mergeCell ref="P164:P166"/>
    <mergeCell ref="I165:I166"/>
    <mergeCell ref="J165:J166"/>
    <mergeCell ref="K165:O165"/>
    <mergeCell ref="A164:A166"/>
    <mergeCell ref="B164:B166"/>
    <mergeCell ref="C164:C166"/>
    <mergeCell ref="D164:D166"/>
    <mergeCell ref="E164:F165"/>
    <mergeCell ref="G164:G166"/>
    <mergeCell ref="A158:G158"/>
    <mergeCell ref="A159:A163"/>
    <mergeCell ref="B159:B163"/>
    <mergeCell ref="C159:C163"/>
    <mergeCell ref="E159:E163"/>
    <mergeCell ref="F159:F163"/>
    <mergeCell ref="G159:G163"/>
    <mergeCell ref="A155:A157"/>
    <mergeCell ref="B155:B157"/>
    <mergeCell ref="C155:C157"/>
    <mergeCell ref="E155:E157"/>
    <mergeCell ref="F155:F157"/>
    <mergeCell ref="G155:G157"/>
    <mergeCell ref="A152:A154"/>
    <mergeCell ref="B152:B154"/>
    <mergeCell ref="C152:C154"/>
    <mergeCell ref="E152:E154"/>
    <mergeCell ref="F152:F154"/>
    <mergeCell ref="G152:G154"/>
    <mergeCell ref="A149:A151"/>
    <mergeCell ref="B149:B151"/>
    <mergeCell ref="C149:C151"/>
    <mergeCell ref="E149:E151"/>
    <mergeCell ref="F149:F151"/>
    <mergeCell ref="G149:G151"/>
    <mergeCell ref="A146:A148"/>
    <mergeCell ref="B146:B148"/>
    <mergeCell ref="C146:C148"/>
    <mergeCell ref="E146:E148"/>
    <mergeCell ref="F146:F148"/>
    <mergeCell ref="G146:G148"/>
    <mergeCell ref="A143:A145"/>
    <mergeCell ref="B143:B145"/>
    <mergeCell ref="C143:C145"/>
    <mergeCell ref="E143:E145"/>
    <mergeCell ref="F143:F145"/>
    <mergeCell ref="G143:G145"/>
    <mergeCell ref="A140:A142"/>
    <mergeCell ref="B140:B142"/>
    <mergeCell ref="C140:C142"/>
    <mergeCell ref="E140:E142"/>
    <mergeCell ref="F140:F142"/>
    <mergeCell ref="G140:G142"/>
    <mergeCell ref="A137:A139"/>
    <mergeCell ref="B137:B139"/>
    <mergeCell ref="C137:C139"/>
    <mergeCell ref="E137:E139"/>
    <mergeCell ref="F137:F139"/>
    <mergeCell ref="G137:G139"/>
    <mergeCell ref="A134:A136"/>
    <mergeCell ref="B134:B136"/>
    <mergeCell ref="C134:C136"/>
    <mergeCell ref="E134:E136"/>
    <mergeCell ref="F134:F136"/>
    <mergeCell ref="G134:G136"/>
    <mergeCell ref="A130:G130"/>
    <mergeCell ref="A131:A133"/>
    <mergeCell ref="B131:B133"/>
    <mergeCell ref="C131:C133"/>
    <mergeCell ref="E131:E133"/>
    <mergeCell ref="F131:F133"/>
    <mergeCell ref="G131:G133"/>
    <mergeCell ref="A125:G125"/>
    <mergeCell ref="A126:A129"/>
    <mergeCell ref="B126:B129"/>
    <mergeCell ref="C126:C129"/>
    <mergeCell ref="E126:E129"/>
    <mergeCell ref="F126:F129"/>
    <mergeCell ref="G126:G129"/>
    <mergeCell ref="A122:A124"/>
    <mergeCell ref="B122:B124"/>
    <mergeCell ref="C122:C124"/>
    <mergeCell ref="E122:E124"/>
    <mergeCell ref="F122:F124"/>
    <mergeCell ref="G122:G124"/>
    <mergeCell ref="A119:A121"/>
    <mergeCell ref="B119:B121"/>
    <mergeCell ref="C119:C121"/>
    <mergeCell ref="E119:E121"/>
    <mergeCell ref="F119:F121"/>
    <mergeCell ref="G119:G121"/>
    <mergeCell ref="A116:A118"/>
    <mergeCell ref="B116:B118"/>
    <mergeCell ref="C116:C118"/>
    <mergeCell ref="E116:E118"/>
    <mergeCell ref="F116:F118"/>
    <mergeCell ref="G116:G118"/>
    <mergeCell ref="H112:H114"/>
    <mergeCell ref="I112:O112"/>
    <mergeCell ref="P112:P114"/>
    <mergeCell ref="I113:I114"/>
    <mergeCell ref="J113:J114"/>
    <mergeCell ref="K113:O113"/>
    <mergeCell ref="A112:A114"/>
    <mergeCell ref="B112:B114"/>
    <mergeCell ref="C112:C114"/>
    <mergeCell ref="D112:D114"/>
    <mergeCell ref="E112:F113"/>
    <mergeCell ref="G112:G114"/>
    <mergeCell ref="A109:A111"/>
    <mergeCell ref="B109:B111"/>
    <mergeCell ref="C109:C111"/>
    <mergeCell ref="E109:E111"/>
    <mergeCell ref="F109:F111"/>
    <mergeCell ref="G109:G111"/>
    <mergeCell ref="A106:A108"/>
    <mergeCell ref="B106:B108"/>
    <mergeCell ref="C106:C108"/>
    <mergeCell ref="E106:E108"/>
    <mergeCell ref="F106:F108"/>
    <mergeCell ref="G106:G108"/>
    <mergeCell ref="A102:A105"/>
    <mergeCell ref="B102:B105"/>
    <mergeCell ref="C102:C105"/>
    <mergeCell ref="E102:E105"/>
    <mergeCell ref="F102:F105"/>
    <mergeCell ref="G102:G105"/>
    <mergeCell ref="A98:A101"/>
    <mergeCell ref="B98:B101"/>
    <mergeCell ref="C98:C101"/>
    <mergeCell ref="E98:E101"/>
    <mergeCell ref="F98:F101"/>
    <mergeCell ref="G98:G101"/>
    <mergeCell ref="A94:A97"/>
    <mergeCell ref="B94:B97"/>
    <mergeCell ref="C94:C97"/>
    <mergeCell ref="E94:E97"/>
    <mergeCell ref="F94:F97"/>
    <mergeCell ref="G94:G97"/>
    <mergeCell ref="P86:P89"/>
    <mergeCell ref="A90:A93"/>
    <mergeCell ref="B90:B93"/>
    <mergeCell ref="C90:C93"/>
    <mergeCell ref="E90:E93"/>
    <mergeCell ref="F90:F93"/>
    <mergeCell ref="G90:G93"/>
    <mergeCell ref="A85:G85"/>
    <mergeCell ref="A86:A89"/>
    <mergeCell ref="B86:B89"/>
    <mergeCell ref="C86:C89"/>
    <mergeCell ref="E86:E89"/>
    <mergeCell ref="F86:F89"/>
    <mergeCell ref="G86:G89"/>
    <mergeCell ref="A82:A84"/>
    <mergeCell ref="B82:B84"/>
    <mergeCell ref="C82:C84"/>
    <mergeCell ref="E82:E84"/>
    <mergeCell ref="F82:F84"/>
    <mergeCell ref="G82:G84"/>
    <mergeCell ref="A78:G78"/>
    <mergeCell ref="A79:A81"/>
    <mergeCell ref="B79:B81"/>
    <mergeCell ref="C79:C81"/>
    <mergeCell ref="E79:E81"/>
    <mergeCell ref="F79:F81"/>
    <mergeCell ref="G79:G81"/>
    <mergeCell ref="A74:A77"/>
    <mergeCell ref="B74:B77"/>
    <mergeCell ref="C74:C77"/>
    <mergeCell ref="E74:E77"/>
    <mergeCell ref="F74:F77"/>
    <mergeCell ref="G74:G77"/>
    <mergeCell ref="A70:A73"/>
    <mergeCell ref="B70:B73"/>
    <mergeCell ref="C70:C73"/>
    <mergeCell ref="E70:E73"/>
    <mergeCell ref="F70:F73"/>
    <mergeCell ref="G70:G73"/>
    <mergeCell ref="A65:G65"/>
    <mergeCell ref="A66:A69"/>
    <mergeCell ref="B66:B69"/>
    <mergeCell ref="C66:C69"/>
    <mergeCell ref="E66:E69"/>
    <mergeCell ref="F66:F69"/>
    <mergeCell ref="G66:G69"/>
    <mergeCell ref="A60:G60"/>
    <mergeCell ref="A61:A64"/>
    <mergeCell ref="B61:B64"/>
    <mergeCell ref="C61:C64"/>
    <mergeCell ref="E61:E64"/>
    <mergeCell ref="F61:F64"/>
    <mergeCell ref="G61:G64"/>
    <mergeCell ref="I53:I54"/>
    <mergeCell ref="J53:J54"/>
    <mergeCell ref="K53:O53"/>
    <mergeCell ref="A56:G56"/>
    <mergeCell ref="A57:A59"/>
    <mergeCell ref="B57:B59"/>
    <mergeCell ref="C57:C59"/>
    <mergeCell ref="E57:E59"/>
    <mergeCell ref="F57:F59"/>
    <mergeCell ref="G57:G59"/>
    <mergeCell ref="P48:P51"/>
    <mergeCell ref="A52:A54"/>
    <mergeCell ref="B52:B54"/>
    <mergeCell ref="C52:C54"/>
    <mergeCell ref="D52:D54"/>
    <mergeCell ref="E52:F53"/>
    <mergeCell ref="G52:G54"/>
    <mergeCell ref="H52:H54"/>
    <mergeCell ref="I52:O52"/>
    <mergeCell ref="P52:P54"/>
    <mergeCell ref="A48:A51"/>
    <mergeCell ref="B48:B51"/>
    <mergeCell ref="C48:C51"/>
    <mergeCell ref="E48:E51"/>
    <mergeCell ref="F48:F51"/>
    <mergeCell ref="G48:G51"/>
    <mergeCell ref="A44:G44"/>
    <mergeCell ref="A45:A47"/>
    <mergeCell ref="B45:B47"/>
    <mergeCell ref="C45:C47"/>
    <mergeCell ref="E45:E47"/>
    <mergeCell ref="F45:F47"/>
    <mergeCell ref="G45:G47"/>
    <mergeCell ref="A40:A43"/>
    <mergeCell ref="B40:B43"/>
    <mergeCell ref="C40:C43"/>
    <mergeCell ref="E40:E43"/>
    <mergeCell ref="F40:F43"/>
    <mergeCell ref="G40:G43"/>
    <mergeCell ref="A35:G35"/>
    <mergeCell ref="A36:A39"/>
    <mergeCell ref="B36:B39"/>
    <mergeCell ref="C36:C39"/>
    <mergeCell ref="E36:E39"/>
    <mergeCell ref="F36:F39"/>
    <mergeCell ref="G36:G39"/>
    <mergeCell ref="A31:A34"/>
    <mergeCell ref="B31:B34"/>
    <mergeCell ref="C31:C34"/>
    <mergeCell ref="E31:E34"/>
    <mergeCell ref="F31:F34"/>
    <mergeCell ref="G31:G34"/>
    <mergeCell ref="A28:A30"/>
    <mergeCell ref="B28:B30"/>
    <mergeCell ref="C28:C30"/>
    <mergeCell ref="E28:E30"/>
    <mergeCell ref="F28:F30"/>
    <mergeCell ref="G28:G30"/>
    <mergeCell ref="P19:P20"/>
    <mergeCell ref="A24:A27"/>
    <mergeCell ref="B24:B27"/>
    <mergeCell ref="C24:C27"/>
    <mergeCell ref="E24:E27"/>
    <mergeCell ref="F24:F27"/>
    <mergeCell ref="G24:G27"/>
    <mergeCell ref="A21:A23"/>
    <mergeCell ref="B21:B23"/>
    <mergeCell ref="C21:C23"/>
    <mergeCell ref="E21:E23"/>
    <mergeCell ref="F21:F23"/>
    <mergeCell ref="G21:G23"/>
    <mergeCell ref="B13:B16"/>
    <mergeCell ref="C13:C16"/>
    <mergeCell ref="E13:E16"/>
    <mergeCell ref="F13:F16"/>
    <mergeCell ref="G13:G16"/>
    <mergeCell ref="P15:P16"/>
    <mergeCell ref="I4:O4"/>
    <mergeCell ref="P4:P6"/>
    <mergeCell ref="I5:I6"/>
    <mergeCell ref="J5:J6"/>
    <mergeCell ref="A8:G8"/>
    <mergeCell ref="A9:A11"/>
    <mergeCell ref="B9:B11"/>
    <mergeCell ref="C9:C11"/>
    <mergeCell ref="E9:E11"/>
    <mergeCell ref="F9:F11"/>
    <mergeCell ref="A2:P2"/>
    <mergeCell ref="A3:P3"/>
    <mergeCell ref="A4:A6"/>
    <mergeCell ref="B4:B6"/>
    <mergeCell ref="C4:C6"/>
    <mergeCell ref="D4:D6"/>
    <mergeCell ref="E4:F5"/>
    <mergeCell ref="G4:G6"/>
    <mergeCell ref="H4:H6"/>
    <mergeCell ref="K5:O5"/>
    <mergeCell ref="A17:A20"/>
    <mergeCell ref="B17:B20"/>
    <mergeCell ref="C17:C20"/>
    <mergeCell ref="E17:E20"/>
    <mergeCell ref="F17:F20"/>
    <mergeCell ref="G17:G20"/>
    <mergeCell ref="G9:G11"/>
    <mergeCell ref="A12:G12"/>
    <mergeCell ref="A13:A16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53" r:id="rId1"/>
  <rowBreaks count="3" manualBreakCount="3">
    <brk id="51" max="255" man="1"/>
    <brk id="111" max="255" man="1"/>
    <brk id="16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L95"/>
  <sheetViews>
    <sheetView showGridLines="0" view="pageBreakPreview" zoomScaleSheetLayoutView="100" zoomScalePageLayoutView="0" workbookViewId="0" topLeftCell="A1">
      <selection activeCell="O4" sqref="O4"/>
    </sheetView>
  </sheetViews>
  <sheetFormatPr defaultColWidth="9.140625" defaultRowHeight="12.75"/>
  <cols>
    <col min="1" max="1" width="4.421875" style="402" bestFit="1" customWidth="1"/>
    <col min="2" max="2" width="4.8515625" style="403" bestFit="1" customWidth="1"/>
    <col min="3" max="3" width="8.28125" style="403" bestFit="1" customWidth="1"/>
    <col min="4" max="4" width="35.00390625" style="402" customWidth="1"/>
    <col min="5" max="5" width="41.7109375" style="404" customWidth="1"/>
    <col min="6" max="6" width="19.8515625" style="404" customWidth="1"/>
    <col min="7" max="7" width="11.57421875" style="402" customWidth="1"/>
    <col min="8" max="8" width="11.8515625" style="402" bestFit="1" customWidth="1"/>
    <col min="9" max="10" width="17.140625" style="402" customWidth="1"/>
    <col min="11" max="11" width="17.8515625" style="402" bestFit="1" customWidth="1"/>
    <col min="12" max="12" width="21.140625" style="402" customWidth="1"/>
    <col min="13" max="14" width="14.8515625" style="402" customWidth="1"/>
    <col min="15" max="15" width="12.8515625" style="402" bestFit="1" customWidth="1"/>
    <col min="16" max="16" width="15.28125" style="402" bestFit="1" customWidth="1"/>
    <col min="17" max="17" width="11.7109375" style="402" bestFit="1" customWidth="1"/>
    <col min="18" max="18" width="10.28125" style="402" bestFit="1" customWidth="1"/>
    <col min="19" max="16384" width="9.140625" style="402" customWidth="1"/>
  </cols>
  <sheetData>
    <row r="1" spans="11:12" ht="56.25" customHeight="1">
      <c r="K1" s="469" t="s">
        <v>267</v>
      </c>
      <c r="L1" s="469"/>
    </row>
    <row r="2" spans="1:12" ht="94.5" customHeight="1">
      <c r="A2" s="611" t="s">
        <v>182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</row>
    <row r="3" spans="1:12" ht="13.5" thickBot="1">
      <c r="A3" s="612"/>
      <c r="B3" s="612"/>
      <c r="C3" s="612"/>
      <c r="D3" s="612"/>
      <c r="E3" s="612"/>
      <c r="F3" s="612"/>
      <c r="G3" s="612"/>
      <c r="H3" s="612"/>
      <c r="L3" s="405" t="s">
        <v>6</v>
      </c>
    </row>
    <row r="4" spans="1:12" ht="48.75" customHeight="1">
      <c r="A4" s="613" t="s">
        <v>7</v>
      </c>
      <c r="B4" s="615" t="s">
        <v>0</v>
      </c>
      <c r="C4" s="615" t="s">
        <v>183</v>
      </c>
      <c r="D4" s="617" t="s">
        <v>184</v>
      </c>
      <c r="E4" s="619" t="s">
        <v>185</v>
      </c>
      <c r="F4" s="621" t="s">
        <v>186</v>
      </c>
      <c r="G4" s="617" t="s">
        <v>187</v>
      </c>
      <c r="H4" s="617" t="s">
        <v>188</v>
      </c>
      <c r="I4" s="623" t="s">
        <v>189</v>
      </c>
      <c r="J4" s="625" t="s">
        <v>190</v>
      </c>
      <c r="K4" s="626"/>
      <c r="L4" s="627"/>
    </row>
    <row r="5" spans="1:12" ht="45.75" customHeight="1">
      <c r="A5" s="614"/>
      <c r="B5" s="616"/>
      <c r="C5" s="616"/>
      <c r="D5" s="618"/>
      <c r="E5" s="620"/>
      <c r="F5" s="622"/>
      <c r="G5" s="618"/>
      <c r="H5" s="618"/>
      <c r="I5" s="624"/>
      <c r="J5" s="406" t="s">
        <v>191</v>
      </c>
      <c r="K5" s="406" t="s">
        <v>192</v>
      </c>
      <c r="L5" s="407" t="s">
        <v>193</v>
      </c>
    </row>
    <row r="6" spans="1:12" s="412" customFormat="1" ht="15" customHeight="1" thickBot="1">
      <c r="A6" s="408">
        <v>1</v>
      </c>
      <c r="B6" s="409">
        <v>2</v>
      </c>
      <c r="C6" s="409">
        <v>3</v>
      </c>
      <c r="D6" s="409">
        <v>4</v>
      </c>
      <c r="E6" s="410">
        <v>5</v>
      </c>
      <c r="F6" s="410">
        <v>6</v>
      </c>
      <c r="G6" s="409">
        <v>7</v>
      </c>
      <c r="H6" s="409">
        <v>8</v>
      </c>
      <c r="I6" s="409">
        <v>9</v>
      </c>
      <c r="J6" s="409">
        <v>10</v>
      </c>
      <c r="K6" s="409">
        <v>11</v>
      </c>
      <c r="L6" s="411">
        <v>12</v>
      </c>
    </row>
    <row r="7" spans="1:12" s="416" customFormat="1" ht="14.25" customHeight="1">
      <c r="A7" s="628" t="s">
        <v>8</v>
      </c>
      <c r="B7" s="631">
        <v>600</v>
      </c>
      <c r="C7" s="631">
        <v>60013</v>
      </c>
      <c r="D7" s="634" t="s">
        <v>194</v>
      </c>
      <c r="E7" s="637" t="s">
        <v>256</v>
      </c>
      <c r="F7" s="640" t="s">
        <v>195</v>
      </c>
      <c r="G7" s="643">
        <v>2010</v>
      </c>
      <c r="H7" s="608">
        <f>SUM(J8:J9)</f>
        <v>2640000</v>
      </c>
      <c r="I7" s="413" t="s">
        <v>196</v>
      </c>
      <c r="J7" s="414">
        <f>SUM(J8:J10)</f>
        <v>2640000</v>
      </c>
      <c r="K7" s="414">
        <f>SUM(K8:K10)</f>
        <v>0</v>
      </c>
      <c r="L7" s="415">
        <f>SUM(L8:L10)</f>
        <v>0</v>
      </c>
    </row>
    <row r="8" spans="1:12" s="416" customFormat="1" ht="14.25" customHeight="1">
      <c r="A8" s="629"/>
      <c r="B8" s="632"/>
      <c r="C8" s="632"/>
      <c r="D8" s="635"/>
      <c r="E8" s="638"/>
      <c r="F8" s="641"/>
      <c r="G8" s="644"/>
      <c r="H8" s="609"/>
      <c r="I8" s="417" t="s">
        <v>102</v>
      </c>
      <c r="J8" s="418">
        <v>396000</v>
      </c>
      <c r="K8" s="418">
        <v>0</v>
      </c>
      <c r="L8" s="419">
        <v>0</v>
      </c>
    </row>
    <row r="9" spans="1:12" s="416" customFormat="1" ht="14.25" customHeight="1">
      <c r="A9" s="629"/>
      <c r="B9" s="632"/>
      <c r="C9" s="632"/>
      <c r="D9" s="635"/>
      <c r="E9" s="638"/>
      <c r="F9" s="641"/>
      <c r="G9" s="644"/>
      <c r="H9" s="609"/>
      <c r="I9" s="417" t="s">
        <v>105</v>
      </c>
      <c r="J9" s="418">
        <v>2244000</v>
      </c>
      <c r="K9" s="418">
        <v>0</v>
      </c>
      <c r="L9" s="419">
        <v>0</v>
      </c>
    </row>
    <row r="10" spans="1:12" s="416" customFormat="1" ht="14.25" customHeight="1" thickBot="1">
      <c r="A10" s="630"/>
      <c r="B10" s="633"/>
      <c r="C10" s="633"/>
      <c r="D10" s="636"/>
      <c r="E10" s="639"/>
      <c r="F10" s="642"/>
      <c r="G10" s="645"/>
      <c r="H10" s="610"/>
      <c r="I10" s="420" t="s">
        <v>197</v>
      </c>
      <c r="J10" s="421">
        <v>0</v>
      </c>
      <c r="K10" s="421">
        <v>0</v>
      </c>
      <c r="L10" s="422">
        <v>0</v>
      </c>
    </row>
    <row r="11" spans="1:12" s="416" customFormat="1" ht="12.75">
      <c r="A11" s="628" t="s">
        <v>198</v>
      </c>
      <c r="B11" s="631">
        <v>630</v>
      </c>
      <c r="C11" s="631">
        <v>63003</v>
      </c>
      <c r="D11" s="634" t="s">
        <v>194</v>
      </c>
      <c r="E11" s="637" t="s">
        <v>114</v>
      </c>
      <c r="F11" s="640" t="s">
        <v>199</v>
      </c>
      <c r="G11" s="643" t="s">
        <v>200</v>
      </c>
      <c r="H11" s="608">
        <v>9050000</v>
      </c>
      <c r="I11" s="413" t="s">
        <v>196</v>
      </c>
      <c r="J11" s="414">
        <f>SUM(J12:J14)</f>
        <v>250000</v>
      </c>
      <c r="K11" s="414">
        <f>SUM(K12:K14)</f>
        <v>4750000</v>
      </c>
      <c r="L11" s="415">
        <f>SUM(L12:L14)</f>
        <v>4010000</v>
      </c>
    </row>
    <row r="12" spans="1:12" s="416" customFormat="1" ht="12.75">
      <c r="A12" s="629"/>
      <c r="B12" s="632"/>
      <c r="C12" s="632"/>
      <c r="D12" s="635"/>
      <c r="E12" s="638"/>
      <c r="F12" s="641"/>
      <c r="G12" s="644"/>
      <c r="H12" s="609"/>
      <c r="I12" s="417" t="s">
        <v>102</v>
      </c>
      <c r="J12" s="418">
        <v>37500</v>
      </c>
      <c r="K12" s="418">
        <v>712500</v>
      </c>
      <c r="L12" s="419">
        <v>610000</v>
      </c>
    </row>
    <row r="13" spans="1:12" s="416" customFormat="1" ht="12.75">
      <c r="A13" s="629"/>
      <c r="B13" s="632"/>
      <c r="C13" s="632"/>
      <c r="D13" s="635"/>
      <c r="E13" s="638"/>
      <c r="F13" s="641"/>
      <c r="G13" s="644"/>
      <c r="H13" s="609"/>
      <c r="I13" s="417" t="s">
        <v>105</v>
      </c>
      <c r="J13" s="418">
        <v>212500</v>
      </c>
      <c r="K13" s="418">
        <v>4037500</v>
      </c>
      <c r="L13" s="419">
        <v>3400000</v>
      </c>
    </row>
    <row r="14" spans="1:12" s="416" customFormat="1" ht="13.5" thickBot="1">
      <c r="A14" s="630"/>
      <c r="B14" s="633"/>
      <c r="C14" s="633"/>
      <c r="D14" s="636"/>
      <c r="E14" s="639"/>
      <c r="F14" s="642"/>
      <c r="G14" s="645"/>
      <c r="H14" s="610"/>
      <c r="I14" s="420" t="s">
        <v>197</v>
      </c>
      <c r="J14" s="421">
        <v>0</v>
      </c>
      <c r="K14" s="421">
        <v>0</v>
      </c>
      <c r="L14" s="422">
        <v>0</v>
      </c>
    </row>
    <row r="15" spans="1:12" s="416" customFormat="1" ht="12.75">
      <c r="A15" s="628" t="s">
        <v>201</v>
      </c>
      <c r="B15" s="631">
        <v>750</v>
      </c>
      <c r="C15" s="631">
        <v>75023</v>
      </c>
      <c r="D15" s="634" t="s">
        <v>194</v>
      </c>
      <c r="E15" s="637" t="s">
        <v>124</v>
      </c>
      <c r="F15" s="640" t="s">
        <v>205</v>
      </c>
      <c r="G15" s="643" t="s">
        <v>206</v>
      </c>
      <c r="H15" s="608">
        <v>1405509</v>
      </c>
      <c r="I15" s="413" t="s">
        <v>196</v>
      </c>
      <c r="J15" s="414">
        <f>SUM(J16:J18)</f>
        <v>914251</v>
      </c>
      <c r="K15" s="414">
        <f>SUM(K16:K18)</f>
        <v>470000</v>
      </c>
      <c r="L15" s="429">
        <f>SUM(L16:L18)</f>
        <v>0</v>
      </c>
    </row>
    <row r="16" spans="1:12" s="416" customFormat="1" ht="12.75">
      <c r="A16" s="629"/>
      <c r="B16" s="632"/>
      <c r="C16" s="632"/>
      <c r="D16" s="635"/>
      <c r="E16" s="638"/>
      <c r="F16" s="641"/>
      <c r="G16" s="644"/>
      <c r="H16" s="609"/>
      <c r="I16" s="417" t="s">
        <v>102</v>
      </c>
      <c r="J16" s="418">
        <f>207293-70155</f>
        <v>137138</v>
      </c>
      <c r="K16" s="418">
        <v>70500</v>
      </c>
      <c r="L16" s="430">
        <v>0</v>
      </c>
    </row>
    <row r="17" spans="1:12" s="416" customFormat="1" ht="12.75" customHeight="1">
      <c r="A17" s="629"/>
      <c r="B17" s="632"/>
      <c r="C17" s="632"/>
      <c r="D17" s="635"/>
      <c r="E17" s="638"/>
      <c r="F17" s="641"/>
      <c r="G17" s="644"/>
      <c r="H17" s="609"/>
      <c r="I17" s="417" t="s">
        <v>105</v>
      </c>
      <c r="J17" s="418">
        <f>1174658-397545</f>
        <v>777113</v>
      </c>
      <c r="K17" s="418">
        <v>399500</v>
      </c>
      <c r="L17" s="430">
        <v>0</v>
      </c>
    </row>
    <row r="18" spans="1:12" s="416" customFormat="1" ht="13.5" thickBot="1">
      <c r="A18" s="630"/>
      <c r="B18" s="633"/>
      <c r="C18" s="633"/>
      <c r="D18" s="636"/>
      <c r="E18" s="639"/>
      <c r="F18" s="642"/>
      <c r="G18" s="645"/>
      <c r="H18" s="610"/>
      <c r="I18" s="420" t="s">
        <v>197</v>
      </c>
      <c r="J18" s="421">
        <v>0</v>
      </c>
      <c r="K18" s="421">
        <v>0</v>
      </c>
      <c r="L18" s="431">
        <v>0</v>
      </c>
    </row>
    <row r="19" spans="1:12" s="416" customFormat="1" ht="12.75">
      <c r="A19" s="628" t="s">
        <v>204</v>
      </c>
      <c r="B19" s="632">
        <v>750</v>
      </c>
      <c r="C19" s="632">
        <v>75095</v>
      </c>
      <c r="D19" s="635" t="s">
        <v>194</v>
      </c>
      <c r="E19" s="646" t="s">
        <v>208</v>
      </c>
      <c r="F19" s="640" t="s">
        <v>209</v>
      </c>
      <c r="G19" s="644">
        <v>2010</v>
      </c>
      <c r="H19" s="609">
        <v>75480</v>
      </c>
      <c r="I19" s="423" t="s">
        <v>196</v>
      </c>
      <c r="J19" s="424">
        <f>SUM(J20:J22)</f>
        <v>75480</v>
      </c>
      <c r="K19" s="424">
        <f>SUM(K20:K22)</f>
        <v>0</v>
      </c>
      <c r="L19" s="432">
        <f>SUM(L20:L22)</f>
        <v>0</v>
      </c>
    </row>
    <row r="20" spans="1:12" s="416" customFormat="1" ht="12.75">
      <c r="A20" s="629"/>
      <c r="B20" s="632"/>
      <c r="C20" s="632"/>
      <c r="D20" s="635"/>
      <c r="E20" s="646"/>
      <c r="F20" s="641"/>
      <c r="G20" s="644"/>
      <c r="H20" s="609"/>
      <c r="I20" s="417" t="s">
        <v>102</v>
      </c>
      <c r="J20" s="418">
        <v>11322</v>
      </c>
      <c r="K20" s="418">
        <v>0</v>
      </c>
      <c r="L20" s="430">
        <v>0</v>
      </c>
    </row>
    <row r="21" spans="1:12" s="416" customFormat="1" ht="12.75">
      <c r="A21" s="629"/>
      <c r="B21" s="632"/>
      <c r="C21" s="632"/>
      <c r="D21" s="635"/>
      <c r="E21" s="646"/>
      <c r="F21" s="641"/>
      <c r="G21" s="644"/>
      <c r="H21" s="609"/>
      <c r="I21" s="417" t="s">
        <v>105</v>
      </c>
      <c r="J21" s="418">
        <v>64158</v>
      </c>
      <c r="K21" s="418">
        <v>0</v>
      </c>
      <c r="L21" s="430">
        <v>0</v>
      </c>
    </row>
    <row r="22" spans="1:12" s="416" customFormat="1" ht="13.5" thickBot="1">
      <c r="A22" s="630"/>
      <c r="B22" s="632"/>
      <c r="C22" s="632"/>
      <c r="D22" s="635"/>
      <c r="E22" s="646"/>
      <c r="F22" s="642"/>
      <c r="G22" s="644"/>
      <c r="H22" s="609"/>
      <c r="I22" s="426" t="s">
        <v>197</v>
      </c>
      <c r="J22" s="427">
        <v>0</v>
      </c>
      <c r="K22" s="427">
        <v>0</v>
      </c>
      <c r="L22" s="433">
        <v>0</v>
      </c>
    </row>
    <row r="23" spans="1:12" ht="12.75">
      <c r="A23" s="628" t="s">
        <v>207</v>
      </c>
      <c r="B23" s="631">
        <v>754</v>
      </c>
      <c r="C23" s="631">
        <v>75412</v>
      </c>
      <c r="D23" s="637" t="s">
        <v>202</v>
      </c>
      <c r="E23" s="637" t="s">
        <v>127</v>
      </c>
      <c r="F23" s="640" t="s">
        <v>199</v>
      </c>
      <c r="G23" s="643" t="s">
        <v>211</v>
      </c>
      <c r="H23" s="608">
        <v>1237706</v>
      </c>
      <c r="I23" s="413" t="s">
        <v>196</v>
      </c>
      <c r="J23" s="414">
        <f>SUM(J24:J26)</f>
        <v>1200000</v>
      </c>
      <c r="K23" s="414">
        <f>SUM(K24:K26)</f>
        <v>0</v>
      </c>
      <c r="L23" s="415">
        <f>SUM(L24:L26)</f>
        <v>0</v>
      </c>
    </row>
    <row r="24" spans="1:12" ht="12.75">
      <c r="A24" s="629"/>
      <c r="B24" s="632"/>
      <c r="C24" s="632"/>
      <c r="D24" s="638"/>
      <c r="E24" s="638"/>
      <c r="F24" s="641"/>
      <c r="G24" s="644"/>
      <c r="H24" s="609"/>
      <c r="I24" s="417" t="s">
        <v>102</v>
      </c>
      <c r="J24" s="418">
        <v>681000</v>
      </c>
      <c r="K24" s="418">
        <v>0</v>
      </c>
      <c r="L24" s="419">
        <v>0</v>
      </c>
    </row>
    <row r="25" spans="1:12" ht="12.75" customHeight="1">
      <c r="A25" s="629"/>
      <c r="B25" s="632"/>
      <c r="C25" s="632"/>
      <c r="D25" s="638"/>
      <c r="E25" s="638"/>
      <c r="F25" s="641"/>
      <c r="G25" s="644"/>
      <c r="H25" s="609"/>
      <c r="I25" s="417" t="s">
        <v>105</v>
      </c>
      <c r="J25" s="418">
        <v>519000</v>
      </c>
      <c r="K25" s="418">
        <v>0</v>
      </c>
      <c r="L25" s="419">
        <v>0</v>
      </c>
    </row>
    <row r="26" spans="1:12" ht="13.5" thickBot="1">
      <c r="A26" s="630"/>
      <c r="B26" s="633"/>
      <c r="C26" s="633"/>
      <c r="D26" s="639"/>
      <c r="E26" s="639"/>
      <c r="F26" s="642"/>
      <c r="G26" s="645"/>
      <c r="H26" s="610"/>
      <c r="I26" s="420" t="s">
        <v>197</v>
      </c>
      <c r="J26" s="421">
        <v>0</v>
      </c>
      <c r="K26" s="421">
        <v>0</v>
      </c>
      <c r="L26" s="422">
        <v>0</v>
      </c>
    </row>
    <row r="27" spans="1:12" s="416" customFormat="1" ht="12.75">
      <c r="A27" s="628" t="s">
        <v>210</v>
      </c>
      <c r="B27" s="631">
        <v>754</v>
      </c>
      <c r="C27" s="631">
        <v>75412</v>
      </c>
      <c r="D27" s="634" t="s">
        <v>194</v>
      </c>
      <c r="E27" s="637" t="s">
        <v>128</v>
      </c>
      <c r="F27" s="640" t="s">
        <v>213</v>
      </c>
      <c r="G27" s="643" t="s">
        <v>214</v>
      </c>
      <c r="H27" s="608">
        <f>SUM(J27:K27)</f>
        <v>3000000</v>
      </c>
      <c r="I27" s="413" t="s">
        <v>196</v>
      </c>
      <c r="J27" s="414">
        <f>SUM(J28:J30)</f>
        <v>1500000</v>
      </c>
      <c r="K27" s="414">
        <f>SUM(K28:K30)</f>
        <v>1500000</v>
      </c>
      <c r="L27" s="429">
        <f>SUM(L28:L30)</f>
        <v>0</v>
      </c>
    </row>
    <row r="28" spans="1:12" s="416" customFormat="1" ht="12.75">
      <c r="A28" s="629"/>
      <c r="B28" s="632"/>
      <c r="C28" s="632"/>
      <c r="D28" s="635"/>
      <c r="E28" s="638"/>
      <c r="F28" s="641"/>
      <c r="G28" s="644"/>
      <c r="H28" s="609"/>
      <c r="I28" s="417" t="s">
        <v>102</v>
      </c>
      <c r="J28" s="418">
        <v>225000</v>
      </c>
      <c r="K28" s="418">
        <v>225000</v>
      </c>
      <c r="L28" s="430">
        <v>0</v>
      </c>
    </row>
    <row r="29" spans="1:12" s="416" customFormat="1" ht="12.75" customHeight="1">
      <c r="A29" s="629"/>
      <c r="B29" s="632"/>
      <c r="C29" s="632"/>
      <c r="D29" s="635"/>
      <c r="E29" s="638"/>
      <c r="F29" s="641"/>
      <c r="G29" s="644"/>
      <c r="H29" s="609"/>
      <c r="I29" s="417" t="s">
        <v>105</v>
      </c>
      <c r="J29" s="418">
        <v>1275000</v>
      </c>
      <c r="K29" s="418">
        <v>1275000</v>
      </c>
      <c r="L29" s="430">
        <v>0</v>
      </c>
    </row>
    <row r="30" spans="1:12" s="416" customFormat="1" ht="13.5" thickBot="1">
      <c r="A30" s="630"/>
      <c r="B30" s="633"/>
      <c r="C30" s="633"/>
      <c r="D30" s="636"/>
      <c r="E30" s="639"/>
      <c r="F30" s="642"/>
      <c r="G30" s="645"/>
      <c r="H30" s="610"/>
      <c r="I30" s="420" t="s">
        <v>197</v>
      </c>
      <c r="J30" s="421">
        <v>0</v>
      </c>
      <c r="K30" s="421">
        <v>0</v>
      </c>
      <c r="L30" s="431">
        <v>0</v>
      </c>
    </row>
    <row r="31" spans="1:12" s="416" customFormat="1" ht="12.75">
      <c r="A31" s="628" t="s">
        <v>212</v>
      </c>
      <c r="B31" s="632">
        <v>754</v>
      </c>
      <c r="C31" s="632">
        <v>75412</v>
      </c>
      <c r="D31" s="634" t="s">
        <v>194</v>
      </c>
      <c r="E31" s="646" t="s">
        <v>130</v>
      </c>
      <c r="F31" s="640" t="s">
        <v>213</v>
      </c>
      <c r="G31" s="644" t="s">
        <v>214</v>
      </c>
      <c r="H31" s="609">
        <f>SUM(J31:K31)</f>
        <v>600000</v>
      </c>
      <c r="I31" s="423" t="s">
        <v>196</v>
      </c>
      <c r="J31" s="424">
        <f>SUM(J32:J34)</f>
        <v>300000</v>
      </c>
      <c r="K31" s="424">
        <f>SUM(K32:K34)</f>
        <v>300000</v>
      </c>
      <c r="L31" s="425">
        <f>SUM(L32:L34)</f>
        <v>0</v>
      </c>
    </row>
    <row r="32" spans="1:12" s="416" customFormat="1" ht="12.75">
      <c r="A32" s="629"/>
      <c r="B32" s="632"/>
      <c r="C32" s="632"/>
      <c r="D32" s="635"/>
      <c r="E32" s="646"/>
      <c r="F32" s="641"/>
      <c r="G32" s="644"/>
      <c r="H32" s="609"/>
      <c r="I32" s="417" t="s">
        <v>102</v>
      </c>
      <c r="J32" s="418">
        <v>45000</v>
      </c>
      <c r="K32" s="418">
        <v>45000</v>
      </c>
      <c r="L32" s="419">
        <v>0</v>
      </c>
    </row>
    <row r="33" spans="1:12" s="416" customFormat="1" ht="12.75">
      <c r="A33" s="629"/>
      <c r="B33" s="632"/>
      <c r="C33" s="632"/>
      <c r="D33" s="635"/>
      <c r="E33" s="646"/>
      <c r="F33" s="641"/>
      <c r="G33" s="644"/>
      <c r="H33" s="609"/>
      <c r="I33" s="417" t="s">
        <v>105</v>
      </c>
      <c r="J33" s="418">
        <v>255000</v>
      </c>
      <c r="K33" s="418">
        <v>255000</v>
      </c>
      <c r="L33" s="419">
        <v>0</v>
      </c>
    </row>
    <row r="34" spans="1:12" s="416" customFormat="1" ht="13.5" thickBot="1">
      <c r="A34" s="630"/>
      <c r="B34" s="632"/>
      <c r="C34" s="632"/>
      <c r="D34" s="636"/>
      <c r="E34" s="646"/>
      <c r="F34" s="642"/>
      <c r="G34" s="644"/>
      <c r="H34" s="609"/>
      <c r="I34" s="426" t="s">
        <v>197</v>
      </c>
      <c r="J34" s="427">
        <v>0</v>
      </c>
      <c r="K34" s="427">
        <v>0</v>
      </c>
      <c r="L34" s="428">
        <v>0</v>
      </c>
    </row>
    <row r="35" spans="1:12" s="416" customFormat="1" ht="12.75">
      <c r="A35" s="628" t="s">
        <v>215</v>
      </c>
      <c r="B35" s="631">
        <v>801</v>
      </c>
      <c r="C35" s="631">
        <v>80104</v>
      </c>
      <c r="D35" s="637" t="s">
        <v>217</v>
      </c>
      <c r="E35" s="637" t="s">
        <v>218</v>
      </c>
      <c r="F35" s="640" t="s">
        <v>219</v>
      </c>
      <c r="G35" s="643" t="s">
        <v>220</v>
      </c>
      <c r="H35" s="608">
        <v>507294</v>
      </c>
      <c r="I35" s="413" t="s">
        <v>196</v>
      </c>
      <c r="J35" s="414">
        <f>SUM(J36:J38)</f>
        <v>149831</v>
      </c>
      <c r="K35" s="414">
        <f>SUM(K36:K38)</f>
        <v>177558</v>
      </c>
      <c r="L35" s="415">
        <f>SUM(L36:L38)</f>
        <v>179905</v>
      </c>
    </row>
    <row r="36" spans="1:12" s="416" customFormat="1" ht="12.75">
      <c r="A36" s="629"/>
      <c r="B36" s="632"/>
      <c r="C36" s="632"/>
      <c r="D36" s="638"/>
      <c r="E36" s="638"/>
      <c r="F36" s="641"/>
      <c r="G36" s="644"/>
      <c r="H36" s="609"/>
      <c r="I36" s="417" t="s">
        <v>102</v>
      </c>
      <c r="J36" s="418">
        <v>22475</v>
      </c>
      <c r="K36" s="418">
        <v>26634</v>
      </c>
      <c r="L36" s="419">
        <v>26986</v>
      </c>
    </row>
    <row r="37" spans="1:12" s="416" customFormat="1" ht="12.75">
      <c r="A37" s="629"/>
      <c r="B37" s="632"/>
      <c r="C37" s="632"/>
      <c r="D37" s="638"/>
      <c r="E37" s="638"/>
      <c r="F37" s="641"/>
      <c r="G37" s="644"/>
      <c r="H37" s="609"/>
      <c r="I37" s="417" t="s">
        <v>105</v>
      </c>
      <c r="J37" s="418">
        <v>127356</v>
      </c>
      <c r="K37" s="418">
        <v>150924</v>
      </c>
      <c r="L37" s="419">
        <v>152919</v>
      </c>
    </row>
    <row r="38" spans="1:12" s="416" customFormat="1" ht="13.5" thickBot="1">
      <c r="A38" s="630"/>
      <c r="B38" s="633"/>
      <c r="C38" s="633"/>
      <c r="D38" s="639"/>
      <c r="E38" s="639"/>
      <c r="F38" s="642"/>
      <c r="G38" s="645"/>
      <c r="H38" s="610"/>
      <c r="I38" s="420" t="s">
        <v>197</v>
      </c>
      <c r="J38" s="421">
        <v>0</v>
      </c>
      <c r="K38" s="421">
        <v>0</v>
      </c>
      <c r="L38" s="422">
        <v>0</v>
      </c>
    </row>
    <row r="39" spans="1:12" s="416" customFormat="1" ht="12.75">
      <c r="A39" s="628" t="s">
        <v>216</v>
      </c>
      <c r="B39" s="631">
        <v>801</v>
      </c>
      <c r="C39" s="631">
        <v>80110</v>
      </c>
      <c r="D39" s="637" t="s">
        <v>222</v>
      </c>
      <c r="E39" s="637" t="s">
        <v>223</v>
      </c>
      <c r="F39" s="640" t="s">
        <v>224</v>
      </c>
      <c r="G39" s="643">
        <v>2010</v>
      </c>
      <c r="H39" s="608">
        <v>700</v>
      </c>
      <c r="I39" s="413" t="s">
        <v>196</v>
      </c>
      <c r="J39" s="414">
        <f>SUM(J40:J42)</f>
        <v>700</v>
      </c>
      <c r="K39" s="414">
        <f>SUM(K40:K42)</f>
        <v>0</v>
      </c>
      <c r="L39" s="415">
        <f>SUM(L40:L42)</f>
        <v>0</v>
      </c>
    </row>
    <row r="40" spans="1:12" s="416" customFormat="1" ht="12.75">
      <c r="A40" s="629"/>
      <c r="B40" s="632"/>
      <c r="C40" s="632"/>
      <c r="D40" s="638"/>
      <c r="E40" s="638"/>
      <c r="F40" s="641"/>
      <c r="G40" s="644"/>
      <c r="H40" s="609"/>
      <c r="I40" s="417" t="s">
        <v>102</v>
      </c>
      <c r="J40" s="418">
        <v>200</v>
      </c>
      <c r="K40" s="418">
        <v>0</v>
      </c>
      <c r="L40" s="419">
        <v>0</v>
      </c>
    </row>
    <row r="41" spans="1:12" s="416" customFormat="1" ht="12.75">
      <c r="A41" s="629"/>
      <c r="B41" s="632"/>
      <c r="C41" s="632"/>
      <c r="D41" s="638"/>
      <c r="E41" s="638"/>
      <c r="F41" s="641"/>
      <c r="G41" s="644"/>
      <c r="H41" s="609"/>
      <c r="I41" s="417" t="s">
        <v>105</v>
      </c>
      <c r="J41" s="418">
        <v>500</v>
      </c>
      <c r="K41" s="418">
        <v>0</v>
      </c>
      <c r="L41" s="419">
        <v>0</v>
      </c>
    </row>
    <row r="42" spans="1:12" s="416" customFormat="1" ht="13.5" thickBot="1">
      <c r="A42" s="630"/>
      <c r="B42" s="633"/>
      <c r="C42" s="633"/>
      <c r="D42" s="639"/>
      <c r="E42" s="639"/>
      <c r="F42" s="642"/>
      <c r="G42" s="645"/>
      <c r="H42" s="610"/>
      <c r="I42" s="420" t="s">
        <v>197</v>
      </c>
      <c r="J42" s="421">
        <v>0</v>
      </c>
      <c r="K42" s="421">
        <v>0</v>
      </c>
      <c r="L42" s="422">
        <v>0</v>
      </c>
    </row>
    <row r="43" spans="1:12" s="412" customFormat="1" ht="15" customHeight="1" thickBot="1">
      <c r="A43" s="408">
        <v>1</v>
      </c>
      <c r="B43" s="409">
        <v>2</v>
      </c>
      <c r="C43" s="409">
        <v>3</v>
      </c>
      <c r="D43" s="409">
        <v>4</v>
      </c>
      <c r="E43" s="410">
        <v>5</v>
      </c>
      <c r="F43" s="410">
        <v>6</v>
      </c>
      <c r="G43" s="409">
        <v>7</v>
      </c>
      <c r="H43" s="409">
        <v>8</v>
      </c>
      <c r="I43" s="409">
        <v>9</v>
      </c>
      <c r="J43" s="409">
        <v>10</v>
      </c>
      <c r="K43" s="409">
        <v>11</v>
      </c>
      <c r="L43" s="411">
        <v>12</v>
      </c>
    </row>
    <row r="44" spans="1:12" s="416" customFormat="1" ht="13.5" thickBot="1">
      <c r="A44" s="647" t="s">
        <v>221</v>
      </c>
      <c r="B44" s="632">
        <v>801</v>
      </c>
      <c r="C44" s="632">
        <v>80110</v>
      </c>
      <c r="D44" s="638" t="s">
        <v>222</v>
      </c>
      <c r="E44" s="638" t="s">
        <v>226</v>
      </c>
      <c r="F44" s="640" t="s">
        <v>224</v>
      </c>
      <c r="G44" s="644">
        <v>2010</v>
      </c>
      <c r="H44" s="609">
        <v>700</v>
      </c>
      <c r="I44" s="423" t="s">
        <v>196</v>
      </c>
      <c r="J44" s="424">
        <f>SUM(J45:J47)</f>
        <v>700</v>
      </c>
      <c r="K44" s="424">
        <f>SUM(K45:K47)</f>
        <v>0</v>
      </c>
      <c r="L44" s="425">
        <f>SUM(L45:L47)</f>
        <v>0</v>
      </c>
    </row>
    <row r="45" spans="1:12" s="416" customFormat="1" ht="13.5" thickBot="1">
      <c r="A45" s="647"/>
      <c r="B45" s="632"/>
      <c r="C45" s="632"/>
      <c r="D45" s="638"/>
      <c r="E45" s="638"/>
      <c r="F45" s="641"/>
      <c r="G45" s="644"/>
      <c r="H45" s="609"/>
      <c r="I45" s="417" t="s">
        <v>102</v>
      </c>
      <c r="J45" s="418">
        <v>200</v>
      </c>
      <c r="K45" s="418">
        <v>0</v>
      </c>
      <c r="L45" s="419">
        <v>0</v>
      </c>
    </row>
    <row r="46" spans="1:12" s="416" customFormat="1" ht="13.5" thickBot="1">
      <c r="A46" s="647"/>
      <c r="B46" s="632"/>
      <c r="C46" s="632"/>
      <c r="D46" s="638"/>
      <c r="E46" s="638"/>
      <c r="F46" s="641"/>
      <c r="G46" s="644"/>
      <c r="H46" s="609"/>
      <c r="I46" s="417" t="s">
        <v>105</v>
      </c>
      <c r="J46" s="418">
        <v>500</v>
      </c>
      <c r="K46" s="418">
        <v>0</v>
      </c>
      <c r="L46" s="419">
        <v>0</v>
      </c>
    </row>
    <row r="47" spans="1:12" s="416" customFormat="1" ht="13.5" thickBot="1">
      <c r="A47" s="647"/>
      <c r="B47" s="632"/>
      <c r="C47" s="632"/>
      <c r="D47" s="638"/>
      <c r="E47" s="638"/>
      <c r="F47" s="642"/>
      <c r="G47" s="644"/>
      <c r="H47" s="609"/>
      <c r="I47" s="426" t="s">
        <v>197</v>
      </c>
      <c r="J47" s="427">
        <v>0</v>
      </c>
      <c r="K47" s="427"/>
      <c r="L47" s="428"/>
    </row>
    <row r="48" spans="1:12" s="416" customFormat="1" ht="13.5" thickBot="1">
      <c r="A48" s="647" t="s">
        <v>225</v>
      </c>
      <c r="B48" s="631">
        <v>801</v>
      </c>
      <c r="C48" s="631">
        <v>80110</v>
      </c>
      <c r="D48" s="637" t="s">
        <v>222</v>
      </c>
      <c r="E48" s="637" t="s">
        <v>228</v>
      </c>
      <c r="F48" s="640" t="s">
        <v>224</v>
      </c>
      <c r="G48" s="643">
        <v>2010</v>
      </c>
      <c r="H48" s="608">
        <v>9500</v>
      </c>
      <c r="I48" s="413" t="s">
        <v>196</v>
      </c>
      <c r="J48" s="414">
        <f>SUM(J49:J51)</f>
        <v>9500</v>
      </c>
      <c r="K48" s="414">
        <f>SUM(K49:K51)</f>
        <v>0</v>
      </c>
      <c r="L48" s="415">
        <f>SUM(L49:L51)</f>
        <v>0</v>
      </c>
    </row>
    <row r="49" spans="1:12" s="416" customFormat="1" ht="13.5" thickBot="1">
      <c r="A49" s="647"/>
      <c r="B49" s="632"/>
      <c r="C49" s="632"/>
      <c r="D49" s="638"/>
      <c r="E49" s="638"/>
      <c r="F49" s="641"/>
      <c r="G49" s="644"/>
      <c r="H49" s="609"/>
      <c r="I49" s="417" t="s">
        <v>102</v>
      </c>
      <c r="J49" s="418">
        <v>1000</v>
      </c>
      <c r="K49" s="418">
        <v>0</v>
      </c>
      <c r="L49" s="419">
        <v>0</v>
      </c>
    </row>
    <row r="50" spans="1:12" s="416" customFormat="1" ht="13.5" thickBot="1">
      <c r="A50" s="647"/>
      <c r="B50" s="632"/>
      <c r="C50" s="632"/>
      <c r="D50" s="638"/>
      <c r="E50" s="638"/>
      <c r="F50" s="641"/>
      <c r="G50" s="644"/>
      <c r="H50" s="609"/>
      <c r="I50" s="417" t="s">
        <v>105</v>
      </c>
      <c r="J50" s="418">
        <v>6000</v>
      </c>
      <c r="K50" s="418">
        <v>0</v>
      </c>
      <c r="L50" s="419">
        <v>0</v>
      </c>
    </row>
    <row r="51" spans="1:12" s="416" customFormat="1" ht="13.5" thickBot="1">
      <c r="A51" s="647"/>
      <c r="B51" s="633"/>
      <c r="C51" s="633"/>
      <c r="D51" s="639"/>
      <c r="E51" s="639"/>
      <c r="F51" s="642"/>
      <c r="G51" s="645"/>
      <c r="H51" s="610"/>
      <c r="I51" s="420" t="s">
        <v>197</v>
      </c>
      <c r="J51" s="421">
        <v>2500</v>
      </c>
      <c r="K51" s="421">
        <v>0</v>
      </c>
      <c r="L51" s="422">
        <v>0</v>
      </c>
    </row>
    <row r="52" spans="1:12" s="416" customFormat="1" ht="13.5" thickBot="1">
      <c r="A52" s="647" t="s">
        <v>227</v>
      </c>
      <c r="B52" s="631">
        <v>801</v>
      </c>
      <c r="C52" s="631">
        <v>80110</v>
      </c>
      <c r="D52" s="637" t="s">
        <v>222</v>
      </c>
      <c r="E52" s="637" t="s">
        <v>230</v>
      </c>
      <c r="F52" s="640" t="s">
        <v>224</v>
      </c>
      <c r="G52" s="643">
        <v>2010</v>
      </c>
      <c r="H52" s="608">
        <v>1000</v>
      </c>
      <c r="I52" s="413" t="s">
        <v>196</v>
      </c>
      <c r="J52" s="414">
        <f>SUM(J53:J55)</f>
        <v>1000</v>
      </c>
      <c r="K52" s="414">
        <f>SUM(K53:K55)</f>
        <v>0</v>
      </c>
      <c r="L52" s="415">
        <f>SUM(L53:L55)</f>
        <v>0</v>
      </c>
    </row>
    <row r="53" spans="1:12" s="416" customFormat="1" ht="13.5" thickBot="1">
      <c r="A53" s="647"/>
      <c r="B53" s="632"/>
      <c r="C53" s="632"/>
      <c r="D53" s="638"/>
      <c r="E53" s="638"/>
      <c r="F53" s="641"/>
      <c r="G53" s="644"/>
      <c r="H53" s="609"/>
      <c r="I53" s="417" t="s">
        <v>102</v>
      </c>
      <c r="J53" s="418">
        <v>200</v>
      </c>
      <c r="K53" s="418">
        <v>0</v>
      </c>
      <c r="L53" s="419">
        <v>0</v>
      </c>
    </row>
    <row r="54" spans="1:12" s="416" customFormat="1" ht="13.5" thickBot="1">
      <c r="A54" s="647"/>
      <c r="B54" s="632"/>
      <c r="C54" s="632"/>
      <c r="D54" s="638"/>
      <c r="E54" s="638"/>
      <c r="F54" s="641"/>
      <c r="G54" s="644"/>
      <c r="H54" s="609"/>
      <c r="I54" s="417" t="s">
        <v>105</v>
      </c>
      <c r="J54" s="418">
        <v>800</v>
      </c>
      <c r="K54" s="418">
        <v>0</v>
      </c>
      <c r="L54" s="419">
        <v>0</v>
      </c>
    </row>
    <row r="55" spans="1:12" s="416" customFormat="1" ht="13.5" thickBot="1">
      <c r="A55" s="647"/>
      <c r="B55" s="633"/>
      <c r="C55" s="633"/>
      <c r="D55" s="639"/>
      <c r="E55" s="639"/>
      <c r="F55" s="642"/>
      <c r="G55" s="645"/>
      <c r="H55" s="610"/>
      <c r="I55" s="420" t="s">
        <v>197</v>
      </c>
      <c r="J55" s="421">
        <v>0</v>
      </c>
      <c r="K55" s="421">
        <v>0</v>
      </c>
      <c r="L55" s="422">
        <v>0</v>
      </c>
    </row>
    <row r="56" spans="1:12" s="416" customFormat="1" ht="13.5" thickBot="1">
      <c r="A56" s="647" t="s">
        <v>229</v>
      </c>
      <c r="B56" s="632">
        <v>853</v>
      </c>
      <c r="C56" s="632">
        <v>85395</v>
      </c>
      <c r="D56" s="638" t="s">
        <v>232</v>
      </c>
      <c r="E56" s="646" t="s">
        <v>233</v>
      </c>
      <c r="F56" s="640" t="s">
        <v>234</v>
      </c>
      <c r="G56" s="644" t="s">
        <v>235</v>
      </c>
      <c r="H56" s="609">
        <v>620144</v>
      </c>
      <c r="I56" s="423" t="s">
        <v>196</v>
      </c>
      <c r="J56" s="424">
        <f>SUM(J57:J59)</f>
        <v>620144</v>
      </c>
      <c r="K56" s="424">
        <f>SUM(K57:K59)</f>
        <v>0</v>
      </c>
      <c r="L56" s="425">
        <f>SUM(L57:L59)</f>
        <v>0</v>
      </c>
    </row>
    <row r="57" spans="1:12" s="416" customFormat="1" ht="13.5" thickBot="1">
      <c r="A57" s="647"/>
      <c r="B57" s="632"/>
      <c r="C57" s="632"/>
      <c r="D57" s="638"/>
      <c r="E57" s="646"/>
      <c r="F57" s="641"/>
      <c r="G57" s="644"/>
      <c r="H57" s="609"/>
      <c r="I57" s="417" t="s">
        <v>102</v>
      </c>
      <c r="J57" s="418">
        <v>0</v>
      </c>
      <c r="K57" s="418">
        <v>0</v>
      </c>
      <c r="L57" s="419">
        <v>0</v>
      </c>
    </row>
    <row r="58" spans="1:12" s="416" customFormat="1" ht="13.5" thickBot="1">
      <c r="A58" s="647"/>
      <c r="B58" s="632"/>
      <c r="C58" s="632"/>
      <c r="D58" s="638"/>
      <c r="E58" s="646"/>
      <c r="F58" s="641"/>
      <c r="G58" s="644"/>
      <c r="H58" s="609"/>
      <c r="I58" s="417" t="s">
        <v>105</v>
      </c>
      <c r="J58" s="418">
        <v>527122</v>
      </c>
      <c r="K58" s="418">
        <v>0</v>
      </c>
      <c r="L58" s="419">
        <v>0</v>
      </c>
    </row>
    <row r="59" spans="1:12" s="416" customFormat="1" ht="13.5" thickBot="1">
      <c r="A59" s="647"/>
      <c r="B59" s="632"/>
      <c r="C59" s="632"/>
      <c r="D59" s="638"/>
      <c r="E59" s="646"/>
      <c r="F59" s="642"/>
      <c r="G59" s="644"/>
      <c r="H59" s="609"/>
      <c r="I59" s="426" t="s">
        <v>197</v>
      </c>
      <c r="J59" s="418">
        <v>93022</v>
      </c>
      <c r="K59" s="427">
        <v>0</v>
      </c>
      <c r="L59" s="428">
        <v>0</v>
      </c>
    </row>
    <row r="60" spans="1:12" s="416" customFormat="1" ht="13.5" thickBot="1">
      <c r="A60" s="647" t="s">
        <v>231</v>
      </c>
      <c r="B60" s="631">
        <v>853</v>
      </c>
      <c r="C60" s="631">
        <v>85395</v>
      </c>
      <c r="D60" s="637" t="s">
        <v>232</v>
      </c>
      <c r="E60" s="637" t="s">
        <v>237</v>
      </c>
      <c r="F60" s="640" t="s">
        <v>238</v>
      </c>
      <c r="G60" s="643">
        <v>2010</v>
      </c>
      <c r="H60" s="608">
        <f>SUM(J60)</f>
        <v>480496</v>
      </c>
      <c r="I60" s="413" t="s">
        <v>196</v>
      </c>
      <c r="J60" s="414">
        <f>SUM(J61:J63)</f>
        <v>480496</v>
      </c>
      <c r="K60" s="414">
        <f>SUM(K61:K63)</f>
        <v>0</v>
      </c>
      <c r="L60" s="415">
        <f>SUM(L61:L63)</f>
        <v>0</v>
      </c>
    </row>
    <row r="61" spans="1:12" s="416" customFormat="1" ht="13.5" thickBot="1">
      <c r="A61" s="647"/>
      <c r="B61" s="632"/>
      <c r="C61" s="632"/>
      <c r="D61" s="638"/>
      <c r="E61" s="638"/>
      <c r="F61" s="641"/>
      <c r="G61" s="644"/>
      <c r="H61" s="609"/>
      <c r="I61" s="417" t="s">
        <v>102</v>
      </c>
      <c r="J61" s="418">
        <v>48050</v>
      </c>
      <c r="K61" s="418">
        <v>0</v>
      </c>
      <c r="L61" s="419">
        <v>0</v>
      </c>
    </row>
    <row r="62" spans="1:12" s="416" customFormat="1" ht="13.5" thickBot="1">
      <c r="A62" s="647"/>
      <c r="B62" s="632"/>
      <c r="C62" s="632"/>
      <c r="D62" s="638"/>
      <c r="E62" s="638"/>
      <c r="F62" s="641"/>
      <c r="G62" s="644"/>
      <c r="H62" s="609"/>
      <c r="I62" s="417" t="s">
        <v>105</v>
      </c>
      <c r="J62" s="418">
        <v>408402</v>
      </c>
      <c r="K62" s="418">
        <v>0</v>
      </c>
      <c r="L62" s="419">
        <v>0</v>
      </c>
    </row>
    <row r="63" spans="1:12" s="416" customFormat="1" ht="13.5" thickBot="1">
      <c r="A63" s="647"/>
      <c r="B63" s="633"/>
      <c r="C63" s="633"/>
      <c r="D63" s="639"/>
      <c r="E63" s="639"/>
      <c r="F63" s="642"/>
      <c r="G63" s="645"/>
      <c r="H63" s="610"/>
      <c r="I63" s="420" t="s">
        <v>197</v>
      </c>
      <c r="J63" s="421">
        <v>24044</v>
      </c>
      <c r="K63" s="421">
        <v>0</v>
      </c>
      <c r="L63" s="422">
        <v>0</v>
      </c>
    </row>
    <row r="64" spans="1:12" s="416" customFormat="1" ht="12.75" customHeight="1" thickBot="1">
      <c r="A64" s="647" t="s">
        <v>236</v>
      </c>
      <c r="B64" s="632">
        <v>900</v>
      </c>
      <c r="C64" s="632">
        <v>90001</v>
      </c>
      <c r="D64" s="646" t="s">
        <v>240</v>
      </c>
      <c r="E64" s="638" t="s">
        <v>241</v>
      </c>
      <c r="F64" s="640" t="s">
        <v>199</v>
      </c>
      <c r="G64" s="644" t="s">
        <v>242</v>
      </c>
      <c r="H64" s="609">
        <v>5524567</v>
      </c>
      <c r="I64" s="423" t="s">
        <v>196</v>
      </c>
      <c r="J64" s="424">
        <f>SUM(J65:J67)</f>
        <v>5514180</v>
      </c>
      <c r="K64" s="424">
        <f>SUM(K65:K67)</f>
        <v>0</v>
      </c>
      <c r="L64" s="425">
        <f>SUM(L65:L67)</f>
        <v>0</v>
      </c>
    </row>
    <row r="65" spans="1:12" s="416" customFormat="1" ht="13.5" thickBot="1">
      <c r="A65" s="647"/>
      <c r="B65" s="632"/>
      <c r="C65" s="632"/>
      <c r="D65" s="646"/>
      <c r="E65" s="638"/>
      <c r="F65" s="641"/>
      <c r="G65" s="644"/>
      <c r="H65" s="609"/>
      <c r="I65" s="417" t="s">
        <v>102</v>
      </c>
      <c r="J65" s="418">
        <v>2972320</v>
      </c>
      <c r="K65" s="418">
        <v>0</v>
      </c>
      <c r="L65" s="419">
        <v>0</v>
      </c>
    </row>
    <row r="66" spans="1:12" s="416" customFormat="1" ht="13.5" thickBot="1">
      <c r="A66" s="647"/>
      <c r="B66" s="632"/>
      <c r="C66" s="632"/>
      <c r="D66" s="646"/>
      <c r="E66" s="638"/>
      <c r="F66" s="641"/>
      <c r="G66" s="644"/>
      <c r="H66" s="609"/>
      <c r="I66" s="417" t="s">
        <v>105</v>
      </c>
      <c r="J66" s="418">
        <v>2541860</v>
      </c>
      <c r="K66" s="418">
        <v>0</v>
      </c>
      <c r="L66" s="419">
        <v>0</v>
      </c>
    </row>
    <row r="67" spans="1:12" s="416" customFormat="1" ht="13.5" thickBot="1">
      <c r="A67" s="647"/>
      <c r="B67" s="632"/>
      <c r="C67" s="632"/>
      <c r="D67" s="646"/>
      <c r="E67" s="638"/>
      <c r="F67" s="642"/>
      <c r="G67" s="644"/>
      <c r="H67" s="609"/>
      <c r="I67" s="426" t="s">
        <v>197</v>
      </c>
      <c r="J67" s="427">
        <v>0</v>
      </c>
      <c r="K67" s="427">
        <v>0</v>
      </c>
      <c r="L67" s="428">
        <v>0</v>
      </c>
    </row>
    <row r="68" spans="1:12" s="416" customFormat="1" ht="13.5" thickBot="1">
      <c r="A68" s="647" t="s">
        <v>239</v>
      </c>
      <c r="B68" s="631">
        <v>900</v>
      </c>
      <c r="C68" s="631">
        <v>90095</v>
      </c>
      <c r="D68" s="634" t="s">
        <v>194</v>
      </c>
      <c r="E68" s="637" t="s">
        <v>244</v>
      </c>
      <c r="F68" s="640" t="s">
        <v>199</v>
      </c>
      <c r="G68" s="643" t="s">
        <v>203</v>
      </c>
      <c r="H68" s="608">
        <v>6062340</v>
      </c>
      <c r="I68" s="413" t="s">
        <v>196</v>
      </c>
      <c r="J68" s="414">
        <f>SUM(J69:J71)</f>
        <v>1796305</v>
      </c>
      <c r="K68" s="414">
        <f>SUM(K69:K71)</f>
        <v>4111150</v>
      </c>
      <c r="L68" s="415">
        <f>SUM(L69:L71)</f>
        <v>0</v>
      </c>
    </row>
    <row r="69" spans="1:12" s="416" customFormat="1" ht="13.5" thickBot="1">
      <c r="A69" s="647"/>
      <c r="B69" s="632"/>
      <c r="C69" s="632"/>
      <c r="D69" s="635"/>
      <c r="E69" s="638"/>
      <c r="F69" s="641"/>
      <c r="G69" s="644"/>
      <c r="H69" s="609"/>
      <c r="I69" s="417" t="s">
        <v>102</v>
      </c>
      <c r="J69" s="418">
        <v>0</v>
      </c>
      <c r="K69" s="418">
        <v>0</v>
      </c>
      <c r="L69" s="419">
        <v>0</v>
      </c>
    </row>
    <row r="70" spans="1:12" s="416" customFormat="1" ht="13.5" thickBot="1">
      <c r="A70" s="647"/>
      <c r="B70" s="632"/>
      <c r="C70" s="632"/>
      <c r="D70" s="635"/>
      <c r="E70" s="638"/>
      <c r="F70" s="641"/>
      <c r="G70" s="644"/>
      <c r="H70" s="609"/>
      <c r="I70" s="417" t="s">
        <v>105</v>
      </c>
      <c r="J70" s="434">
        <v>1526859</v>
      </c>
      <c r="K70" s="434">
        <v>3494478</v>
      </c>
      <c r="L70" s="419">
        <v>0</v>
      </c>
    </row>
    <row r="71" spans="1:12" s="416" customFormat="1" ht="13.5" thickBot="1">
      <c r="A71" s="647"/>
      <c r="B71" s="633"/>
      <c r="C71" s="633"/>
      <c r="D71" s="636"/>
      <c r="E71" s="639"/>
      <c r="F71" s="642"/>
      <c r="G71" s="645"/>
      <c r="H71" s="610"/>
      <c r="I71" s="420" t="s">
        <v>197</v>
      </c>
      <c r="J71" s="435">
        <v>269446</v>
      </c>
      <c r="K71" s="435">
        <v>616672</v>
      </c>
      <c r="L71" s="422">
        <v>0</v>
      </c>
    </row>
    <row r="72" spans="1:12" s="416" customFormat="1" ht="13.5" thickBot="1">
      <c r="A72" s="647" t="s">
        <v>243</v>
      </c>
      <c r="B72" s="632">
        <v>921</v>
      </c>
      <c r="C72" s="632">
        <v>92109</v>
      </c>
      <c r="D72" s="646" t="s">
        <v>246</v>
      </c>
      <c r="E72" s="638" t="s">
        <v>169</v>
      </c>
      <c r="F72" s="640" t="s">
        <v>199</v>
      </c>
      <c r="G72" s="644" t="s">
        <v>247</v>
      </c>
      <c r="H72" s="609">
        <v>1059760</v>
      </c>
      <c r="I72" s="423" t="s">
        <v>196</v>
      </c>
      <c r="J72" s="424">
        <f>SUM(J73:J75)</f>
        <v>1020000</v>
      </c>
      <c r="K72" s="424">
        <f>SUM(K73:K75)</f>
        <v>0</v>
      </c>
      <c r="L72" s="425">
        <f>SUM(L73:L75)</f>
        <v>0</v>
      </c>
    </row>
    <row r="73" spans="1:12" s="416" customFormat="1" ht="13.5" thickBot="1">
      <c r="A73" s="647"/>
      <c r="B73" s="632"/>
      <c r="C73" s="632"/>
      <c r="D73" s="646"/>
      <c r="E73" s="638"/>
      <c r="F73" s="641"/>
      <c r="G73" s="644"/>
      <c r="H73" s="609"/>
      <c r="I73" s="417" t="s">
        <v>102</v>
      </c>
      <c r="J73" s="418">
        <v>520000</v>
      </c>
      <c r="K73" s="418">
        <v>0</v>
      </c>
      <c r="L73" s="419">
        <v>0</v>
      </c>
    </row>
    <row r="74" spans="1:12" s="416" customFormat="1" ht="13.5" thickBot="1">
      <c r="A74" s="647"/>
      <c r="B74" s="632"/>
      <c r="C74" s="632"/>
      <c r="D74" s="646"/>
      <c r="E74" s="638"/>
      <c r="F74" s="641"/>
      <c r="G74" s="644"/>
      <c r="H74" s="609"/>
      <c r="I74" s="417" t="s">
        <v>105</v>
      </c>
      <c r="J74" s="418">
        <v>500000</v>
      </c>
      <c r="K74" s="418">
        <v>0</v>
      </c>
      <c r="L74" s="419">
        <v>0</v>
      </c>
    </row>
    <row r="75" spans="1:12" s="416" customFormat="1" ht="13.5" thickBot="1">
      <c r="A75" s="647"/>
      <c r="B75" s="632"/>
      <c r="C75" s="632"/>
      <c r="D75" s="646"/>
      <c r="E75" s="638"/>
      <c r="F75" s="642"/>
      <c r="G75" s="644"/>
      <c r="H75" s="609"/>
      <c r="I75" s="426" t="s">
        <v>197</v>
      </c>
      <c r="J75" s="427">
        <v>0</v>
      </c>
      <c r="K75" s="427">
        <v>0</v>
      </c>
      <c r="L75" s="428">
        <v>0</v>
      </c>
    </row>
    <row r="76" spans="1:12" s="416" customFormat="1" ht="13.5" thickBot="1">
      <c r="A76" s="647" t="s">
        <v>245</v>
      </c>
      <c r="B76" s="631">
        <v>921</v>
      </c>
      <c r="C76" s="631">
        <v>92109</v>
      </c>
      <c r="D76" s="657" t="s">
        <v>246</v>
      </c>
      <c r="E76" s="637" t="s">
        <v>172</v>
      </c>
      <c r="F76" s="640" t="s">
        <v>199</v>
      </c>
      <c r="G76" s="643" t="s">
        <v>242</v>
      </c>
      <c r="H76" s="608">
        <v>725479</v>
      </c>
      <c r="I76" s="413" t="s">
        <v>196</v>
      </c>
      <c r="J76" s="414">
        <f>SUM(J77:J79)</f>
        <v>700000</v>
      </c>
      <c r="K76" s="414">
        <f>SUM(K77:K79)</f>
        <v>0</v>
      </c>
      <c r="L76" s="415">
        <f>SUM(L77:L79)</f>
        <v>0</v>
      </c>
    </row>
    <row r="77" spans="1:12" s="416" customFormat="1" ht="13.5" thickBot="1">
      <c r="A77" s="647"/>
      <c r="B77" s="632"/>
      <c r="C77" s="632"/>
      <c r="D77" s="646"/>
      <c r="E77" s="638"/>
      <c r="F77" s="641"/>
      <c r="G77" s="644"/>
      <c r="H77" s="609"/>
      <c r="I77" s="417" t="s">
        <v>102</v>
      </c>
      <c r="J77" s="434">
        <v>413025</v>
      </c>
      <c r="K77" s="418">
        <v>0</v>
      </c>
      <c r="L77" s="419">
        <v>0</v>
      </c>
    </row>
    <row r="78" spans="1:12" s="416" customFormat="1" ht="13.5" thickBot="1">
      <c r="A78" s="647"/>
      <c r="B78" s="632"/>
      <c r="C78" s="632"/>
      <c r="D78" s="646"/>
      <c r="E78" s="638"/>
      <c r="F78" s="641"/>
      <c r="G78" s="644"/>
      <c r="H78" s="609"/>
      <c r="I78" s="417" t="s">
        <v>105</v>
      </c>
      <c r="J78" s="434">
        <v>286975</v>
      </c>
      <c r="K78" s="418">
        <v>0</v>
      </c>
      <c r="L78" s="419">
        <v>0</v>
      </c>
    </row>
    <row r="79" spans="1:12" s="416" customFormat="1" ht="13.5" thickBot="1">
      <c r="A79" s="647"/>
      <c r="B79" s="633"/>
      <c r="C79" s="633"/>
      <c r="D79" s="658"/>
      <c r="E79" s="639"/>
      <c r="F79" s="642"/>
      <c r="G79" s="645"/>
      <c r="H79" s="610"/>
      <c r="I79" s="420" t="s">
        <v>197</v>
      </c>
      <c r="J79" s="421">
        <v>0</v>
      </c>
      <c r="K79" s="421">
        <v>0</v>
      </c>
      <c r="L79" s="422">
        <v>0</v>
      </c>
    </row>
    <row r="80" spans="1:12" s="438" customFormat="1" ht="12.75">
      <c r="A80" s="648" t="s">
        <v>5</v>
      </c>
      <c r="B80" s="649"/>
      <c r="C80" s="649"/>
      <c r="D80" s="649"/>
      <c r="E80" s="649"/>
      <c r="F80" s="649"/>
      <c r="G80" s="649"/>
      <c r="H80" s="654">
        <f>SUM(H7:H42,H44:H79)</f>
        <v>33000675</v>
      </c>
      <c r="I80" s="413" t="s">
        <v>196</v>
      </c>
      <c r="J80" s="436">
        <f>SUM(J81:J83)</f>
        <v>17172587</v>
      </c>
      <c r="K80" s="436">
        <f>SUM(K81:K83)</f>
        <v>11308708</v>
      </c>
      <c r="L80" s="437">
        <f>SUM(L81:L83)</f>
        <v>4189905</v>
      </c>
    </row>
    <row r="81" spans="1:12" s="438" customFormat="1" ht="12.75" customHeight="1">
      <c r="A81" s="650"/>
      <c r="B81" s="651"/>
      <c r="C81" s="651"/>
      <c r="D81" s="651"/>
      <c r="E81" s="651"/>
      <c r="F81" s="651"/>
      <c r="G81" s="651"/>
      <c r="H81" s="655"/>
      <c r="I81" s="417" t="s">
        <v>102</v>
      </c>
      <c r="J81" s="439">
        <f aca="true" t="shared" si="0" ref="J81:L83">SUM(J8+J12+J16+J20+J24+J28+J32+J36+J40+J45+J49+J53+J57+J61+J65+J69+J73+J77)</f>
        <v>5510430</v>
      </c>
      <c r="K81" s="439">
        <f t="shared" si="0"/>
        <v>1079634</v>
      </c>
      <c r="L81" s="440">
        <f t="shared" si="0"/>
        <v>636986</v>
      </c>
    </row>
    <row r="82" spans="1:12" s="438" customFormat="1" ht="12.75">
      <c r="A82" s="650"/>
      <c r="B82" s="651"/>
      <c r="C82" s="651"/>
      <c r="D82" s="651"/>
      <c r="E82" s="651"/>
      <c r="F82" s="651"/>
      <c r="G82" s="651"/>
      <c r="H82" s="655"/>
      <c r="I82" s="417" t="s">
        <v>105</v>
      </c>
      <c r="J82" s="439">
        <f t="shared" si="0"/>
        <v>11273145</v>
      </c>
      <c r="K82" s="439">
        <f t="shared" si="0"/>
        <v>9612402</v>
      </c>
      <c r="L82" s="440">
        <f t="shared" si="0"/>
        <v>3552919</v>
      </c>
    </row>
    <row r="83" spans="1:12" s="438" customFormat="1" ht="13.5" thickBot="1">
      <c r="A83" s="652"/>
      <c r="B83" s="653"/>
      <c r="C83" s="653"/>
      <c r="D83" s="653"/>
      <c r="E83" s="653"/>
      <c r="F83" s="653"/>
      <c r="G83" s="653"/>
      <c r="H83" s="656"/>
      <c r="I83" s="420" t="s">
        <v>197</v>
      </c>
      <c r="J83" s="441">
        <f t="shared" si="0"/>
        <v>389012</v>
      </c>
      <c r="K83" s="441">
        <f t="shared" si="0"/>
        <v>616672</v>
      </c>
      <c r="L83" s="442">
        <f t="shared" si="0"/>
        <v>0</v>
      </c>
    </row>
    <row r="85" ht="12.75" customHeight="1"/>
    <row r="86" spans="10:12" ht="12.75">
      <c r="J86" s="443"/>
      <c r="K86" s="443"/>
      <c r="L86" s="443"/>
    </row>
    <row r="87" spans="7:12" ht="12.75">
      <c r="G87" s="444"/>
      <c r="J87" s="443"/>
      <c r="K87" s="443"/>
      <c r="L87" s="443"/>
    </row>
    <row r="88" spans="10:12" ht="12.75">
      <c r="J88" s="443"/>
      <c r="K88" s="443"/>
      <c r="L88" s="443"/>
    </row>
    <row r="89" spans="10:12" ht="12.75">
      <c r="J89" s="443"/>
      <c r="K89" s="443"/>
      <c r="L89" s="443"/>
    </row>
    <row r="91" spans="10:12" ht="12.75">
      <c r="J91" s="443"/>
      <c r="K91" s="443"/>
      <c r="L91" s="443"/>
    </row>
    <row r="92" spans="10:12" ht="12.75">
      <c r="J92" s="443"/>
      <c r="K92" s="443"/>
      <c r="L92" s="443"/>
    </row>
    <row r="93" spans="10:12" ht="12.75">
      <c r="J93" s="443"/>
      <c r="K93" s="443"/>
      <c r="L93" s="443"/>
    </row>
    <row r="94" spans="10:12" ht="12.75">
      <c r="J94" s="443"/>
      <c r="K94" s="443"/>
      <c r="L94" s="443"/>
    </row>
    <row r="95" spans="10:12" ht="12.75">
      <c r="J95" s="443"/>
      <c r="K95" s="443"/>
      <c r="L95" s="443"/>
    </row>
  </sheetData>
  <sheetProtection/>
  <mergeCells count="159">
    <mergeCell ref="K1:L1"/>
    <mergeCell ref="A80:G83"/>
    <mergeCell ref="H80:H83"/>
    <mergeCell ref="G72:G75"/>
    <mergeCell ref="H72:H75"/>
    <mergeCell ref="A76:A79"/>
    <mergeCell ref="B76:B79"/>
    <mergeCell ref="C76:C79"/>
    <mergeCell ref="D76:D79"/>
    <mergeCell ref="E76:E79"/>
    <mergeCell ref="F76:F79"/>
    <mergeCell ref="G68:G71"/>
    <mergeCell ref="H68:H71"/>
    <mergeCell ref="G76:G79"/>
    <mergeCell ref="H76:H79"/>
    <mergeCell ref="A72:A75"/>
    <mergeCell ref="B72:B75"/>
    <mergeCell ref="C72:C75"/>
    <mergeCell ref="D72:D75"/>
    <mergeCell ref="E72:E75"/>
    <mergeCell ref="F72:F75"/>
    <mergeCell ref="A68:A71"/>
    <mergeCell ref="B68:B71"/>
    <mergeCell ref="C68:C71"/>
    <mergeCell ref="D68:D71"/>
    <mergeCell ref="E68:E71"/>
    <mergeCell ref="F68:F71"/>
    <mergeCell ref="G60:G63"/>
    <mergeCell ref="H60:H63"/>
    <mergeCell ref="A64:A67"/>
    <mergeCell ref="B64:B67"/>
    <mergeCell ref="C64:C67"/>
    <mergeCell ref="D64:D67"/>
    <mergeCell ref="E64:E67"/>
    <mergeCell ref="F64:F67"/>
    <mergeCell ref="G64:G67"/>
    <mergeCell ref="H64:H67"/>
    <mergeCell ref="A60:A63"/>
    <mergeCell ref="B60:B63"/>
    <mergeCell ref="C60:C63"/>
    <mergeCell ref="D60:D63"/>
    <mergeCell ref="E60:E63"/>
    <mergeCell ref="F60:F63"/>
    <mergeCell ref="G52:G55"/>
    <mergeCell ref="H52:H55"/>
    <mergeCell ref="A56:A59"/>
    <mergeCell ref="B56:B59"/>
    <mergeCell ref="C56:C59"/>
    <mergeCell ref="D56:D59"/>
    <mergeCell ref="E56:E59"/>
    <mergeCell ref="F56:F59"/>
    <mergeCell ref="G56:G59"/>
    <mergeCell ref="H56:H59"/>
    <mergeCell ref="A52:A55"/>
    <mergeCell ref="B52:B55"/>
    <mergeCell ref="C52:C55"/>
    <mergeCell ref="D52:D55"/>
    <mergeCell ref="E52:E55"/>
    <mergeCell ref="F52:F55"/>
    <mergeCell ref="G44:G47"/>
    <mergeCell ref="H44:H47"/>
    <mergeCell ref="A48:A51"/>
    <mergeCell ref="B48:B51"/>
    <mergeCell ref="C48:C51"/>
    <mergeCell ref="D48:D51"/>
    <mergeCell ref="E48:E51"/>
    <mergeCell ref="F48:F51"/>
    <mergeCell ref="G48:G51"/>
    <mergeCell ref="H48:H51"/>
    <mergeCell ref="A44:A47"/>
    <mergeCell ref="B44:B47"/>
    <mergeCell ref="C44:C47"/>
    <mergeCell ref="D44:D47"/>
    <mergeCell ref="E44:E47"/>
    <mergeCell ref="F44:F47"/>
    <mergeCell ref="G35:G38"/>
    <mergeCell ref="H35:H38"/>
    <mergeCell ref="A39:A42"/>
    <mergeCell ref="B39:B42"/>
    <mergeCell ref="C39:C42"/>
    <mergeCell ref="D39:D42"/>
    <mergeCell ref="E39:E42"/>
    <mergeCell ref="F39:F42"/>
    <mergeCell ref="G39:G42"/>
    <mergeCell ref="H39:H42"/>
    <mergeCell ref="A35:A38"/>
    <mergeCell ref="B35:B38"/>
    <mergeCell ref="C35:C38"/>
    <mergeCell ref="D35:D38"/>
    <mergeCell ref="E35:E38"/>
    <mergeCell ref="F35:F38"/>
    <mergeCell ref="G27:G30"/>
    <mergeCell ref="H27:H30"/>
    <mergeCell ref="A31:A34"/>
    <mergeCell ref="B31:B34"/>
    <mergeCell ref="C31:C34"/>
    <mergeCell ref="D31:D34"/>
    <mergeCell ref="E31:E34"/>
    <mergeCell ref="F31:F34"/>
    <mergeCell ref="G31:G34"/>
    <mergeCell ref="H31:H34"/>
    <mergeCell ref="A27:A30"/>
    <mergeCell ref="B27:B30"/>
    <mergeCell ref="C27:C30"/>
    <mergeCell ref="D27:D30"/>
    <mergeCell ref="E27:E30"/>
    <mergeCell ref="F27:F30"/>
    <mergeCell ref="G19:G22"/>
    <mergeCell ref="H19:H22"/>
    <mergeCell ref="A23:A26"/>
    <mergeCell ref="B23:B26"/>
    <mergeCell ref="C23:C26"/>
    <mergeCell ref="D23:D26"/>
    <mergeCell ref="E23:E26"/>
    <mergeCell ref="F23:F26"/>
    <mergeCell ref="G23:G26"/>
    <mergeCell ref="H23:H26"/>
    <mergeCell ref="A19:A22"/>
    <mergeCell ref="B19:B22"/>
    <mergeCell ref="C19:C22"/>
    <mergeCell ref="D19:D22"/>
    <mergeCell ref="E19:E22"/>
    <mergeCell ref="F19:F22"/>
    <mergeCell ref="G11:G14"/>
    <mergeCell ref="H11:H14"/>
    <mergeCell ref="A15:A18"/>
    <mergeCell ref="B15:B18"/>
    <mergeCell ref="C15:C18"/>
    <mergeCell ref="D15:D18"/>
    <mergeCell ref="E15:E18"/>
    <mergeCell ref="F15:F18"/>
    <mergeCell ref="G15:G18"/>
    <mergeCell ref="H15:H18"/>
    <mergeCell ref="A11:A14"/>
    <mergeCell ref="B11:B14"/>
    <mergeCell ref="C11:C14"/>
    <mergeCell ref="D11:D14"/>
    <mergeCell ref="E11:E14"/>
    <mergeCell ref="F11:F14"/>
    <mergeCell ref="H4:H5"/>
    <mergeCell ref="I4:I5"/>
    <mergeCell ref="J4:L4"/>
    <mergeCell ref="A7:A10"/>
    <mergeCell ref="B7:B10"/>
    <mergeCell ref="C7:C10"/>
    <mergeCell ref="D7:D10"/>
    <mergeCell ref="E7:E10"/>
    <mergeCell ref="F7:F10"/>
    <mergeCell ref="G7:G10"/>
    <mergeCell ref="H7:H10"/>
    <mergeCell ref="A2:L2"/>
    <mergeCell ref="A3:H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67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NTT</cp:lastModifiedBy>
  <cp:lastPrinted>2010-03-31T05:40:14Z</cp:lastPrinted>
  <dcterms:created xsi:type="dcterms:W3CDTF">2004-09-09T06:31:16Z</dcterms:created>
  <dcterms:modified xsi:type="dcterms:W3CDTF">2010-03-31T06:02:42Z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