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Wydatki majątkowe - własne" sheetId="1" r:id="rId1"/>
    <sheet name="WPI" sheetId="2" r:id="rId2"/>
  </sheets>
  <definedNames>
    <definedName name="_xlnm.Print_Area" localSheetId="1">'WPI'!$A$1:$P$210</definedName>
    <definedName name="_xlnm.Print_Area" localSheetId="0">'Wydatki majątkowe - własne'!$A$1:$E$18</definedName>
  </definedNames>
  <calcPr fullCalcOnLoad="1" fullPrecision="0"/>
</workbook>
</file>

<file path=xl/sharedStrings.xml><?xml version="1.0" encoding="utf-8"?>
<sst xmlns="http://schemas.openxmlformats.org/spreadsheetml/2006/main" count="321" uniqueCount="115">
  <si>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</si>
  <si>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</si>
  <si>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</si>
  <si>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</si>
  <si>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</si>
  <si>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</si>
  <si>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</si>
  <si>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Lp.</t>
  </si>
  <si>
    <t>OŚWIATA I WYCHOWANIE</t>
  </si>
  <si>
    <t>Okres realizacji</t>
  </si>
  <si>
    <t>Budowa Polickiego Systemu Informacji Przestrzennej GIS</t>
  </si>
  <si>
    <t>środki budżetowe</t>
  </si>
  <si>
    <t>środki pomocowe</t>
  </si>
  <si>
    <t>ZOiSOK</t>
  </si>
  <si>
    <t>ADMINISTRACJA PUBLICZNA</t>
  </si>
  <si>
    <t>PLAN WYDATKÓW MAJĄTKOWYCH ZWIĄZANYCH Z REALIZACJĄ ZADAŃ WŁASNYCH</t>
  </si>
  <si>
    <t>KULTURA I OCHRONA DZIEDZICTWA NARODOWEGO</t>
  </si>
  <si>
    <t>Budowa ścieżek rowerowych</t>
  </si>
  <si>
    <t>Rozbudowa transgranicznej infrastruktury turystycznej i sportów wodnych w Trzebieży</t>
  </si>
  <si>
    <t>Przebudowa remizy OSP w Trzebieży</t>
  </si>
  <si>
    <t>Zakup samochodów gaśniczych na potrzeby OSP na terenie gminy</t>
  </si>
  <si>
    <t xml:space="preserve">Przebudowa strażnic i świetlic OSP na terenie gminy </t>
  </si>
  <si>
    <t>Budowa świetlicy wiejskiej w m. Trzeszczyn</t>
  </si>
  <si>
    <t>Przebudowa świetlicy wiejskiej w m. Uniemyśl</t>
  </si>
  <si>
    <t>WYKAZ   WIELOLETNICH   PROGRAMÓW   INWESTYCYJNYCH   NA   LATA   2010 - 2014</t>
  </si>
  <si>
    <t>Roz-dział</t>
  </si>
  <si>
    <t>Nazwa programu wraz z wykazem zadań inwestycyjnych</t>
  </si>
  <si>
    <t>Podmiot wykonujący</t>
  </si>
  <si>
    <t>Łączna         wartość          inwestycji</t>
  </si>
  <si>
    <t>Nakłady finansowe na realizację zadania (w złotych)</t>
  </si>
  <si>
    <t>Informacje  dodatkowe</t>
  </si>
  <si>
    <t>Nakłady poniesione do 2009</t>
  </si>
  <si>
    <t>Planowane nakłady w 2010</t>
  </si>
  <si>
    <t>Prognozowane nakłady w latach następnych</t>
  </si>
  <si>
    <t>Od</t>
  </si>
  <si>
    <t>Do</t>
  </si>
  <si>
    <t>po 2014</t>
  </si>
  <si>
    <t>DOSTARCZENIE I POPRAWA JAKOŚCI WODY</t>
  </si>
  <si>
    <t>Przebudowa i rozbudowa sieci wodociągowej w Pilchowie</t>
  </si>
  <si>
    <t>Wydz. TI</t>
  </si>
  <si>
    <t>nakłady ogółem, w tym:</t>
  </si>
  <si>
    <t>ROZBUDOWA I MODERNIZACJA SIECI KOMUNIKACJI DROGOWEJ</t>
  </si>
  <si>
    <t>Wydz.GKM</t>
  </si>
  <si>
    <t>85%
(2011-2012 - 50%)</t>
  </si>
  <si>
    <t>Studium wykonalności obwodnicy Szczecina - pomoc finansowa dla Województwa Zachodniopomorskiego</t>
  </si>
  <si>
    <t>Przebudowa wiaduktu drogowego przy ul. Piotra i Pawła 
w Policach</t>
  </si>
  <si>
    <t>Wydz. GKM</t>
  </si>
  <si>
    <t>Wykonanie projektów i realizacja budowy ulic: Leśnej 
w m. Tanowo, Dębowej, Staroleśnej i Sosnowej w m. Pilchowo</t>
  </si>
  <si>
    <t>Przebudowa ulicy Piaskowej w Policach</t>
  </si>
  <si>
    <t>Wydz.TI</t>
  </si>
  <si>
    <t>inne</t>
  </si>
  <si>
    <t>ROZBUDOWA BAZY TURYSTYCZNEJ</t>
  </si>
  <si>
    <t>Rozbudowa Miejskiej Przystani Żeglarskiej w Policach 
przy ul. Konopnickiej 12</t>
  </si>
  <si>
    <t>TI</t>
  </si>
  <si>
    <t>ROZBUDOWA I MODERNIZACJA ZASOBÓW MIESZKANIOWYCH</t>
  </si>
  <si>
    <t>Budowa budynków mieszkalno-usługowych przy ul. Bankowej 
w Policach</t>
  </si>
  <si>
    <t>Budowa budynku socjalnego przy ul. Niedziałkowskiego 12 
w Policach</t>
  </si>
  <si>
    <t>20% - Rządowy Program wsparcia finansowego z Funduszu Dopłat tworzenia lokali socjalnych, mieszkań chronionych, noclegowni i domów dla bezdomnych</t>
  </si>
  <si>
    <t>SIP/Wydz. UA</t>
  </si>
  <si>
    <t>BEZPIECZEŃSTWO PUBLICZNE</t>
  </si>
  <si>
    <t>Wydz. SO</t>
  </si>
  <si>
    <t>Przebudowa Przedszkola Publicznego nr 9 w Policach</t>
  </si>
  <si>
    <t>Rozbudowa Przedszkola Publicznego w m. Tanowo</t>
  </si>
  <si>
    <t>TRANSGRANICZNA OCHRONA   ZASOBÓW  WÓD PODZIEMNYCH</t>
  </si>
  <si>
    <t>Odprowadzenie ścieków i wód opadowych z rejonu 
ul. Tanowskiej w Policach i miejscowości Trzeszczyn</t>
  </si>
  <si>
    <t>teren miasta Police oraz VAT niekwalifikowane</t>
  </si>
  <si>
    <t>Budowa sieci kanalizacji sanitarnej i deszczowej w Tanowie</t>
  </si>
  <si>
    <t>Budowa sieci kanalizacji sanitarnej i deszczowej w Siedlicach</t>
  </si>
  <si>
    <t>Budowa sieci kanalizacji sanitarnej i deszczowej w Przęsocinie</t>
  </si>
  <si>
    <t>Rozbudowa sieci kanalizacji sanitarnej i deszczowej w Pilchowie</t>
  </si>
  <si>
    <t>Budowa sieci kanalizacji deszczowej i wodociągowej 
w ul. Usługowej w Policach</t>
  </si>
  <si>
    <t>Budowa sieci kanalizacji deszczowej w ul. Wodnej w Policach</t>
  </si>
  <si>
    <t>Budowa kanalizacji sanitarnej i deszczowej 
w ul. J.Kochanowskiego, Galla Anonima, M.Reja, W.Kadłubka 
i Wkrzańskiej w Policach</t>
  </si>
  <si>
    <t>Budowa sieci kanalizacji sanitarnej i deszczowej oraz sieci wodociągowej w ul. Brzoskwiniowej, Wiśniowej i Czereśniowej 
w Policach</t>
  </si>
  <si>
    <t>Przebudowa rurociągu na cieku melioracyjnym "Grzybnica" 
oraz budowa sieci kanalizacji sanitarnej w ul. Kochanowskiego 
w Policach</t>
  </si>
  <si>
    <t>OCHRONA ŚRODOWISKA</t>
  </si>
  <si>
    <t>Rozbudowa i modernizacja instalacji Zakładu Odzysku 
i Składowania Odpadów Komunalnych w Leśnie Górnym</t>
  </si>
  <si>
    <t>środki budżetowe**</t>
  </si>
  <si>
    <t>BUDOWA OŚWIETLENIA ULICZNEGO</t>
  </si>
  <si>
    <t>Budowa oświetlenia drogi pomiędzy Dębostrowem a Policami-Jasienicą</t>
  </si>
  <si>
    <t>Budowa oświetlenia przy ul. Gunickiej w Tanowie</t>
  </si>
  <si>
    <t>Budowa oświetlenia przy ul. Wiatracznej w Tanowie</t>
  </si>
  <si>
    <t>Budowa oświetlenia przy ul. Polnej w Trzebieży</t>
  </si>
  <si>
    <t>Budowa oświetlenia pomiędzy ul. Dolną a ul. Osadników 
w Trzebieży</t>
  </si>
  <si>
    <t>Budowa oświetlenia przy ul. Sikorskiego w Wieńkowie</t>
  </si>
  <si>
    <t>Budowa oświetlenia przy pomniku w Trzeszczynie</t>
  </si>
  <si>
    <t>Budowa oświetlenia przy ul. Słonecznej w Trzebieży</t>
  </si>
  <si>
    <t>Oświetlenie drogi pomiędzy Drogoradzem a Uniemyślem</t>
  </si>
  <si>
    <t>EDUKACJA  EKOLOGICZNA</t>
  </si>
  <si>
    <t>Transgraniczny Ośrodek Edukacji Ekologicznej - projekt 
pn. "Życie nad Zalewem Szczecińskim i w Puszczy Wkrzańskiej - ekologia, edukacja i historia"</t>
  </si>
  <si>
    <t>GOSPODARKA ZASOBAMI KOMUNALNYMI</t>
  </si>
  <si>
    <t>Przebudowa Parku "Staromiejskiego" w Policach</t>
  </si>
  <si>
    <t>Budowa utwardzonego placu na prowadzenie działalności usługowej przy cmentarzu komunalnym w Policach</t>
  </si>
  <si>
    <t>Rozbudowa cmentarza komunalnego w Policach - etap II</t>
  </si>
  <si>
    <t>Rozbudowa cmentarza komunalnego w m. Trzebież</t>
  </si>
  <si>
    <t>Modernizacja budynku MOK przy ul. Siedleckiej w Policach</t>
  </si>
  <si>
    <t xml:space="preserve">POPRAWA WARUNKÓW DZIAŁALNOŚCI SAMORZĄDÓW WIEJSKICH I OSIEDLOWYCH </t>
  </si>
  <si>
    <t>Budowa świetlicy wiejskiej w m. Wieńkowo</t>
  </si>
  <si>
    <t>Budowa świetlicy wiejskiej w m. Siedlice</t>
  </si>
  <si>
    <r>
      <t xml:space="preserve">50%                        </t>
    </r>
    <r>
      <rPr>
        <sz val="10"/>
        <rFont val="Arial CE"/>
        <family val="2"/>
      </rPr>
      <t xml:space="preserve"> (VAT - 126 050 niekwalifikowany)</t>
    </r>
  </si>
  <si>
    <t>Przebudowa świetlicy Rady Osiedla nr 4 przy ul. Piaskowej 47a 
w Policach</t>
  </si>
  <si>
    <t>ROZBUDOWA BAZY SPORTOWO-REKREACYJNEJ</t>
  </si>
  <si>
    <t>Budowa ogólnodostępnych boisk sportowych w ramach programu Moje boisko Orlik 2012 w Niekłończycy, gm. Police</t>
  </si>
  <si>
    <t>Modernizacja parkietu sali ćwiczeń w hali sportowej w Zespole Obiektów Sportowych w Policach, ul. Siedlecka 2b</t>
  </si>
  <si>
    <t>NAKŁADY  OGÓŁEM, W TYM:</t>
  </si>
  <si>
    <t>ŚRODKI BUDŻETOWE</t>
  </si>
  <si>
    <t>ŚRODKI POMOCOWE</t>
  </si>
  <si>
    <t>INNE</t>
  </si>
  <si>
    <t>GOSPODARKA MIESZKANIOWA</t>
  </si>
  <si>
    <t>Pozostała działalność</t>
  </si>
  <si>
    <t>DZIAŁALNOŚĆ USŁUGOWA</t>
  </si>
  <si>
    <t>Podwyższenie kapitału zakładowego SPPK SP. z o.o.</t>
  </si>
  <si>
    <t>Wydz. DG</t>
  </si>
  <si>
    <t xml:space="preserve">Załącznik Nr 1
do uchwały nr XLVIII/366/10
Rady Miejskiej w Policach 
z dnia 16.02.2010 r. </t>
  </si>
  <si>
    <t xml:space="preserve">Załącznik nr 2
do uchwały nr XLVIII/366/10
Rady Miejskiej w Policach 
z dnia 16.02.2010 r. 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</si>
</sst>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</numFmts>
  <fonts count="64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9"/>
      <color indexed="10"/>
      <name val="Arial CE"/>
      <family val="2"/>
    </font>
    <font>
      <sz val="10"/>
      <color indexed="10"/>
      <name val="Arial CE"/>
      <family val="0"/>
    </font>
    <font>
      <sz val="11"/>
      <color indexed="10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sz val="2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53" applyFont="1">
      <alignment/>
      <protection/>
    </xf>
    <xf numFmtId="0" fontId="1" fillId="0" borderId="0" xfId="53" applyFont="1" applyBorder="1" applyAlignment="1">
      <alignment horizontal="left"/>
      <protection/>
    </xf>
    <xf numFmtId="0" fontId="5" fillId="0" borderId="0" xfId="53" applyFo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1" xfId="53" applyFont="1" applyFill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0" borderId="13" xfId="53" applyFont="1" applyBorder="1" applyAlignment="1">
      <alignment vertical="top"/>
      <protection/>
    </xf>
    <xf numFmtId="0" fontId="2" fillId="0" borderId="14" xfId="53" applyFont="1" applyBorder="1" applyAlignment="1">
      <alignment vertical="top"/>
      <protection/>
    </xf>
    <xf numFmtId="164" fontId="12" fillId="0" borderId="0" xfId="0" applyNumberFormat="1" applyFont="1" applyAlignment="1">
      <alignment/>
    </xf>
    <xf numFmtId="164" fontId="1" fillId="0" borderId="15" xfId="53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53" applyFont="1" applyAlignment="1">
      <alignment wrapText="1"/>
      <protection/>
    </xf>
    <xf numFmtId="0" fontId="5" fillId="33" borderId="17" xfId="53" applyFont="1" applyFill="1" applyBorder="1" applyAlignment="1">
      <alignment horizontal="centerContinuous"/>
      <protection/>
    </xf>
    <xf numFmtId="0" fontId="5" fillId="33" borderId="18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0" fontId="2" fillId="0" borderId="21" xfId="53" applyFont="1" applyBorder="1">
      <alignment/>
      <protection/>
    </xf>
    <xf numFmtId="164" fontId="1" fillId="0" borderId="20" xfId="53" applyNumberFormat="1" applyFont="1" applyBorder="1" applyAlignment="1">
      <alignment horizontal="right" wrapText="1"/>
      <protection/>
    </xf>
    <xf numFmtId="164" fontId="1" fillId="0" borderId="22" xfId="53" applyNumberFormat="1" applyFont="1" applyBorder="1" applyAlignment="1">
      <alignment horizontal="right" wrapText="1"/>
      <protection/>
    </xf>
    <xf numFmtId="0" fontId="1" fillId="0" borderId="14" xfId="53" applyFont="1" applyBorder="1" applyAlignment="1">
      <alignment horizontal="center" vertical="top"/>
      <protection/>
    </xf>
    <xf numFmtId="0" fontId="1" fillId="0" borderId="23" xfId="53" applyFont="1" applyBorder="1" applyAlignment="1">
      <alignment horizontal="center"/>
      <protection/>
    </xf>
    <xf numFmtId="0" fontId="11" fillId="0" borderId="24" xfId="0" applyFont="1" applyBorder="1" applyAlignment="1">
      <alignment horizontal="left" vertical="center" wrapText="1"/>
    </xf>
    <xf numFmtId="164" fontId="1" fillId="0" borderId="23" xfId="53" applyNumberFormat="1" applyFont="1" applyBorder="1" applyAlignment="1">
      <alignment horizontal="right" wrapText="1"/>
      <protection/>
    </xf>
    <xf numFmtId="164" fontId="1" fillId="0" borderId="24" xfId="53" applyNumberFormat="1" applyFont="1" applyBorder="1" applyAlignment="1">
      <alignment horizontal="right" wrapText="1"/>
      <protection/>
    </xf>
    <xf numFmtId="164" fontId="2" fillId="0" borderId="25" xfId="53" applyNumberFormat="1" applyFont="1" applyBorder="1" applyAlignment="1">
      <alignment horizontal="right" wrapText="1"/>
      <protection/>
    </xf>
    <xf numFmtId="164" fontId="2" fillId="0" borderId="26" xfId="53" applyNumberFormat="1" applyFont="1" applyBorder="1" applyAlignment="1">
      <alignment horizontal="right" wrapText="1"/>
      <protection/>
    </xf>
    <xf numFmtId="164" fontId="2" fillId="0" borderId="13" xfId="53" applyNumberFormat="1" applyFont="1" applyBorder="1" applyAlignment="1">
      <alignment horizontal="right" wrapText="1"/>
      <protection/>
    </xf>
    <xf numFmtId="164" fontId="2" fillId="0" borderId="24" xfId="53" applyNumberFormat="1" applyFont="1" applyBorder="1" applyAlignment="1">
      <alignment horizontal="right" wrapText="1"/>
      <protection/>
    </xf>
    <xf numFmtId="164" fontId="1" fillId="0" borderId="27" xfId="53" applyNumberFormat="1" applyFont="1" applyBorder="1" applyAlignment="1">
      <alignment horizontal="right" vertical="center" wrapText="1"/>
      <protection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13" fillId="34" borderId="0" xfId="0" applyNumberFormat="1" applyFont="1" applyFill="1" applyAlignment="1">
      <alignment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6" fillId="0" borderId="0" xfId="0" applyFont="1" applyAlignment="1" applyProtection="1">
      <alignment wrapText="1"/>
      <protection/>
    </xf>
    <xf numFmtId="0" fontId="14" fillId="0" borderId="0" xfId="0" applyFont="1" applyAlignment="1">
      <alignment/>
    </xf>
    <xf numFmtId="0" fontId="2" fillId="0" borderId="0" xfId="54" applyFont="1">
      <alignment/>
      <protection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21" fillId="36" borderId="31" xfId="0" applyFont="1" applyFill="1" applyBorder="1" applyAlignment="1">
      <alignment horizontal="center" vertical="center" wrapText="1"/>
    </xf>
    <xf numFmtId="0" fontId="21" fillId="36" borderId="32" xfId="0" applyFont="1" applyFill="1" applyBorder="1" applyAlignment="1">
      <alignment horizontal="center" vertical="center" wrapText="1"/>
    </xf>
    <xf numFmtId="0" fontId="21" fillId="36" borderId="33" xfId="0" applyFont="1" applyFill="1" applyBorder="1" applyAlignment="1">
      <alignment horizontal="center" vertical="center" wrapText="1"/>
    </xf>
    <xf numFmtId="0" fontId="21" fillId="36" borderId="33" xfId="0" applyFont="1" applyFill="1" applyBorder="1" applyAlignment="1">
      <alignment horizontal="center" vertical="center" wrapText="1"/>
    </xf>
    <xf numFmtId="0" fontId="21" fillId="36" borderId="34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/>
    </xf>
    <xf numFmtId="3" fontId="10" fillId="33" borderId="36" xfId="0" applyNumberFormat="1" applyFont="1" applyFill="1" applyBorder="1" applyAlignment="1">
      <alignment horizontal="right" vertical="center" wrapText="1"/>
    </xf>
    <xf numFmtId="3" fontId="10" fillId="33" borderId="36" xfId="0" applyNumberFormat="1" applyFont="1" applyFill="1" applyBorder="1" applyAlignment="1">
      <alignment horizontal="right" vertical="center" wrapText="1"/>
    </xf>
    <xf numFmtId="0" fontId="21" fillId="33" borderId="37" xfId="0" applyFont="1" applyFill="1" applyBorder="1" applyAlignment="1">
      <alignment/>
    </xf>
    <xf numFmtId="0" fontId="21" fillId="37" borderId="32" xfId="0" applyFont="1" applyFill="1" applyBorder="1" applyAlignment="1">
      <alignment horizontal="center" vertical="center" wrapText="1"/>
    </xf>
    <xf numFmtId="0" fontId="10" fillId="37" borderId="32" xfId="0" applyFont="1" applyFill="1" applyBorder="1" applyAlignment="1">
      <alignment vertical="center" wrapText="1"/>
    </xf>
    <xf numFmtId="0" fontId="21" fillId="37" borderId="32" xfId="0" applyFont="1" applyFill="1" applyBorder="1" applyAlignment="1">
      <alignment horizontal="right" vertical="center" wrapText="1"/>
    </xf>
    <xf numFmtId="3" fontId="21" fillId="37" borderId="32" xfId="0" applyNumberFormat="1" applyFont="1" applyFill="1" applyBorder="1" applyAlignment="1">
      <alignment horizontal="center" vertical="center" wrapText="1"/>
    </xf>
    <xf numFmtId="3" fontId="21" fillId="37" borderId="32" xfId="0" applyNumberFormat="1" applyFont="1" applyFill="1" applyBorder="1" applyAlignment="1">
      <alignment horizontal="center" vertical="center"/>
    </xf>
    <xf numFmtId="3" fontId="21" fillId="37" borderId="34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/>
    </xf>
    <xf numFmtId="0" fontId="22" fillId="37" borderId="38" xfId="0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horizontal="right" vertical="center" wrapText="1"/>
    </xf>
    <xf numFmtId="3" fontId="23" fillId="37" borderId="39" xfId="0" applyNumberFormat="1" applyFont="1" applyFill="1" applyBorder="1" applyAlignment="1">
      <alignment horizontal="right" vertical="center" wrapText="1"/>
    </xf>
    <xf numFmtId="3" fontId="21" fillId="37" borderId="38" xfId="0" applyNumberFormat="1" applyFont="1" applyFill="1" applyBorder="1" applyAlignment="1">
      <alignment horizontal="center" vertical="center"/>
    </xf>
    <xf numFmtId="3" fontId="21" fillId="37" borderId="0" xfId="0" applyNumberFormat="1" applyFont="1" applyFill="1" applyBorder="1" applyAlignment="1">
      <alignment horizontal="center" vertical="center"/>
    </xf>
    <xf numFmtId="0" fontId="21" fillId="0" borderId="38" xfId="0" applyFont="1" applyBorder="1" applyAlignment="1">
      <alignment vertical="center" wrapText="1"/>
    </xf>
    <xf numFmtId="3" fontId="21" fillId="0" borderId="38" xfId="0" applyNumberFormat="1" applyFont="1" applyFill="1" applyBorder="1" applyAlignment="1">
      <alignment horizontal="right" vertical="center" wrapText="1"/>
    </xf>
    <xf numFmtId="3" fontId="21" fillId="37" borderId="38" xfId="0" applyNumberFormat="1" applyFont="1" applyFill="1" applyBorder="1" applyAlignment="1">
      <alignment horizontal="right" vertical="center" wrapText="1"/>
    </xf>
    <xf numFmtId="3" fontId="21" fillId="37" borderId="38" xfId="0" applyNumberFormat="1" applyFont="1" applyFill="1" applyBorder="1" applyAlignment="1">
      <alignment horizontal="right" vertical="center"/>
    </xf>
    <xf numFmtId="3" fontId="10" fillId="35" borderId="40" xfId="0" applyNumberFormat="1" applyFont="1" applyFill="1" applyBorder="1" applyAlignment="1">
      <alignment horizontal="right" vertical="center" wrapText="1"/>
    </xf>
    <xf numFmtId="0" fontId="10" fillId="33" borderId="37" xfId="0" applyFont="1" applyFill="1" applyBorder="1" applyAlignment="1">
      <alignment/>
    </xf>
    <xf numFmtId="0" fontId="1" fillId="0" borderId="0" xfId="0" applyFont="1" applyAlignment="1">
      <alignment/>
    </xf>
    <xf numFmtId="0" fontId="10" fillId="37" borderId="32" xfId="0" applyFont="1" applyFill="1" applyBorder="1" applyAlignment="1">
      <alignment vertical="center" wrapText="1"/>
    </xf>
    <xf numFmtId="3" fontId="22" fillId="37" borderId="32" xfId="0" applyNumberFormat="1" applyFont="1" applyFill="1" applyBorder="1" applyAlignment="1">
      <alignment horizontal="right" vertical="center" wrapText="1"/>
    </xf>
    <xf numFmtId="3" fontId="21" fillId="37" borderId="33" xfId="0" applyNumberFormat="1" applyFont="1" applyFill="1" applyBorder="1" applyAlignment="1">
      <alignment horizontal="center" vertical="center" wrapText="1"/>
    </xf>
    <xf numFmtId="0" fontId="21" fillId="0" borderId="35" xfId="0" applyFont="1" applyBorder="1" applyAlignment="1">
      <alignment/>
    </xf>
    <xf numFmtId="3" fontId="23" fillId="37" borderId="38" xfId="0" applyNumberFormat="1" applyFont="1" applyFill="1" applyBorder="1" applyAlignment="1">
      <alignment horizontal="right" vertical="center" wrapText="1"/>
    </xf>
    <xf numFmtId="3" fontId="21" fillId="37" borderId="0" xfId="0" applyNumberFormat="1" applyFont="1" applyFill="1" applyBorder="1" applyAlignment="1">
      <alignment horizontal="right" vertical="center"/>
    </xf>
    <xf numFmtId="0" fontId="21" fillId="37" borderId="38" xfId="0" applyFont="1" applyFill="1" applyBorder="1" applyAlignment="1">
      <alignment vertical="center" wrapText="1"/>
    </xf>
    <xf numFmtId="3" fontId="21" fillId="37" borderId="39" xfId="0" applyNumberFormat="1" applyFont="1" applyFill="1" applyBorder="1" applyAlignment="1">
      <alignment horizontal="right" vertical="center" wrapText="1"/>
    </xf>
    <xf numFmtId="0" fontId="21" fillId="0" borderId="41" xfId="0" applyFont="1" applyBorder="1" applyAlignment="1">
      <alignment vertical="center" wrapText="1"/>
    </xf>
    <xf numFmtId="3" fontId="21" fillId="37" borderId="41" xfId="0" applyNumberFormat="1" applyFont="1" applyFill="1" applyBorder="1" applyAlignment="1">
      <alignment horizontal="right" vertical="center" wrapText="1"/>
    </xf>
    <xf numFmtId="3" fontId="21" fillId="37" borderId="11" xfId="0" applyNumberFormat="1" applyFont="1" applyFill="1" applyBorder="1" applyAlignment="1">
      <alignment horizontal="right" vertical="center" wrapText="1"/>
    </xf>
    <xf numFmtId="3" fontId="21" fillId="37" borderId="41" xfId="0" applyNumberFormat="1" applyFont="1" applyFill="1" applyBorder="1" applyAlignment="1">
      <alignment horizontal="right" vertical="center"/>
    </xf>
    <xf numFmtId="3" fontId="21" fillId="37" borderId="42" xfId="0" applyNumberFormat="1" applyFont="1" applyFill="1" applyBorder="1" applyAlignment="1">
      <alignment horizontal="right" vertical="center"/>
    </xf>
    <xf numFmtId="3" fontId="22" fillId="37" borderId="32" xfId="0" applyNumberFormat="1" applyFont="1" applyFill="1" applyBorder="1" applyAlignment="1">
      <alignment horizontal="right" vertical="center" wrapText="1"/>
    </xf>
    <xf numFmtId="3" fontId="23" fillId="37" borderId="38" xfId="0" applyNumberFormat="1" applyFont="1" applyFill="1" applyBorder="1" applyAlignment="1">
      <alignment horizontal="right" vertical="center" wrapText="1"/>
    </xf>
    <xf numFmtId="3" fontId="21" fillId="37" borderId="41" xfId="0" applyNumberFormat="1" applyFont="1" applyFill="1" applyBorder="1" applyAlignment="1">
      <alignment horizontal="right" vertical="center" wrapText="1"/>
    </xf>
    <xf numFmtId="9" fontId="21" fillId="0" borderId="17" xfId="0" applyNumberFormat="1" applyFont="1" applyBorder="1" applyAlignment="1">
      <alignment horizontal="center"/>
    </xf>
    <xf numFmtId="3" fontId="21" fillId="37" borderId="38" xfId="0" applyNumberFormat="1" applyFont="1" applyFill="1" applyBorder="1" applyAlignment="1">
      <alignment horizontal="right" vertical="center" wrapText="1"/>
    </xf>
    <xf numFmtId="9" fontId="21" fillId="0" borderId="22" xfId="0" applyNumberFormat="1" applyFont="1" applyBorder="1" applyAlignment="1">
      <alignment horizontal="center"/>
    </xf>
    <xf numFmtId="3" fontId="23" fillId="37" borderId="39" xfId="0" applyNumberFormat="1" applyFont="1" applyFill="1" applyBorder="1" applyAlignment="1">
      <alignment horizontal="right" vertical="center" wrapText="1"/>
    </xf>
    <xf numFmtId="0" fontId="21" fillId="37" borderId="41" xfId="0" applyFont="1" applyFill="1" applyBorder="1" applyAlignment="1">
      <alignment vertical="center" wrapText="1"/>
    </xf>
    <xf numFmtId="0" fontId="10" fillId="0" borderId="32" xfId="0" applyFont="1" applyBorder="1" applyAlignment="1">
      <alignment horizontal="left" vertical="center" wrapText="1"/>
    </xf>
    <xf numFmtId="3" fontId="10" fillId="0" borderId="33" xfId="0" applyNumberFormat="1" applyFont="1" applyFill="1" applyBorder="1" applyAlignment="1">
      <alignment horizontal="right" vertical="center" wrapText="1"/>
    </xf>
    <xf numFmtId="3" fontId="10" fillId="0" borderId="33" xfId="0" applyNumberFormat="1" applyFont="1" applyFill="1" applyBorder="1" applyAlignment="1">
      <alignment horizontal="right" vertical="center" wrapText="1"/>
    </xf>
    <xf numFmtId="3" fontId="10" fillId="0" borderId="32" xfId="0" applyNumberFormat="1" applyFont="1" applyFill="1" applyBorder="1" applyAlignment="1">
      <alignment horizontal="right" vertical="center" wrapText="1"/>
    </xf>
    <xf numFmtId="3" fontId="10" fillId="0" borderId="43" xfId="0" applyNumberFormat="1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/>
    </xf>
    <xf numFmtId="0" fontId="22" fillId="0" borderId="38" xfId="0" applyFont="1" applyBorder="1" applyAlignment="1">
      <alignment horizontal="left" vertical="center" wrapText="1"/>
    </xf>
    <xf numFmtId="3" fontId="10" fillId="0" borderId="39" xfId="0" applyNumberFormat="1" applyFont="1" applyFill="1" applyBorder="1" applyAlignment="1">
      <alignment horizontal="right" vertical="center" wrapText="1"/>
    </xf>
    <xf numFmtId="3" fontId="23" fillId="0" borderId="39" xfId="0" applyNumberFormat="1" applyFont="1" applyFill="1" applyBorder="1" applyAlignment="1">
      <alignment horizontal="right" vertical="center" wrapText="1"/>
    </xf>
    <xf numFmtId="3" fontId="10" fillId="0" borderId="38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21" fillId="0" borderId="41" xfId="0" applyFont="1" applyBorder="1" applyAlignment="1">
      <alignment horizontal="left" vertical="center" wrapText="1"/>
    </xf>
    <xf numFmtId="3" fontId="21" fillId="0" borderId="41" xfId="0" applyNumberFormat="1" applyFont="1" applyFill="1" applyBorder="1" applyAlignment="1">
      <alignment horizontal="right" vertical="center" wrapText="1"/>
    </xf>
    <xf numFmtId="3" fontId="21" fillId="0" borderId="39" xfId="0" applyNumberFormat="1" applyFont="1" applyFill="1" applyBorder="1" applyAlignment="1">
      <alignment horizontal="right" vertical="center" wrapText="1"/>
    </xf>
    <xf numFmtId="3" fontId="10" fillId="0" borderId="41" xfId="0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/>
    </xf>
    <xf numFmtId="0" fontId="21" fillId="37" borderId="32" xfId="0" applyFont="1" applyFill="1" applyBorder="1" applyAlignment="1">
      <alignment horizontal="center" vertical="center" wrapText="1"/>
    </xf>
    <xf numFmtId="3" fontId="10" fillId="35" borderId="44" xfId="0" applyNumberFormat="1" applyFont="1" applyFill="1" applyBorder="1" applyAlignment="1">
      <alignment horizontal="right" vertical="center" wrapText="1"/>
    </xf>
    <xf numFmtId="0" fontId="10" fillId="0" borderId="32" xfId="52" applyFont="1" applyBorder="1" applyAlignment="1">
      <alignment vertical="center" wrapText="1"/>
      <protection/>
    </xf>
    <xf numFmtId="3" fontId="23" fillId="37" borderId="38" xfId="0" applyNumberFormat="1" applyFont="1" applyFill="1" applyBorder="1" applyAlignment="1">
      <alignment vertical="center" wrapText="1"/>
    </xf>
    <xf numFmtId="3" fontId="21" fillId="37" borderId="38" xfId="0" applyNumberFormat="1" applyFont="1" applyFill="1" applyBorder="1" applyAlignment="1">
      <alignment vertical="center" wrapText="1"/>
    </xf>
    <xf numFmtId="3" fontId="21" fillId="37" borderId="38" xfId="0" applyNumberFormat="1" applyFont="1" applyFill="1" applyBorder="1" applyAlignment="1">
      <alignment vertical="center"/>
    </xf>
    <xf numFmtId="3" fontId="21" fillId="37" borderId="39" xfId="0" applyNumberFormat="1" applyFont="1" applyFill="1" applyBorder="1" applyAlignment="1">
      <alignment horizontal="center" vertical="center"/>
    </xf>
    <xf numFmtId="3" fontId="21" fillId="37" borderId="11" xfId="0" applyNumberFormat="1" applyFont="1" applyFill="1" applyBorder="1" applyAlignment="1">
      <alignment vertical="center" wrapText="1"/>
    </xf>
    <xf numFmtId="3" fontId="21" fillId="37" borderId="41" xfId="0" applyNumberFormat="1" applyFont="1" applyFill="1" applyBorder="1" applyAlignment="1">
      <alignment vertical="center" wrapText="1"/>
    </xf>
    <xf numFmtId="3" fontId="21" fillId="37" borderId="41" xfId="0" applyNumberFormat="1" applyFont="1" applyFill="1" applyBorder="1" applyAlignment="1">
      <alignment vertical="center"/>
    </xf>
    <xf numFmtId="3" fontId="21" fillId="37" borderId="42" xfId="0" applyNumberFormat="1" applyFont="1" applyFill="1" applyBorder="1" applyAlignment="1">
      <alignment horizontal="center" vertical="center"/>
    </xf>
    <xf numFmtId="0" fontId="10" fillId="37" borderId="38" xfId="0" applyFont="1" applyFill="1" applyBorder="1" applyAlignment="1">
      <alignment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37" borderId="38" xfId="0" applyFont="1" applyFill="1" applyBorder="1" applyAlignment="1">
      <alignment horizontal="center" vertical="center" wrapText="1"/>
    </xf>
    <xf numFmtId="3" fontId="21" fillId="37" borderId="38" xfId="0" applyNumberFormat="1" applyFont="1" applyFill="1" applyBorder="1" applyAlignment="1">
      <alignment horizontal="center" vertical="center" wrapText="1"/>
    </xf>
    <xf numFmtId="3" fontId="21" fillId="37" borderId="0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/>
    </xf>
    <xf numFmtId="3" fontId="22" fillId="37" borderId="38" xfId="0" applyNumberFormat="1" applyFont="1" applyFill="1" applyBorder="1" applyAlignment="1">
      <alignment horizontal="right" vertical="center" wrapText="1"/>
    </xf>
    <xf numFmtId="3" fontId="22" fillId="37" borderId="0" xfId="0" applyNumberFormat="1" applyFont="1" applyFill="1" applyBorder="1" applyAlignment="1">
      <alignment horizontal="right" vertical="center" wrapText="1"/>
    </xf>
    <xf numFmtId="3" fontId="21" fillId="0" borderId="38" xfId="0" applyNumberFormat="1" applyFont="1" applyBorder="1" applyAlignment="1">
      <alignment vertical="center" wrapText="1"/>
    </xf>
    <xf numFmtId="0" fontId="21" fillId="0" borderId="45" xfId="0" applyFont="1" applyBorder="1" applyAlignment="1">
      <alignment vertical="center" wrapText="1"/>
    </xf>
    <xf numFmtId="3" fontId="21" fillId="0" borderId="45" xfId="0" applyNumberFormat="1" applyFont="1" applyBorder="1" applyAlignment="1">
      <alignment vertical="center" wrapText="1"/>
    </xf>
    <xf numFmtId="3" fontId="21" fillId="37" borderId="45" xfId="0" applyNumberFormat="1" applyFont="1" applyFill="1" applyBorder="1" applyAlignment="1">
      <alignment horizontal="right" vertical="center" wrapText="1"/>
    </xf>
    <xf numFmtId="3" fontId="21" fillId="37" borderId="46" xfId="0" applyNumberFormat="1" applyFont="1" applyFill="1" applyBorder="1" applyAlignment="1">
      <alignment horizontal="right" vertical="center" wrapText="1"/>
    </xf>
    <xf numFmtId="9" fontId="21" fillId="0" borderId="47" xfId="0" applyNumberFormat="1" applyFont="1" applyBorder="1" applyAlignment="1">
      <alignment horizontal="center"/>
    </xf>
    <xf numFmtId="3" fontId="10" fillId="35" borderId="36" xfId="0" applyNumberFormat="1" applyFont="1" applyFill="1" applyBorder="1" applyAlignment="1">
      <alignment horizontal="right" vertical="center" wrapText="1"/>
    </xf>
    <xf numFmtId="3" fontId="21" fillId="37" borderId="34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3" fontId="21" fillId="37" borderId="39" xfId="0" applyNumberFormat="1" applyFont="1" applyFill="1" applyBorder="1" applyAlignment="1">
      <alignment horizontal="center" vertical="center" wrapText="1"/>
    </xf>
    <xf numFmtId="3" fontId="21" fillId="0" borderId="41" xfId="0" applyNumberFormat="1" applyFont="1" applyBorder="1" applyAlignment="1">
      <alignment vertical="center" wrapText="1"/>
    </xf>
    <xf numFmtId="3" fontId="21" fillId="37" borderId="41" xfId="0" applyNumberFormat="1" applyFont="1" applyFill="1" applyBorder="1" applyAlignment="1">
      <alignment horizontal="center" vertical="center" wrapText="1"/>
    </xf>
    <xf numFmtId="3" fontId="21" fillId="37" borderId="11" xfId="0" applyNumberFormat="1" applyFont="1" applyFill="1" applyBorder="1" applyAlignment="1">
      <alignment horizontal="center" vertical="center" wrapText="1"/>
    </xf>
    <xf numFmtId="0" fontId="10" fillId="35" borderId="48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0" fontId="10" fillId="35" borderId="50" xfId="0" applyFont="1" applyFill="1" applyBorder="1" applyAlignment="1">
      <alignment horizontal="center" vertical="center" wrapText="1"/>
    </xf>
    <xf numFmtId="3" fontId="21" fillId="37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25" xfId="0" applyFont="1" applyBorder="1" applyAlignment="1">
      <alignment wrapText="1"/>
    </xf>
    <xf numFmtId="0" fontId="10" fillId="0" borderId="17" xfId="0" applyFont="1" applyBorder="1" applyAlignment="1">
      <alignment/>
    </xf>
    <xf numFmtId="3" fontId="25" fillId="37" borderId="33" xfId="0" applyNumberFormat="1" applyFont="1" applyFill="1" applyBorder="1" applyAlignment="1">
      <alignment horizontal="center" vertical="center"/>
    </xf>
    <xf numFmtId="3" fontId="22" fillId="37" borderId="38" xfId="0" applyNumberFormat="1" applyFont="1" applyFill="1" applyBorder="1" applyAlignment="1">
      <alignment horizontal="right" vertical="center"/>
    </xf>
    <xf numFmtId="3" fontId="22" fillId="37" borderId="0" xfId="0" applyNumberFormat="1" applyFont="1" applyFill="1" applyBorder="1" applyAlignment="1">
      <alignment horizontal="right" vertical="center"/>
    </xf>
    <xf numFmtId="3" fontId="25" fillId="37" borderId="11" xfId="0" applyNumberFormat="1" applyFont="1" applyFill="1" applyBorder="1" applyAlignment="1">
      <alignment horizontal="right" vertical="center"/>
    </xf>
    <xf numFmtId="3" fontId="26" fillId="37" borderId="39" xfId="0" applyNumberFormat="1" applyFont="1" applyFill="1" applyBorder="1" applyAlignment="1">
      <alignment horizontal="right" vertical="center"/>
    </xf>
    <xf numFmtId="3" fontId="25" fillId="37" borderId="39" xfId="0" applyNumberFormat="1" applyFont="1" applyFill="1" applyBorder="1" applyAlignment="1">
      <alignment horizontal="right" vertical="center"/>
    </xf>
    <xf numFmtId="3" fontId="25" fillId="37" borderId="39" xfId="0" applyNumberFormat="1" applyFont="1" applyFill="1" applyBorder="1" applyAlignment="1">
      <alignment horizontal="center" vertical="center"/>
    </xf>
    <xf numFmtId="3" fontId="24" fillId="37" borderId="39" xfId="0" applyNumberFormat="1" applyFont="1" applyFill="1" applyBorder="1" applyAlignment="1">
      <alignment horizontal="right" vertical="center"/>
    </xf>
    <xf numFmtId="0" fontId="10" fillId="0" borderId="32" xfId="0" applyFont="1" applyBorder="1" applyAlignment="1">
      <alignment vertical="center" wrapText="1"/>
    </xf>
    <xf numFmtId="3" fontId="21" fillId="0" borderId="32" xfId="0" applyNumberFormat="1" applyFont="1" applyBorder="1" applyAlignment="1">
      <alignment vertical="center" wrapText="1"/>
    </xf>
    <xf numFmtId="3" fontId="25" fillId="37" borderId="33" xfId="0" applyNumberFormat="1" applyFont="1" applyFill="1" applyBorder="1" applyAlignment="1">
      <alignment horizontal="right" vertical="center"/>
    </xf>
    <xf numFmtId="3" fontId="21" fillId="37" borderId="32" xfId="0" applyNumberFormat="1" applyFont="1" applyFill="1" applyBorder="1" applyAlignment="1">
      <alignment horizontal="right" vertical="center" wrapText="1"/>
    </xf>
    <xf numFmtId="3" fontId="21" fillId="37" borderId="32" xfId="0" applyNumberFormat="1" applyFont="1" applyFill="1" applyBorder="1" applyAlignment="1">
      <alignment horizontal="right" vertical="center"/>
    </xf>
    <xf numFmtId="3" fontId="21" fillId="37" borderId="34" xfId="0" applyNumberFormat="1" applyFont="1" applyFill="1" applyBorder="1" applyAlignment="1">
      <alignment horizontal="right" vertical="center"/>
    </xf>
    <xf numFmtId="0" fontId="22" fillId="0" borderId="38" xfId="0" applyFont="1" applyBorder="1" applyAlignment="1">
      <alignment vertical="center" wrapText="1"/>
    </xf>
    <xf numFmtId="0" fontId="21" fillId="0" borderId="17" xfId="0" applyFont="1" applyBorder="1" applyAlignment="1">
      <alignment/>
    </xf>
    <xf numFmtId="0" fontId="21" fillId="36" borderId="51" xfId="0" applyFont="1" applyFill="1" applyBorder="1" applyAlignment="1">
      <alignment horizontal="center" vertical="center" wrapText="1"/>
    </xf>
    <xf numFmtId="0" fontId="21" fillId="36" borderId="52" xfId="0" applyFont="1" applyFill="1" applyBorder="1" applyAlignment="1">
      <alignment horizontal="center" vertical="center" wrapText="1"/>
    </xf>
    <xf numFmtId="0" fontId="21" fillId="36" borderId="53" xfId="0" applyFont="1" applyFill="1" applyBorder="1" applyAlignment="1">
      <alignment horizontal="center" vertical="center" wrapText="1"/>
    </xf>
    <xf numFmtId="0" fontId="21" fillId="36" borderId="53" xfId="0" applyFont="1" applyFill="1" applyBorder="1" applyAlignment="1">
      <alignment horizontal="center" vertical="center" wrapText="1"/>
    </xf>
    <xf numFmtId="0" fontId="21" fillId="36" borderId="54" xfId="0" applyFont="1" applyFill="1" applyBorder="1" applyAlignment="1">
      <alignment horizontal="center" vertical="center" wrapText="1"/>
    </xf>
    <xf numFmtId="0" fontId="21" fillId="0" borderId="55" xfId="0" applyFont="1" applyBorder="1" applyAlignment="1">
      <alignment horizontal="center"/>
    </xf>
    <xf numFmtId="3" fontId="21" fillId="37" borderId="32" xfId="0" applyNumberFormat="1" applyFont="1" applyFill="1" applyBorder="1" applyAlignment="1">
      <alignment horizontal="right" vertical="center" wrapText="1"/>
    </xf>
    <xf numFmtId="3" fontId="23" fillId="0" borderId="38" xfId="0" applyNumberFormat="1" applyFont="1" applyFill="1" applyBorder="1" applyAlignment="1">
      <alignment horizontal="right" vertical="center" wrapText="1"/>
    </xf>
    <xf numFmtId="3" fontId="21" fillId="0" borderId="38" xfId="0" applyNumberFormat="1" applyFont="1" applyFill="1" applyBorder="1" applyAlignment="1">
      <alignment horizontal="right" vertical="center" wrapText="1"/>
    </xf>
    <xf numFmtId="3" fontId="10" fillId="35" borderId="56" xfId="0" applyNumberFormat="1" applyFont="1" applyFill="1" applyBorder="1" applyAlignment="1">
      <alignment horizontal="right" vertical="center" wrapText="1"/>
    </xf>
    <xf numFmtId="3" fontId="10" fillId="35" borderId="40" xfId="0" applyNumberFormat="1" applyFont="1" applyFill="1" applyBorder="1" applyAlignment="1">
      <alignment horizontal="right" vertical="center" wrapText="1"/>
    </xf>
    <xf numFmtId="3" fontId="10" fillId="35" borderId="37" xfId="0" applyNumberFormat="1" applyFont="1" applyFill="1" applyBorder="1" applyAlignment="1">
      <alignment horizontal="right" vertical="center" wrapText="1"/>
    </xf>
    <xf numFmtId="3" fontId="10" fillId="35" borderId="56" xfId="0" applyNumberFormat="1" applyFont="1" applyFill="1" applyBorder="1" applyAlignment="1">
      <alignment horizontal="right" vertical="center" wrapText="1"/>
    </xf>
    <xf numFmtId="3" fontId="21" fillId="37" borderId="33" xfId="0" applyNumberFormat="1" applyFont="1" applyFill="1" applyBorder="1" applyAlignment="1">
      <alignment horizontal="center" vertical="center" wrapText="1"/>
    </xf>
    <xf numFmtId="3" fontId="21" fillId="37" borderId="32" xfId="0" applyNumberFormat="1" applyFont="1" applyFill="1" applyBorder="1" applyAlignment="1">
      <alignment horizontal="center" vertical="center" wrapText="1"/>
    </xf>
    <xf numFmtId="3" fontId="21" fillId="37" borderId="32" xfId="0" applyNumberFormat="1" applyFont="1" applyFill="1" applyBorder="1" applyAlignment="1">
      <alignment horizontal="center" vertical="center"/>
    </xf>
    <xf numFmtId="3" fontId="21" fillId="37" borderId="34" xfId="0" applyNumberFormat="1" applyFont="1" applyFill="1" applyBorder="1" applyAlignment="1">
      <alignment horizontal="center" vertical="center"/>
    </xf>
    <xf numFmtId="0" fontId="21" fillId="0" borderId="35" xfId="0" applyFont="1" applyBorder="1" applyAlignment="1">
      <alignment/>
    </xf>
    <xf numFmtId="0" fontId="22" fillId="37" borderId="38" xfId="0" applyFont="1" applyFill="1" applyBorder="1" applyAlignment="1">
      <alignment vertical="center" wrapText="1"/>
    </xf>
    <xf numFmtId="3" fontId="21" fillId="37" borderId="38" xfId="0" applyNumberFormat="1" applyFont="1" applyFill="1" applyBorder="1" applyAlignment="1">
      <alignment horizontal="right" vertical="center"/>
    </xf>
    <xf numFmtId="3" fontId="21" fillId="37" borderId="0" xfId="0" applyNumberFormat="1" applyFont="1" applyFill="1" applyBorder="1" applyAlignment="1">
      <alignment horizontal="right" vertical="center"/>
    </xf>
    <xf numFmtId="0" fontId="21" fillId="0" borderId="22" xfId="0" applyFont="1" applyBorder="1" applyAlignment="1">
      <alignment/>
    </xf>
    <xf numFmtId="0" fontId="21" fillId="0" borderId="38" xfId="0" applyFont="1" applyBorder="1" applyAlignment="1">
      <alignment vertical="center" wrapText="1"/>
    </xf>
    <xf numFmtId="3" fontId="21" fillId="37" borderId="39" xfId="0" applyNumberFormat="1" applyFont="1" applyFill="1" applyBorder="1" applyAlignment="1">
      <alignment horizontal="right" vertical="center" wrapText="1"/>
    </xf>
    <xf numFmtId="0" fontId="21" fillId="33" borderId="57" xfId="0" applyFont="1" applyFill="1" applyBorder="1" applyAlignment="1">
      <alignment/>
    </xf>
    <xf numFmtId="0" fontId="21" fillId="0" borderId="32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/>
    </xf>
    <xf numFmtId="0" fontId="21" fillId="0" borderId="38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/>
    </xf>
    <xf numFmtId="0" fontId="21" fillId="0" borderId="45" xfId="0" applyFont="1" applyFill="1" applyBorder="1" applyAlignment="1">
      <alignment horizontal="left" vertical="center" wrapText="1"/>
    </xf>
    <xf numFmtId="3" fontId="21" fillId="0" borderId="58" xfId="0" applyNumberFormat="1" applyFont="1" applyFill="1" applyBorder="1" applyAlignment="1">
      <alignment horizontal="right" vertical="center" wrapText="1"/>
    </xf>
    <xf numFmtId="3" fontId="10" fillId="0" borderId="58" xfId="0" applyNumberFormat="1" applyFont="1" applyFill="1" applyBorder="1" applyAlignment="1">
      <alignment horizontal="right" vertical="center" wrapText="1"/>
    </xf>
    <xf numFmtId="0" fontId="21" fillId="0" borderId="47" xfId="0" applyFont="1" applyFill="1" applyBorder="1" applyAlignment="1">
      <alignment/>
    </xf>
    <xf numFmtId="3" fontId="21" fillId="37" borderId="0" xfId="0" applyNumberFormat="1" applyFont="1" applyFill="1" applyBorder="1" applyAlignment="1">
      <alignment horizontal="right" vertical="center" wrapText="1"/>
    </xf>
    <xf numFmtId="3" fontId="21" fillId="37" borderId="42" xfId="0" applyNumberFormat="1" applyFont="1" applyFill="1" applyBorder="1" applyAlignment="1">
      <alignment horizontal="right" vertical="center" wrapText="1"/>
    </xf>
    <xf numFmtId="0" fontId="21" fillId="37" borderId="45" xfId="0" applyFont="1" applyFill="1" applyBorder="1" applyAlignment="1">
      <alignment vertical="center" wrapText="1"/>
    </xf>
    <xf numFmtId="3" fontId="22" fillId="37" borderId="45" xfId="0" applyNumberFormat="1" applyFont="1" applyFill="1" applyBorder="1" applyAlignment="1">
      <alignment horizontal="right" vertical="center" wrapText="1"/>
    </xf>
    <xf numFmtId="3" fontId="22" fillId="37" borderId="46" xfId="0" applyNumberFormat="1" applyFont="1" applyFill="1" applyBorder="1" applyAlignment="1">
      <alignment horizontal="right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vertical="center" wrapText="1"/>
    </xf>
    <xf numFmtId="3" fontId="27" fillId="33" borderId="38" xfId="0" applyNumberFormat="1" applyFont="1" applyFill="1" applyBorder="1" applyAlignment="1">
      <alignment vertical="center" wrapText="1"/>
    </xf>
    <xf numFmtId="3" fontId="23" fillId="33" borderId="38" xfId="0" applyNumberFormat="1" applyFont="1" applyFill="1" applyBorder="1" applyAlignment="1">
      <alignment vertical="center" wrapText="1"/>
    </xf>
    <xf numFmtId="3" fontId="21" fillId="33" borderId="2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21" fillId="33" borderId="59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vertical="center" wrapText="1"/>
    </xf>
    <xf numFmtId="3" fontId="28" fillId="33" borderId="38" xfId="0" applyNumberFormat="1" applyFont="1" applyFill="1" applyBorder="1" applyAlignment="1">
      <alignment vertical="center" wrapText="1"/>
    </xf>
    <xf numFmtId="3" fontId="10" fillId="33" borderId="38" xfId="0" applyNumberFormat="1" applyFont="1" applyFill="1" applyBorder="1" applyAlignment="1">
      <alignment vertical="center" wrapText="1"/>
    </xf>
    <xf numFmtId="3" fontId="10" fillId="33" borderId="22" xfId="0" applyNumberFormat="1" applyFont="1" applyFill="1" applyBorder="1" applyAlignment="1">
      <alignment vertical="center" wrapText="1"/>
    </xf>
    <xf numFmtId="0" fontId="21" fillId="33" borderId="60" xfId="0" applyFont="1" applyFill="1" applyBorder="1" applyAlignment="1">
      <alignment vertical="center" wrapText="1"/>
    </xf>
    <xf numFmtId="0" fontId="21" fillId="33" borderId="42" xfId="0" applyFont="1" applyFill="1" applyBorder="1" applyAlignment="1">
      <alignment vertical="center" wrapText="1"/>
    </xf>
    <xf numFmtId="0" fontId="28" fillId="33" borderId="42" xfId="0" applyFont="1" applyFill="1" applyBorder="1" applyAlignment="1">
      <alignment vertical="center" wrapText="1"/>
    </xf>
    <xf numFmtId="3" fontId="28" fillId="33" borderId="41" xfId="0" applyNumberFormat="1" applyFont="1" applyFill="1" applyBorder="1" applyAlignment="1">
      <alignment vertical="center" wrapText="1"/>
    </xf>
    <xf numFmtId="3" fontId="10" fillId="33" borderId="41" xfId="0" applyNumberFormat="1" applyFont="1" applyFill="1" applyBorder="1" applyAlignment="1">
      <alignment vertical="center" wrapText="1"/>
    </xf>
    <xf numFmtId="3" fontId="21" fillId="33" borderId="17" xfId="0" applyNumberFormat="1" applyFont="1" applyFill="1" applyBorder="1" applyAlignment="1">
      <alignment/>
    </xf>
    <xf numFmtId="0" fontId="2" fillId="37" borderId="0" xfId="54" applyFont="1" applyFill="1" applyAlignment="1">
      <alignment horizontal="center" wrapText="1"/>
      <protection/>
    </xf>
    <xf numFmtId="0" fontId="2" fillId="37" borderId="0" xfId="54" applyFont="1" applyFill="1" applyAlignment="1">
      <alignment vertical="center"/>
      <protection/>
    </xf>
    <xf numFmtId="0" fontId="2" fillId="37" borderId="0" xfId="54" applyFont="1" applyFill="1" applyAlignment="1">
      <alignment horizontal="center" vertical="center" wrapText="1"/>
      <protection/>
    </xf>
    <xf numFmtId="3" fontId="2" fillId="37" borderId="0" xfId="54" applyNumberFormat="1" applyFont="1" applyFill="1" applyAlignment="1">
      <alignment horizontal="center" vertical="center" wrapText="1"/>
      <protection/>
    </xf>
    <xf numFmtId="3" fontId="2" fillId="0" borderId="0" xfId="54" applyNumberFormat="1" applyFont="1">
      <alignment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Alignment="1">
      <alignment vertical="center"/>
      <protection/>
    </xf>
    <xf numFmtId="0" fontId="15" fillId="0" borderId="0" xfId="54" applyFont="1" applyAlignment="1">
      <alignment horizontal="center" vertical="center"/>
      <protection/>
    </xf>
    <xf numFmtId="3" fontId="15" fillId="0" borderId="0" xfId="54" applyNumberFormat="1" applyFont="1" applyAlignment="1">
      <alignment horizontal="center" vertical="center"/>
      <protection/>
    </xf>
    <xf numFmtId="0" fontId="15" fillId="0" borderId="0" xfId="54" applyFont="1">
      <alignment/>
      <protection/>
    </xf>
    <xf numFmtId="0" fontId="29" fillId="0" borderId="0" xfId="54" applyFont="1" applyAlignment="1">
      <alignment horizontal="center" vertical="center"/>
      <protection/>
    </xf>
    <xf numFmtId="0" fontId="1" fillId="33" borderId="35" xfId="53" applyFont="1" applyFill="1" applyBorder="1" applyAlignment="1">
      <alignment horizontal="center" vertical="center"/>
      <protection/>
    </xf>
    <xf numFmtId="0" fontId="1" fillId="33" borderId="22" xfId="53" applyFont="1" applyFill="1" applyBorder="1" applyAlignment="1">
      <alignment horizontal="center" vertical="center"/>
      <protection/>
    </xf>
    <xf numFmtId="0" fontId="1" fillId="33" borderId="24" xfId="53" applyFont="1" applyFill="1" applyBorder="1" applyAlignment="1">
      <alignment horizontal="center" vertical="center"/>
      <protection/>
    </xf>
    <xf numFmtId="0" fontId="1" fillId="0" borderId="61" xfId="53" applyFont="1" applyBorder="1" applyAlignment="1">
      <alignment horizontal="center" vertical="center" wrapText="1"/>
      <protection/>
    </xf>
    <xf numFmtId="0" fontId="1" fillId="0" borderId="62" xfId="53" applyFont="1" applyBorder="1" applyAlignment="1">
      <alignment horizontal="center" vertical="center" wrapText="1"/>
      <protection/>
    </xf>
    <xf numFmtId="0" fontId="1" fillId="0" borderId="63" xfId="53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" fillId="33" borderId="31" xfId="53" applyFont="1" applyFill="1" applyBorder="1" applyAlignment="1">
      <alignment horizontal="center" vertical="center" wrapText="1"/>
      <protection/>
    </xf>
    <xf numFmtId="0" fontId="1" fillId="33" borderId="14" xfId="53" applyFont="1" applyFill="1" applyBorder="1" applyAlignment="1">
      <alignment horizontal="center" vertical="center" wrapText="1"/>
      <protection/>
    </xf>
    <xf numFmtId="0" fontId="1" fillId="33" borderId="13" xfId="53" applyFont="1" applyFill="1" applyBorder="1" applyAlignment="1">
      <alignment horizontal="center" vertical="center" wrapText="1"/>
      <protection/>
    </xf>
    <xf numFmtId="0" fontId="1" fillId="33" borderId="33" xfId="53" applyFont="1" applyFill="1" applyBorder="1" applyAlignment="1">
      <alignment horizontal="center" vertical="center" wrapText="1"/>
      <protection/>
    </xf>
    <xf numFmtId="0" fontId="1" fillId="33" borderId="39" xfId="53" applyFont="1" applyFill="1" applyBorder="1" applyAlignment="1">
      <alignment horizontal="center" vertical="center" wrapText="1"/>
      <protection/>
    </xf>
    <xf numFmtId="0" fontId="1" fillId="33" borderId="16" xfId="53" applyFont="1" applyFill="1" applyBorder="1" applyAlignment="1">
      <alignment horizontal="center" vertical="center" wrapText="1"/>
      <protection/>
    </xf>
    <xf numFmtId="0" fontId="1" fillId="33" borderId="35" xfId="53" applyFont="1" applyFill="1" applyBorder="1" applyAlignment="1">
      <alignment horizontal="center" vertical="center" wrapText="1"/>
      <protection/>
    </xf>
    <xf numFmtId="0" fontId="1" fillId="33" borderId="22" xfId="53" applyFont="1" applyFill="1" applyBorder="1" applyAlignment="1">
      <alignment horizontal="center" vertical="center" wrapText="1"/>
      <protection/>
    </xf>
    <xf numFmtId="0" fontId="1" fillId="33" borderId="24" xfId="53" applyFont="1" applyFill="1" applyBorder="1" applyAlignment="1">
      <alignment horizontal="center" vertical="center" wrapText="1"/>
      <protection/>
    </xf>
    <xf numFmtId="0" fontId="1" fillId="33" borderId="43" xfId="53" applyFont="1" applyFill="1" applyBorder="1" applyAlignment="1">
      <alignment horizontal="center" vertical="center"/>
      <protection/>
    </xf>
    <xf numFmtId="0" fontId="1" fillId="33" borderId="20" xfId="53" applyFont="1" applyFill="1" applyBorder="1" applyAlignment="1">
      <alignment horizontal="center" vertical="center"/>
      <protection/>
    </xf>
    <xf numFmtId="0" fontId="1" fillId="33" borderId="23" xfId="53" applyFont="1" applyFill="1" applyBorder="1" applyAlignment="1">
      <alignment horizontal="center" vertical="center"/>
      <protection/>
    </xf>
    <xf numFmtId="0" fontId="10" fillId="33" borderId="64" xfId="0" applyFont="1" applyFill="1" applyBorder="1" applyAlignment="1">
      <alignment horizontal="left" vertical="center" wrapText="1"/>
    </xf>
    <xf numFmtId="0" fontId="10" fillId="33" borderId="65" xfId="0" applyFont="1" applyFill="1" applyBorder="1" applyAlignment="1">
      <alignment horizontal="left" vertical="center" wrapText="1"/>
    </xf>
    <xf numFmtId="0" fontId="10" fillId="33" borderId="66" xfId="0" applyFont="1" applyFill="1" applyBorder="1" applyAlignment="1">
      <alignment horizontal="left" vertical="center" wrapText="1"/>
    </xf>
    <xf numFmtId="0" fontId="21" fillId="37" borderId="3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37" borderId="32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37" borderId="38" xfId="0" applyFont="1" applyFill="1" applyBorder="1" applyAlignment="1">
      <alignment horizontal="center" vertical="center" wrapText="1"/>
    </xf>
    <xf numFmtId="0" fontId="21" fillId="37" borderId="33" xfId="0" applyFont="1" applyFill="1" applyBorder="1" applyAlignment="1">
      <alignment horizontal="center" vertical="center" wrapText="1"/>
    </xf>
    <xf numFmtId="0" fontId="21" fillId="37" borderId="39" xfId="0" applyFont="1" applyFill="1" applyBorder="1" applyAlignment="1">
      <alignment horizontal="center" vertical="center" wrapText="1"/>
    </xf>
    <xf numFmtId="9" fontId="21" fillId="0" borderId="35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67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37" borderId="45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21" fillId="0" borderId="65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37" borderId="41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left" vertical="center" wrapText="1"/>
    </xf>
    <xf numFmtId="0" fontId="21" fillId="0" borderId="69" xfId="0" applyFont="1" applyBorder="1" applyAlignment="1">
      <alignment horizontal="left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1" fillId="37" borderId="31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37" borderId="32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37" borderId="38" xfId="0" applyFont="1" applyFill="1" applyBorder="1" applyAlignment="1">
      <alignment horizontal="center" vertical="center" wrapText="1"/>
    </xf>
    <xf numFmtId="0" fontId="21" fillId="37" borderId="33" xfId="0" applyFont="1" applyFill="1" applyBorder="1" applyAlignment="1">
      <alignment horizontal="center" vertical="center" wrapText="1"/>
    </xf>
    <xf numFmtId="0" fontId="21" fillId="37" borderId="39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 wrapText="1"/>
    </xf>
    <xf numFmtId="0" fontId="10" fillId="35" borderId="70" xfId="0" applyFont="1" applyFill="1" applyBorder="1" applyAlignment="1">
      <alignment horizontal="center" vertical="center" wrapText="1"/>
    </xf>
    <xf numFmtId="0" fontId="10" fillId="35" borderId="71" xfId="0" applyFont="1" applyFill="1" applyBorder="1" applyAlignment="1">
      <alignment horizontal="center" vertical="center" wrapText="1"/>
    </xf>
    <xf numFmtId="0" fontId="10" fillId="35" borderId="72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/>
    </xf>
    <xf numFmtId="0" fontId="10" fillId="33" borderId="17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0" fillId="35" borderId="33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/>
    </xf>
    <xf numFmtId="0" fontId="10" fillId="33" borderId="76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9" fontId="21" fillId="0" borderId="22" xfId="0" applyNumberFormat="1" applyFont="1" applyBorder="1" applyAlignment="1">
      <alignment horizontal="center" wrapText="1"/>
    </xf>
    <xf numFmtId="9" fontId="21" fillId="0" borderId="17" xfId="0" applyNumberFormat="1" applyFont="1" applyBorder="1" applyAlignment="1">
      <alignment horizontal="center" wrapText="1"/>
    </xf>
    <xf numFmtId="0" fontId="10" fillId="35" borderId="6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17" fillId="37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37" borderId="42" xfId="0" applyFont="1" applyFill="1" applyBorder="1" applyAlignment="1">
      <alignment horizontal="center" vertical="center"/>
    </xf>
    <xf numFmtId="0" fontId="20" fillId="0" borderId="42" xfId="0" applyFont="1" applyBorder="1" applyAlignment="1">
      <alignment/>
    </xf>
    <xf numFmtId="0" fontId="21" fillId="37" borderId="32" xfId="0" applyFont="1" applyFill="1" applyBorder="1" applyAlignment="1">
      <alignment horizontal="righ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5.11.08(plan-2006)" xfId="52"/>
    <cellStyle name="Normalny_Sprawozdanie I półrocze 2004" xfId="53"/>
    <cellStyle name="Normalny_Wieloletni 19-12-01 (1)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24"/>
  <sheetViews>
    <sheetView showGridLines="0" tabSelected="1" view="pageBreakPreview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2" width="9.28125" style="15" bestFit="1" customWidth="1"/>
    <col min="3" max="3" width="49.57421875" style="15" bestFit="1" customWidth="1"/>
    <col min="4" max="5" width="24.28125" style="15" customWidth="1"/>
    <col min="6" max="16384" width="9.140625" style="15" customWidth="1"/>
  </cols>
  <sheetData>
    <row r="1" spans="1:5" s="1" customFormat="1" ht="60" customHeight="1">
      <c r="A1" s="2"/>
      <c r="B1" s="2"/>
      <c r="C1" s="2"/>
      <c r="E1" s="19" t="s">
        <v>113</v>
      </c>
    </row>
    <row r="2" spans="1:3" s="1" customFormat="1" ht="12.75">
      <c r="A2" s="2"/>
      <c r="B2" s="2"/>
      <c r="C2" s="2"/>
    </row>
    <row r="3" spans="1:3" s="1" customFormat="1" ht="12.75">
      <c r="A3" s="2"/>
      <c r="B3" s="2"/>
      <c r="C3" s="2"/>
    </row>
    <row r="4" spans="1:5" s="1" customFormat="1" ht="32.25" customHeight="1">
      <c r="A4" s="245" t="s">
        <v>15</v>
      </c>
      <c r="B4" s="245"/>
      <c r="C4" s="245"/>
      <c r="D4" s="245"/>
      <c r="E4" s="245"/>
    </row>
    <row r="5" spans="1:5" s="1" customFormat="1" ht="15.75" thickBot="1">
      <c r="A5" s="4"/>
      <c r="B5" s="4"/>
      <c r="C5" s="4"/>
      <c r="E5" s="5" t="s">
        <v>6</v>
      </c>
    </row>
    <row r="6" spans="1:5" s="1" customFormat="1" ht="12.75">
      <c r="A6" s="246" t="s">
        <v>0</v>
      </c>
      <c r="B6" s="249" t="s">
        <v>1</v>
      </c>
      <c r="C6" s="252" t="s">
        <v>2</v>
      </c>
      <c r="D6" s="255" t="s">
        <v>3</v>
      </c>
      <c r="E6" s="239" t="s">
        <v>4</v>
      </c>
    </row>
    <row r="7" spans="1:5" s="1" customFormat="1" ht="12.75">
      <c r="A7" s="247"/>
      <c r="B7" s="250"/>
      <c r="C7" s="253"/>
      <c r="D7" s="256"/>
      <c r="E7" s="240"/>
    </row>
    <row r="8" spans="1:5" s="1" customFormat="1" ht="59.25" customHeight="1">
      <c r="A8" s="248"/>
      <c r="B8" s="251"/>
      <c r="C8" s="254"/>
      <c r="D8" s="257"/>
      <c r="E8" s="241"/>
    </row>
    <row r="9" spans="1:5" s="3" customFormat="1" ht="12" thickBot="1">
      <c r="A9" s="8">
        <v>1</v>
      </c>
      <c r="B9" s="9">
        <v>2</v>
      </c>
      <c r="C9" s="20">
        <v>3</v>
      </c>
      <c r="D9" s="21">
        <v>4</v>
      </c>
      <c r="E9" s="22">
        <v>5</v>
      </c>
    </row>
    <row r="10" spans="1:5" s="1" customFormat="1" ht="12.75">
      <c r="A10" s="12"/>
      <c r="B10" s="23"/>
      <c r="C10" s="24"/>
      <c r="D10" s="25"/>
      <c r="E10" s="26"/>
    </row>
    <row r="11" spans="1:5" s="7" customFormat="1" ht="12.75">
      <c r="A11" s="27">
        <v>700</v>
      </c>
      <c r="B11" s="28"/>
      <c r="C11" s="29" t="s">
        <v>108</v>
      </c>
      <c r="D11" s="30">
        <f>SUM(D13)</f>
        <v>700000</v>
      </c>
      <c r="E11" s="31">
        <f>SUM(E13)</f>
        <v>0</v>
      </c>
    </row>
    <row r="12" spans="1:5" s="1" customFormat="1" ht="12.75">
      <c r="A12" s="12"/>
      <c r="B12" s="23"/>
      <c r="C12" s="24"/>
      <c r="D12" s="32"/>
      <c r="E12" s="33"/>
    </row>
    <row r="13" spans="1:5" s="1" customFormat="1" ht="12.75">
      <c r="A13" s="11"/>
      <c r="B13" s="10">
        <v>70095</v>
      </c>
      <c r="C13" s="16" t="s">
        <v>109</v>
      </c>
      <c r="D13" s="34">
        <v>700000</v>
      </c>
      <c r="E13" s="35">
        <v>0</v>
      </c>
    </row>
    <row r="14" spans="1:5" s="1" customFormat="1" ht="12.75">
      <c r="A14" s="12"/>
      <c r="B14" s="23"/>
      <c r="C14" s="24"/>
      <c r="D14" s="25"/>
      <c r="E14" s="26"/>
    </row>
    <row r="15" spans="1:5" s="7" customFormat="1" ht="12.75">
      <c r="A15" s="27">
        <v>710</v>
      </c>
      <c r="B15" s="28"/>
      <c r="C15" s="29" t="s">
        <v>110</v>
      </c>
      <c r="D15" s="30">
        <f>SUM(D17)</f>
        <v>0</v>
      </c>
      <c r="E15" s="31">
        <f>SUM(E17)</f>
        <v>700000</v>
      </c>
    </row>
    <row r="16" spans="1:5" s="1" customFormat="1" ht="12.75">
      <c r="A16" s="12"/>
      <c r="B16" s="23"/>
      <c r="C16" s="24"/>
      <c r="D16" s="32"/>
      <c r="E16" s="33"/>
    </row>
    <row r="17" spans="1:5" s="1" customFormat="1" ht="13.5" thickBot="1">
      <c r="A17" s="11"/>
      <c r="B17" s="10">
        <v>71095</v>
      </c>
      <c r="C17" s="16" t="s">
        <v>109</v>
      </c>
      <c r="D17" s="34">
        <v>0</v>
      </c>
      <c r="E17" s="35">
        <v>700000</v>
      </c>
    </row>
    <row r="18" spans="1:5" s="6" customFormat="1" ht="30" customHeight="1" thickBot="1">
      <c r="A18" s="242" t="s">
        <v>5</v>
      </c>
      <c r="B18" s="243"/>
      <c r="C18" s="244"/>
      <c r="D18" s="14">
        <f>SUM(D11+D15)</f>
        <v>700000</v>
      </c>
      <c r="E18" s="36">
        <f>SUM(E11+E15)</f>
        <v>700000</v>
      </c>
    </row>
    <row r="20" ht="12.75">
      <c r="D20" s="37"/>
    </row>
    <row r="21" spans="3:4" ht="12.75">
      <c r="C21" s="38"/>
      <c r="D21" s="39">
        <f>SUM(E18-D18)</f>
        <v>0</v>
      </c>
    </row>
    <row r="23" ht="12.75">
      <c r="C23" s="37"/>
    </row>
    <row r="24" ht="12.75">
      <c r="D24" s="13"/>
    </row>
  </sheetData>
  <sheetProtection/>
  <mergeCells count="7">
    <mergeCell ref="E6:E8"/>
    <mergeCell ref="A18:C18"/>
    <mergeCell ref="A4:E4"/>
    <mergeCell ref="A6:A8"/>
    <mergeCell ref="B6:B8"/>
    <mergeCell ref="C6:C8"/>
    <mergeCell ref="D6:D8"/>
  </mergeCells>
  <printOptions horizontalCentered="1"/>
  <pageMargins left="0.3937007874015748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R219"/>
  <sheetViews>
    <sheetView showGridLines="0"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5.8515625" style="233" customWidth="1"/>
    <col min="2" max="3" width="7.7109375" style="233" customWidth="1"/>
    <col min="4" max="4" width="73.140625" style="234" customWidth="1"/>
    <col min="5" max="6" width="7.7109375" style="235" customWidth="1"/>
    <col min="7" max="7" width="14.8515625" style="235" customWidth="1"/>
    <col min="8" max="8" width="17.8515625" style="235" customWidth="1"/>
    <col min="9" max="9" width="13.7109375" style="236" customWidth="1"/>
    <col min="10" max="11" width="13.7109375" style="235" customWidth="1"/>
    <col min="12" max="13" width="13.7109375" style="233" customWidth="1"/>
    <col min="14" max="15" width="13.7109375" style="237" customWidth="1"/>
    <col min="16" max="16" width="23.00390625" style="238" customWidth="1"/>
    <col min="17" max="17" width="9.8515625" style="237" bestFit="1" customWidth="1"/>
    <col min="18" max="18" width="10.8515625" style="237" bestFit="1" customWidth="1"/>
    <col min="19" max="16384" width="9.00390625" style="237" customWidth="1"/>
  </cols>
  <sheetData>
    <row r="1" spans="1:16" s="43" customFormat="1" ht="55.5" customHeight="1">
      <c r="A1" s="40"/>
      <c r="B1" s="41"/>
      <c r="C1" s="42"/>
      <c r="D1" s="42"/>
      <c r="O1" s="344" t="s">
        <v>114</v>
      </c>
      <c r="P1" s="344"/>
    </row>
    <row r="2" spans="1:16" s="44" customFormat="1" ht="27.75" customHeight="1">
      <c r="A2" s="345" t="s">
        <v>24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6"/>
    </row>
    <row r="3" spans="1:16" s="15" customFormat="1" ht="26.25" customHeight="1" thickBo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8"/>
    </row>
    <row r="4" spans="1:16" s="15" customFormat="1" ht="15.75" customHeight="1">
      <c r="A4" s="309" t="s">
        <v>7</v>
      </c>
      <c r="B4" s="296" t="s">
        <v>0</v>
      </c>
      <c r="C4" s="296" t="s">
        <v>25</v>
      </c>
      <c r="D4" s="296" t="s">
        <v>26</v>
      </c>
      <c r="E4" s="320" t="s">
        <v>9</v>
      </c>
      <c r="F4" s="325"/>
      <c r="G4" s="296" t="s">
        <v>27</v>
      </c>
      <c r="H4" s="320" t="s">
        <v>28</v>
      </c>
      <c r="I4" s="299" t="s">
        <v>29</v>
      </c>
      <c r="J4" s="322"/>
      <c r="K4" s="322"/>
      <c r="L4" s="322"/>
      <c r="M4" s="322"/>
      <c r="N4" s="322"/>
      <c r="O4" s="322"/>
      <c r="P4" s="302" t="s">
        <v>30</v>
      </c>
    </row>
    <row r="5" spans="1:16" s="15" customFormat="1" ht="15.75" customHeight="1">
      <c r="A5" s="310"/>
      <c r="B5" s="297"/>
      <c r="C5" s="297"/>
      <c r="D5" s="297"/>
      <c r="E5" s="312"/>
      <c r="F5" s="313"/>
      <c r="G5" s="297"/>
      <c r="H5" s="297"/>
      <c r="I5" s="297" t="s">
        <v>31</v>
      </c>
      <c r="J5" s="297" t="s">
        <v>32</v>
      </c>
      <c r="K5" s="312" t="s">
        <v>33</v>
      </c>
      <c r="L5" s="324"/>
      <c r="M5" s="324"/>
      <c r="N5" s="324"/>
      <c r="O5" s="324"/>
      <c r="P5" s="303"/>
    </row>
    <row r="6" spans="1:16" s="15" customFormat="1" ht="31.5" customHeight="1" thickBot="1">
      <c r="A6" s="311"/>
      <c r="B6" s="298"/>
      <c r="C6" s="298"/>
      <c r="D6" s="298"/>
      <c r="E6" s="45" t="s">
        <v>34</v>
      </c>
      <c r="F6" s="45" t="s">
        <v>35</v>
      </c>
      <c r="G6" s="298"/>
      <c r="H6" s="321"/>
      <c r="I6" s="321"/>
      <c r="J6" s="321"/>
      <c r="K6" s="46">
        <v>2011</v>
      </c>
      <c r="L6" s="47">
        <v>2012</v>
      </c>
      <c r="M6" s="47">
        <v>2013</v>
      </c>
      <c r="N6" s="47">
        <v>2014</v>
      </c>
      <c r="O6" s="48" t="s">
        <v>36</v>
      </c>
      <c r="P6" s="323"/>
    </row>
    <row r="7" spans="1:16" s="15" customFormat="1" ht="15.75" thickBot="1">
      <c r="A7" s="49">
        <v>1</v>
      </c>
      <c r="B7" s="50">
        <v>2</v>
      </c>
      <c r="C7" s="50">
        <v>3</v>
      </c>
      <c r="D7" s="50">
        <v>4</v>
      </c>
      <c r="E7" s="51">
        <v>5</v>
      </c>
      <c r="F7" s="51">
        <v>6</v>
      </c>
      <c r="G7" s="51">
        <v>7</v>
      </c>
      <c r="H7" s="52">
        <v>8</v>
      </c>
      <c r="I7" s="51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3">
        <v>15</v>
      </c>
      <c r="P7" s="54">
        <v>16</v>
      </c>
    </row>
    <row r="8" spans="1:16" s="15" customFormat="1" ht="17.25" customHeight="1" thickBot="1" thickTop="1">
      <c r="A8" s="343" t="s">
        <v>37</v>
      </c>
      <c r="B8" s="275"/>
      <c r="C8" s="275"/>
      <c r="D8" s="275"/>
      <c r="E8" s="275"/>
      <c r="F8" s="275"/>
      <c r="G8" s="275"/>
      <c r="H8" s="55">
        <f>SUM(I8:O8)</f>
        <v>621350</v>
      </c>
      <c r="I8" s="56">
        <f>SUM(I10)</f>
        <v>121350</v>
      </c>
      <c r="J8" s="56">
        <f aca="true" t="shared" si="0" ref="J8:O8">SUM(J10)</f>
        <v>500000</v>
      </c>
      <c r="K8" s="56">
        <f t="shared" si="0"/>
        <v>0</v>
      </c>
      <c r="L8" s="56">
        <f t="shared" si="0"/>
        <v>0</v>
      </c>
      <c r="M8" s="56">
        <f t="shared" si="0"/>
        <v>0</v>
      </c>
      <c r="N8" s="56">
        <f t="shared" si="0"/>
        <v>0</v>
      </c>
      <c r="O8" s="56">
        <f t="shared" si="0"/>
        <v>0</v>
      </c>
      <c r="P8" s="57"/>
    </row>
    <row r="9" spans="1:16" s="15" customFormat="1" ht="17.25" customHeight="1">
      <c r="A9" s="261">
        <v>1</v>
      </c>
      <c r="B9" s="263">
        <v>400</v>
      </c>
      <c r="C9" s="263">
        <v>40002</v>
      </c>
      <c r="D9" s="59" t="s">
        <v>38</v>
      </c>
      <c r="E9" s="263">
        <v>2008</v>
      </c>
      <c r="F9" s="263">
        <v>2010</v>
      </c>
      <c r="G9" s="266" t="s">
        <v>39</v>
      </c>
      <c r="H9" s="60"/>
      <c r="I9" s="61"/>
      <c r="J9" s="61"/>
      <c r="K9" s="61"/>
      <c r="L9" s="61"/>
      <c r="M9" s="62"/>
      <c r="N9" s="62"/>
      <c r="O9" s="63"/>
      <c r="P9" s="64"/>
    </row>
    <row r="10" spans="1:16" s="15" customFormat="1" ht="17.25" customHeight="1">
      <c r="A10" s="262"/>
      <c r="B10" s="264"/>
      <c r="C10" s="264"/>
      <c r="D10" s="65" t="s">
        <v>40</v>
      </c>
      <c r="E10" s="264"/>
      <c r="F10" s="264"/>
      <c r="G10" s="288"/>
      <c r="H10" s="66">
        <f>SUM(I10:O10)</f>
        <v>621350</v>
      </c>
      <c r="I10" s="67">
        <f>SUM(I11:I11)</f>
        <v>121350</v>
      </c>
      <c r="J10" s="67">
        <f>SUM(J11:J11)</f>
        <v>500000</v>
      </c>
      <c r="K10" s="67"/>
      <c r="L10" s="67"/>
      <c r="M10" s="67"/>
      <c r="N10" s="68"/>
      <c r="O10" s="69"/>
      <c r="P10" s="64"/>
    </row>
    <row r="11" spans="1:16" s="15" customFormat="1" ht="17.25" customHeight="1" thickBot="1">
      <c r="A11" s="262"/>
      <c r="B11" s="264"/>
      <c r="C11" s="264"/>
      <c r="D11" s="70" t="s">
        <v>11</v>
      </c>
      <c r="E11" s="264"/>
      <c r="F11" s="264"/>
      <c r="G11" s="288"/>
      <c r="H11" s="71">
        <f>SUM(I11:O11)</f>
        <v>621350</v>
      </c>
      <c r="I11" s="72">
        <v>121350</v>
      </c>
      <c r="J11" s="72">
        <v>500000</v>
      </c>
      <c r="K11" s="72"/>
      <c r="L11" s="73"/>
      <c r="M11" s="73"/>
      <c r="N11" s="68"/>
      <c r="O11" s="69"/>
      <c r="P11" s="64"/>
    </row>
    <row r="12" spans="1:16" s="76" customFormat="1" ht="17.25" customHeight="1" thickBot="1" thickTop="1">
      <c r="A12" s="258" t="s">
        <v>41</v>
      </c>
      <c r="B12" s="275"/>
      <c r="C12" s="275"/>
      <c r="D12" s="275"/>
      <c r="E12" s="275"/>
      <c r="F12" s="275"/>
      <c r="G12" s="275"/>
      <c r="H12" s="55">
        <f>SUM(I12:O12)</f>
        <v>18128850</v>
      </c>
      <c r="I12" s="74">
        <f aca="true" t="shared" si="1" ref="I12:N12">SUM(I14,I18,I21,I25,I28)</f>
        <v>490443</v>
      </c>
      <c r="J12" s="74">
        <f t="shared" si="1"/>
        <v>6188407</v>
      </c>
      <c r="K12" s="74">
        <f t="shared" si="1"/>
        <v>5950000</v>
      </c>
      <c r="L12" s="74">
        <f t="shared" si="1"/>
        <v>5500000</v>
      </c>
      <c r="M12" s="74">
        <f t="shared" si="1"/>
        <v>0</v>
      </c>
      <c r="N12" s="74">
        <f t="shared" si="1"/>
        <v>0</v>
      </c>
      <c r="O12" s="74">
        <f>SUM(O14,O21,O25,O28)</f>
        <v>0</v>
      </c>
      <c r="P12" s="75"/>
    </row>
    <row r="13" spans="1:16" s="76" customFormat="1" ht="18" customHeight="1">
      <c r="A13" s="261">
        <v>2</v>
      </c>
      <c r="B13" s="263">
        <v>600</v>
      </c>
      <c r="C13" s="263">
        <v>60013</v>
      </c>
      <c r="D13" s="77" t="s">
        <v>17</v>
      </c>
      <c r="E13" s="263">
        <v>2006</v>
      </c>
      <c r="F13" s="263">
        <v>2012</v>
      </c>
      <c r="G13" s="266" t="s">
        <v>42</v>
      </c>
      <c r="H13" s="78"/>
      <c r="I13" s="79"/>
      <c r="J13" s="61"/>
      <c r="K13" s="61"/>
      <c r="L13" s="62"/>
      <c r="M13" s="62"/>
      <c r="N13" s="62"/>
      <c r="O13" s="63"/>
      <c r="P13" s="80"/>
    </row>
    <row r="14" spans="1:16" s="76" customFormat="1" ht="15.75">
      <c r="A14" s="262"/>
      <c r="B14" s="264"/>
      <c r="C14" s="264"/>
      <c r="D14" s="65" t="s">
        <v>40</v>
      </c>
      <c r="E14" s="264"/>
      <c r="F14" s="264"/>
      <c r="G14" s="288"/>
      <c r="H14" s="81">
        <f>SUM(I14:O14)</f>
        <v>6309962</v>
      </c>
      <c r="I14" s="81">
        <f>SUM(I15:I16)</f>
        <v>269962</v>
      </c>
      <c r="J14" s="81">
        <f>SUM(J15:J16)</f>
        <v>2640000</v>
      </c>
      <c r="K14" s="81">
        <f>SUM(K15:K16)</f>
        <v>1700000</v>
      </c>
      <c r="L14" s="81">
        <f>SUM(L15:L16)</f>
        <v>1700000</v>
      </c>
      <c r="M14" s="73"/>
      <c r="N14" s="73"/>
      <c r="O14" s="82"/>
      <c r="P14" s="64"/>
    </row>
    <row r="15" spans="1:16" s="76" customFormat="1" ht="15">
      <c r="A15" s="262"/>
      <c r="B15" s="264"/>
      <c r="C15" s="264"/>
      <c r="D15" s="83" t="s">
        <v>11</v>
      </c>
      <c r="E15" s="264"/>
      <c r="F15" s="264"/>
      <c r="G15" s="288"/>
      <c r="H15" s="72">
        <f>SUM(I15:O15)</f>
        <v>2365962</v>
      </c>
      <c r="I15" s="84">
        <v>269962</v>
      </c>
      <c r="J15" s="72">
        <v>396000</v>
      </c>
      <c r="K15" s="72">
        <v>850000</v>
      </c>
      <c r="L15" s="72">
        <v>850000</v>
      </c>
      <c r="M15" s="73"/>
      <c r="N15" s="73"/>
      <c r="O15" s="82"/>
      <c r="P15" s="341" t="s">
        <v>43</v>
      </c>
    </row>
    <row r="16" spans="1:16" s="76" customFormat="1" ht="15.75" thickBot="1">
      <c r="A16" s="276"/>
      <c r="B16" s="277"/>
      <c r="C16" s="277"/>
      <c r="D16" s="85" t="s">
        <v>12</v>
      </c>
      <c r="E16" s="277"/>
      <c r="F16" s="277"/>
      <c r="G16" s="314"/>
      <c r="H16" s="86">
        <f>SUM(I16:O16)</f>
        <v>3944000</v>
      </c>
      <c r="I16" s="87"/>
      <c r="J16" s="86">
        <v>2244000</v>
      </c>
      <c r="K16" s="86">
        <v>850000</v>
      </c>
      <c r="L16" s="86">
        <v>850000</v>
      </c>
      <c r="M16" s="88"/>
      <c r="N16" s="88"/>
      <c r="O16" s="89"/>
      <c r="P16" s="342"/>
    </row>
    <row r="17" spans="1:16" s="76" customFormat="1" ht="34.5" customHeight="1">
      <c r="A17" s="261">
        <v>3</v>
      </c>
      <c r="B17" s="263">
        <v>600</v>
      </c>
      <c r="C17" s="263">
        <v>60013</v>
      </c>
      <c r="D17" s="59" t="s">
        <v>44</v>
      </c>
      <c r="E17" s="263">
        <v>2009</v>
      </c>
      <c r="F17" s="263">
        <v>2010</v>
      </c>
      <c r="G17" s="266" t="s">
        <v>42</v>
      </c>
      <c r="H17" s="90"/>
      <c r="I17" s="79"/>
      <c r="J17" s="61"/>
      <c r="K17" s="61"/>
      <c r="L17" s="62"/>
      <c r="M17" s="62"/>
      <c r="N17" s="62"/>
      <c r="O17" s="63"/>
      <c r="P17" s="80"/>
    </row>
    <row r="18" spans="1:16" s="76" customFormat="1" ht="15.75">
      <c r="A18" s="262"/>
      <c r="B18" s="264"/>
      <c r="C18" s="264"/>
      <c r="D18" s="65" t="s">
        <v>40</v>
      </c>
      <c r="E18" s="264"/>
      <c r="F18" s="264"/>
      <c r="G18" s="288"/>
      <c r="H18" s="91">
        <f>SUM(I18:O18)</f>
        <v>474038</v>
      </c>
      <c r="I18" s="91">
        <f>SUM(I19:I19)</f>
        <v>46631</v>
      </c>
      <c r="J18" s="91">
        <f>SUM(J19:J19)</f>
        <v>427407</v>
      </c>
      <c r="K18" s="91"/>
      <c r="L18" s="91"/>
      <c r="M18" s="73"/>
      <c r="N18" s="73"/>
      <c r="O18" s="82"/>
      <c r="P18" s="64"/>
    </row>
    <row r="19" spans="1:16" s="76" customFormat="1" ht="15.75" thickBot="1">
      <c r="A19" s="262"/>
      <c r="B19" s="264"/>
      <c r="C19" s="264"/>
      <c r="D19" s="70" t="s">
        <v>11</v>
      </c>
      <c r="E19" s="264"/>
      <c r="F19" s="264"/>
      <c r="G19" s="288"/>
      <c r="H19" s="92">
        <f>SUM(I19:O19)</f>
        <v>474038</v>
      </c>
      <c r="I19" s="87">
        <v>46631</v>
      </c>
      <c r="J19" s="86">
        <v>427407</v>
      </c>
      <c r="K19" s="88"/>
      <c r="L19" s="88"/>
      <c r="M19" s="88"/>
      <c r="N19" s="88"/>
      <c r="O19" s="89"/>
      <c r="P19" s="93"/>
    </row>
    <row r="20" spans="1:16" s="76" customFormat="1" ht="34.5" customHeight="1">
      <c r="A20" s="318">
        <v>4</v>
      </c>
      <c r="B20" s="319">
        <v>600</v>
      </c>
      <c r="C20" s="338">
        <v>60016</v>
      </c>
      <c r="D20" s="59" t="s">
        <v>45</v>
      </c>
      <c r="E20" s="319">
        <v>2008</v>
      </c>
      <c r="F20" s="319">
        <v>2012</v>
      </c>
      <c r="G20" s="319" t="s">
        <v>46</v>
      </c>
      <c r="H20" s="94"/>
      <c r="I20" s="84"/>
      <c r="J20" s="72"/>
      <c r="K20" s="73"/>
      <c r="L20" s="73"/>
      <c r="M20" s="73"/>
      <c r="N20" s="73"/>
      <c r="O20" s="82"/>
      <c r="P20" s="95"/>
    </row>
    <row r="21" spans="1:16" s="76" customFormat="1" ht="15.75">
      <c r="A21" s="262"/>
      <c r="B21" s="264"/>
      <c r="C21" s="339"/>
      <c r="D21" s="65" t="s">
        <v>40</v>
      </c>
      <c r="E21" s="264"/>
      <c r="F21" s="264"/>
      <c r="G21" s="264"/>
      <c r="H21" s="66">
        <f>SUM(I21:O21)</f>
        <v>7992850</v>
      </c>
      <c r="I21" s="96">
        <f>SUM(I22:I23)</f>
        <v>112850</v>
      </c>
      <c r="J21" s="96">
        <f>SUM(J22:J23)</f>
        <v>30000</v>
      </c>
      <c r="K21" s="96">
        <f>SUM(K22:K23)</f>
        <v>4150000</v>
      </c>
      <c r="L21" s="96">
        <f>SUM(L22:L23)</f>
        <v>3700000</v>
      </c>
      <c r="M21" s="96"/>
      <c r="N21" s="73"/>
      <c r="O21" s="82"/>
      <c r="P21" s="95"/>
    </row>
    <row r="22" spans="1:16" s="76" customFormat="1" ht="15">
      <c r="A22" s="262"/>
      <c r="B22" s="264"/>
      <c r="C22" s="339"/>
      <c r="D22" s="83" t="s">
        <v>11</v>
      </c>
      <c r="E22" s="264"/>
      <c r="F22" s="264"/>
      <c r="G22" s="264"/>
      <c r="H22" s="94">
        <f>SUM(I22:O22)</f>
        <v>4167850</v>
      </c>
      <c r="I22" s="84">
        <v>112850</v>
      </c>
      <c r="J22" s="72">
        <v>30000</v>
      </c>
      <c r="K22" s="73">
        <v>2125000</v>
      </c>
      <c r="L22" s="73">
        <v>1900000</v>
      </c>
      <c r="M22" s="73"/>
      <c r="N22" s="73"/>
      <c r="O22" s="82"/>
      <c r="P22" s="95"/>
    </row>
    <row r="23" spans="1:16" s="76" customFormat="1" ht="15.75" thickBot="1">
      <c r="A23" s="276"/>
      <c r="B23" s="277"/>
      <c r="C23" s="340"/>
      <c r="D23" s="97" t="s">
        <v>12</v>
      </c>
      <c r="E23" s="277"/>
      <c r="F23" s="277"/>
      <c r="G23" s="277"/>
      <c r="H23" s="94">
        <f>SUM(I23:O23)</f>
        <v>3825000</v>
      </c>
      <c r="I23" s="84"/>
      <c r="J23" s="72"/>
      <c r="K23" s="73">
        <v>2025000</v>
      </c>
      <c r="L23" s="73">
        <v>1800000</v>
      </c>
      <c r="M23" s="73"/>
      <c r="N23" s="73"/>
      <c r="O23" s="82"/>
      <c r="P23" s="93">
        <v>0.5</v>
      </c>
    </row>
    <row r="24" spans="1:16" s="76" customFormat="1" ht="39.75" customHeight="1">
      <c r="A24" s="281">
        <v>5</v>
      </c>
      <c r="B24" s="319">
        <v>600</v>
      </c>
      <c r="C24" s="319">
        <v>60016</v>
      </c>
      <c r="D24" s="98" t="s">
        <v>47</v>
      </c>
      <c r="E24" s="319">
        <v>2010</v>
      </c>
      <c r="F24" s="319">
        <v>2012</v>
      </c>
      <c r="G24" s="319" t="s">
        <v>46</v>
      </c>
      <c r="H24" s="99"/>
      <c r="I24" s="100"/>
      <c r="J24" s="100"/>
      <c r="K24" s="100"/>
      <c r="L24" s="100"/>
      <c r="M24" s="100"/>
      <c r="N24" s="101"/>
      <c r="O24" s="102"/>
      <c r="P24" s="103"/>
    </row>
    <row r="25" spans="1:16" s="76" customFormat="1" ht="15.75">
      <c r="A25" s="336"/>
      <c r="B25" s="264"/>
      <c r="C25" s="264"/>
      <c r="D25" s="104" t="s">
        <v>40</v>
      </c>
      <c r="E25" s="264"/>
      <c r="F25" s="264"/>
      <c r="G25" s="264"/>
      <c r="H25" s="66">
        <f>SUM(I25:O25)</f>
        <v>291000</v>
      </c>
      <c r="I25" s="105"/>
      <c r="J25" s="106">
        <f>SUM(J26)</f>
        <v>91000</v>
      </c>
      <c r="K25" s="106">
        <f>SUM(K26)</f>
        <v>100000</v>
      </c>
      <c r="L25" s="106">
        <f>SUM(L26)</f>
        <v>100000</v>
      </c>
      <c r="M25" s="106"/>
      <c r="N25" s="107"/>
      <c r="O25" s="108"/>
      <c r="P25" s="103"/>
    </row>
    <row r="26" spans="1:16" s="76" customFormat="1" ht="16.5" thickBot="1">
      <c r="A26" s="337"/>
      <c r="B26" s="277"/>
      <c r="C26" s="277"/>
      <c r="D26" s="109" t="s">
        <v>11</v>
      </c>
      <c r="E26" s="277"/>
      <c r="F26" s="277"/>
      <c r="G26" s="277"/>
      <c r="H26" s="110">
        <f>SUM(I26:O26)</f>
        <v>291000</v>
      </c>
      <c r="I26" s="105"/>
      <c r="J26" s="111">
        <v>91000</v>
      </c>
      <c r="K26" s="111">
        <v>100000</v>
      </c>
      <c r="L26" s="111">
        <v>100000</v>
      </c>
      <c r="M26" s="111"/>
      <c r="N26" s="112"/>
      <c r="O26" s="108"/>
      <c r="P26" s="113"/>
    </row>
    <row r="27" spans="1:16" s="17" customFormat="1" ht="15.75">
      <c r="A27" s="261">
        <v>6</v>
      </c>
      <c r="B27" s="263">
        <v>600</v>
      </c>
      <c r="C27" s="349">
        <v>60016</v>
      </c>
      <c r="D27" s="59" t="s">
        <v>48</v>
      </c>
      <c r="E27" s="263">
        <v>2009</v>
      </c>
      <c r="F27" s="263">
        <v>2010</v>
      </c>
      <c r="G27" s="266" t="s">
        <v>49</v>
      </c>
      <c r="H27" s="114"/>
      <c r="I27" s="79"/>
      <c r="J27" s="61"/>
      <c r="K27" s="61"/>
      <c r="L27" s="62"/>
      <c r="M27" s="62"/>
      <c r="N27" s="62"/>
      <c r="O27" s="63"/>
      <c r="P27" s="64"/>
    </row>
    <row r="28" spans="1:16" s="17" customFormat="1" ht="15.75">
      <c r="A28" s="262"/>
      <c r="B28" s="264"/>
      <c r="C28" s="339"/>
      <c r="D28" s="65" t="s">
        <v>40</v>
      </c>
      <c r="E28" s="264"/>
      <c r="F28" s="264"/>
      <c r="G28" s="288"/>
      <c r="H28" s="66">
        <f>SUM(I28:O28)</f>
        <v>3061000</v>
      </c>
      <c r="I28" s="67">
        <f>SUM(I29:I30)</f>
        <v>61000</v>
      </c>
      <c r="J28" s="67">
        <f>SUM(J29:J30)</f>
        <v>3000000</v>
      </c>
      <c r="K28" s="67"/>
      <c r="L28" s="67"/>
      <c r="M28" s="73"/>
      <c r="N28" s="73"/>
      <c r="O28" s="82"/>
      <c r="P28" s="64"/>
    </row>
    <row r="29" spans="1:16" s="17" customFormat="1" ht="15">
      <c r="A29" s="262"/>
      <c r="B29" s="264"/>
      <c r="C29" s="339"/>
      <c r="D29" s="83" t="s">
        <v>11</v>
      </c>
      <c r="E29" s="264"/>
      <c r="F29" s="264"/>
      <c r="G29" s="288"/>
      <c r="H29" s="94">
        <f>SUM(I29:O29)</f>
        <v>1761000</v>
      </c>
      <c r="I29" s="84">
        <v>61000</v>
      </c>
      <c r="J29" s="72">
        <v>1700000</v>
      </c>
      <c r="K29" s="73"/>
      <c r="L29" s="73"/>
      <c r="M29" s="73"/>
      <c r="N29" s="73"/>
      <c r="O29" s="82"/>
      <c r="P29" s="64"/>
    </row>
    <row r="30" spans="1:16" s="17" customFormat="1" ht="15.75" thickBot="1">
      <c r="A30" s="276"/>
      <c r="B30" s="277"/>
      <c r="C30" s="340"/>
      <c r="D30" s="97" t="s">
        <v>50</v>
      </c>
      <c r="E30" s="277"/>
      <c r="F30" s="277"/>
      <c r="G30" s="314"/>
      <c r="H30" s="94">
        <f>SUM(I30:O30)</f>
        <v>1300000</v>
      </c>
      <c r="I30" s="87"/>
      <c r="J30" s="86">
        <v>1300000</v>
      </c>
      <c r="K30" s="88"/>
      <c r="L30" s="88"/>
      <c r="M30" s="88"/>
      <c r="N30" s="88"/>
      <c r="O30" s="89"/>
      <c r="P30" s="95">
        <v>0.5</v>
      </c>
    </row>
    <row r="31" spans="1:16" s="17" customFormat="1" ht="17.25" customHeight="1" thickBot="1" thickTop="1">
      <c r="A31" s="258" t="s">
        <v>51</v>
      </c>
      <c r="B31" s="275"/>
      <c r="C31" s="275"/>
      <c r="D31" s="275"/>
      <c r="E31" s="275"/>
      <c r="F31" s="275"/>
      <c r="G31" s="275"/>
      <c r="H31" s="55">
        <f>SUM(I31:O31)</f>
        <v>10325000</v>
      </c>
      <c r="I31" s="115">
        <f>SUM(I33,I37)</f>
        <v>115000</v>
      </c>
      <c r="J31" s="115">
        <f aca="true" t="shared" si="2" ref="J31:O31">SUM(J33,J37)</f>
        <v>850000</v>
      </c>
      <c r="K31" s="115">
        <f t="shared" si="2"/>
        <v>5350000</v>
      </c>
      <c r="L31" s="115">
        <f t="shared" si="2"/>
        <v>4010000</v>
      </c>
      <c r="M31" s="115">
        <f t="shared" si="2"/>
        <v>0</v>
      </c>
      <c r="N31" s="115">
        <f t="shared" si="2"/>
        <v>0</v>
      </c>
      <c r="O31" s="115">
        <f t="shared" si="2"/>
        <v>0</v>
      </c>
      <c r="P31" s="57"/>
    </row>
    <row r="32" spans="1:16" s="17" customFormat="1" ht="36.75" customHeight="1">
      <c r="A32" s="261">
        <v>7</v>
      </c>
      <c r="B32" s="263">
        <v>630</v>
      </c>
      <c r="C32" s="263">
        <v>63003</v>
      </c>
      <c r="D32" s="116" t="s">
        <v>18</v>
      </c>
      <c r="E32" s="263">
        <v>2009</v>
      </c>
      <c r="F32" s="263">
        <v>2012</v>
      </c>
      <c r="G32" s="266" t="s">
        <v>39</v>
      </c>
      <c r="H32" s="60"/>
      <c r="I32" s="79"/>
      <c r="J32" s="61"/>
      <c r="K32" s="61"/>
      <c r="L32" s="61"/>
      <c r="M32" s="62"/>
      <c r="N32" s="62"/>
      <c r="O32" s="63"/>
      <c r="P32" s="80"/>
    </row>
    <row r="33" spans="1:16" s="17" customFormat="1" ht="17.25" customHeight="1">
      <c r="A33" s="262"/>
      <c r="B33" s="264"/>
      <c r="C33" s="264"/>
      <c r="D33" s="65" t="s">
        <v>40</v>
      </c>
      <c r="E33" s="265"/>
      <c r="F33" s="265"/>
      <c r="G33" s="267"/>
      <c r="H33" s="91">
        <f>SUM(I33:O33)</f>
        <v>9050000</v>
      </c>
      <c r="I33" s="117">
        <f>SUM(I34:I35)</f>
        <v>40000</v>
      </c>
      <c r="J33" s="117">
        <f>SUM(J34:J35)</f>
        <v>250000</v>
      </c>
      <c r="K33" s="117">
        <f>SUM(K34:K35)</f>
        <v>4750000</v>
      </c>
      <c r="L33" s="117">
        <f>SUM(L34:L35)</f>
        <v>4010000</v>
      </c>
      <c r="M33" s="117"/>
      <c r="N33" s="117"/>
      <c r="O33" s="69"/>
      <c r="P33" s="64"/>
    </row>
    <row r="34" spans="1:16" s="17" customFormat="1" ht="17.25" customHeight="1">
      <c r="A34" s="262"/>
      <c r="B34" s="264"/>
      <c r="C34" s="264"/>
      <c r="D34" s="83" t="s">
        <v>11</v>
      </c>
      <c r="E34" s="264"/>
      <c r="F34" s="264"/>
      <c r="G34" s="288"/>
      <c r="H34" s="94">
        <f>SUM(I34:O34)</f>
        <v>1400000</v>
      </c>
      <c r="I34" s="118">
        <v>40000</v>
      </c>
      <c r="J34" s="118">
        <v>37500</v>
      </c>
      <c r="K34" s="118">
        <v>712500</v>
      </c>
      <c r="L34" s="118">
        <v>610000</v>
      </c>
      <c r="M34" s="119"/>
      <c r="N34" s="73"/>
      <c r="O34" s="120"/>
      <c r="P34" s="64"/>
    </row>
    <row r="35" spans="1:16" s="17" customFormat="1" ht="17.25" customHeight="1" thickBot="1">
      <c r="A35" s="276"/>
      <c r="B35" s="277"/>
      <c r="C35" s="277"/>
      <c r="D35" s="85" t="s">
        <v>12</v>
      </c>
      <c r="E35" s="277"/>
      <c r="F35" s="277"/>
      <c r="G35" s="314"/>
      <c r="H35" s="92">
        <f>SUM(I35:O35)</f>
        <v>7650000</v>
      </c>
      <c r="I35" s="121"/>
      <c r="J35" s="122">
        <v>212500</v>
      </c>
      <c r="K35" s="122">
        <v>4037500</v>
      </c>
      <c r="L35" s="122">
        <v>3400000</v>
      </c>
      <c r="M35" s="123"/>
      <c r="N35" s="88"/>
      <c r="O35" s="124"/>
      <c r="P35" s="93">
        <v>0.85</v>
      </c>
    </row>
    <row r="36" spans="1:16" s="17" customFormat="1" ht="36.75" customHeight="1">
      <c r="A36" s="329">
        <v>8</v>
      </c>
      <c r="B36" s="265">
        <v>630</v>
      </c>
      <c r="C36" s="265">
        <v>63003</v>
      </c>
      <c r="D36" s="125" t="s">
        <v>52</v>
      </c>
      <c r="E36" s="265">
        <v>2009</v>
      </c>
      <c r="F36" s="265">
        <v>2011</v>
      </c>
      <c r="G36" s="334" t="s">
        <v>53</v>
      </c>
      <c r="H36" s="127"/>
      <c r="I36" s="128"/>
      <c r="J36" s="128"/>
      <c r="K36" s="128"/>
      <c r="L36" s="128"/>
      <c r="M36" s="128"/>
      <c r="N36" s="128"/>
      <c r="O36" s="129"/>
      <c r="P36" s="130"/>
    </row>
    <row r="37" spans="1:16" s="17" customFormat="1" ht="15.75">
      <c r="A37" s="262"/>
      <c r="B37" s="264"/>
      <c r="C37" s="264"/>
      <c r="D37" s="65" t="s">
        <v>40</v>
      </c>
      <c r="E37" s="265"/>
      <c r="F37" s="265"/>
      <c r="G37" s="334"/>
      <c r="H37" s="91">
        <f>SUM(H38:H39)</f>
        <v>1275000</v>
      </c>
      <c r="I37" s="91">
        <f>SUM(I38:I39)</f>
        <v>75000</v>
      </c>
      <c r="J37" s="91">
        <f>SUM(J38:J39)</f>
        <v>600000</v>
      </c>
      <c r="K37" s="91">
        <f>SUM(K38:K39)</f>
        <v>600000</v>
      </c>
      <c r="L37" s="131"/>
      <c r="M37" s="131"/>
      <c r="N37" s="131"/>
      <c r="O37" s="132"/>
      <c r="P37" s="130"/>
    </row>
    <row r="38" spans="1:16" s="17" customFormat="1" ht="15">
      <c r="A38" s="262"/>
      <c r="B38" s="264"/>
      <c r="C38" s="264"/>
      <c r="D38" s="83" t="s">
        <v>11</v>
      </c>
      <c r="E38" s="265"/>
      <c r="F38" s="265"/>
      <c r="G38" s="334"/>
      <c r="H38" s="133">
        <f>SUM(I38:O38)</f>
        <v>675000</v>
      </c>
      <c r="I38" s="72">
        <v>75000</v>
      </c>
      <c r="J38" s="72">
        <v>300000</v>
      </c>
      <c r="K38" s="72">
        <v>300000</v>
      </c>
      <c r="L38" s="131"/>
      <c r="M38" s="131"/>
      <c r="N38" s="131"/>
      <c r="O38" s="132"/>
      <c r="P38" s="130"/>
    </row>
    <row r="39" spans="1:16" s="17" customFormat="1" ht="15.75" thickBot="1">
      <c r="A39" s="271"/>
      <c r="B39" s="272"/>
      <c r="C39" s="272"/>
      <c r="D39" s="134" t="s">
        <v>12</v>
      </c>
      <c r="E39" s="273"/>
      <c r="F39" s="273"/>
      <c r="G39" s="335"/>
      <c r="H39" s="135">
        <f>SUM(I39:O39)</f>
        <v>600000</v>
      </c>
      <c r="I39" s="136"/>
      <c r="J39" s="136">
        <v>300000</v>
      </c>
      <c r="K39" s="136">
        <v>300000</v>
      </c>
      <c r="L39" s="136"/>
      <c r="M39" s="136"/>
      <c r="N39" s="136"/>
      <c r="O39" s="137"/>
      <c r="P39" s="138">
        <v>0.5</v>
      </c>
    </row>
    <row r="40" spans="1:16" s="76" customFormat="1" ht="17.25" customHeight="1" thickBot="1" thickTop="1">
      <c r="A40" s="258" t="s">
        <v>54</v>
      </c>
      <c r="B40" s="275"/>
      <c r="C40" s="275"/>
      <c r="D40" s="275"/>
      <c r="E40" s="275"/>
      <c r="F40" s="275"/>
      <c r="G40" s="275"/>
      <c r="H40" s="55">
        <f>SUM(I40:O40)</f>
        <v>44937852</v>
      </c>
      <c r="I40" s="139">
        <f>SUM(I42,I45)</f>
        <v>11261852</v>
      </c>
      <c r="J40" s="139">
        <f aca="true" t="shared" si="3" ref="J40:O40">SUM(J42,J45)</f>
        <v>9560000</v>
      </c>
      <c r="K40" s="139">
        <f t="shared" si="3"/>
        <v>6616000</v>
      </c>
      <c r="L40" s="139">
        <f t="shared" si="3"/>
        <v>8500000</v>
      </c>
      <c r="M40" s="139">
        <f t="shared" si="3"/>
        <v>9000000</v>
      </c>
      <c r="N40" s="139">
        <v>0</v>
      </c>
      <c r="O40" s="139">
        <f t="shared" si="3"/>
        <v>0</v>
      </c>
      <c r="P40" s="75"/>
    </row>
    <row r="41" spans="1:16" s="76" customFormat="1" ht="31.5">
      <c r="A41" s="261">
        <v>9</v>
      </c>
      <c r="B41" s="263">
        <v>700</v>
      </c>
      <c r="C41" s="263">
        <v>70095</v>
      </c>
      <c r="D41" s="59" t="s">
        <v>55</v>
      </c>
      <c r="E41" s="263">
        <v>2004</v>
      </c>
      <c r="F41" s="263">
        <v>2013</v>
      </c>
      <c r="G41" s="266" t="s">
        <v>49</v>
      </c>
      <c r="H41" s="114"/>
      <c r="I41" s="79"/>
      <c r="J41" s="61"/>
      <c r="K41" s="61"/>
      <c r="L41" s="61"/>
      <c r="M41" s="61"/>
      <c r="N41" s="61"/>
      <c r="O41" s="140"/>
      <c r="P41" s="141"/>
    </row>
    <row r="42" spans="1:16" s="76" customFormat="1" ht="15.75">
      <c r="A42" s="262"/>
      <c r="B42" s="264"/>
      <c r="C42" s="264"/>
      <c r="D42" s="65" t="s">
        <v>40</v>
      </c>
      <c r="E42" s="265"/>
      <c r="F42" s="265"/>
      <c r="G42" s="267"/>
      <c r="H42" s="91">
        <f>SUM(I42:O42)</f>
        <v>40124953</v>
      </c>
      <c r="I42" s="67">
        <f>SUM(I43)</f>
        <v>9208953</v>
      </c>
      <c r="J42" s="67">
        <f>SUM(J43)</f>
        <v>6800000</v>
      </c>
      <c r="K42" s="67">
        <f>SUM(K43)</f>
        <v>6616000</v>
      </c>
      <c r="L42" s="67">
        <f>SUM(L43)</f>
        <v>8500000</v>
      </c>
      <c r="M42" s="67">
        <f>SUM(M43)</f>
        <v>9000000</v>
      </c>
      <c r="N42" s="67"/>
      <c r="O42" s="67"/>
      <c r="P42" s="141"/>
    </row>
    <row r="43" spans="1:16" s="76" customFormat="1" ht="16.5" thickBot="1">
      <c r="A43" s="276"/>
      <c r="B43" s="277"/>
      <c r="C43" s="277"/>
      <c r="D43" s="70" t="s">
        <v>11</v>
      </c>
      <c r="E43" s="264"/>
      <c r="F43" s="264"/>
      <c r="G43" s="288"/>
      <c r="H43" s="94">
        <f>SUM(I43:O43)</f>
        <v>40124953</v>
      </c>
      <c r="I43" s="72">
        <v>9208953</v>
      </c>
      <c r="J43" s="72">
        <f>7500000-700000</f>
        <v>6800000</v>
      </c>
      <c r="K43" s="72">
        <f>8500000-1884000</f>
        <v>6616000</v>
      </c>
      <c r="L43" s="72">
        <v>8500000</v>
      </c>
      <c r="M43" s="72">
        <v>9000000</v>
      </c>
      <c r="N43" s="72"/>
      <c r="O43" s="84"/>
      <c r="P43" s="141"/>
    </row>
    <row r="44" spans="1:16" s="76" customFormat="1" ht="31.5">
      <c r="A44" s="261">
        <v>10</v>
      </c>
      <c r="B44" s="263">
        <v>700</v>
      </c>
      <c r="C44" s="263">
        <v>70095</v>
      </c>
      <c r="D44" s="59" t="s">
        <v>56</v>
      </c>
      <c r="E44" s="263">
        <v>2008</v>
      </c>
      <c r="F44" s="263">
        <v>2010</v>
      </c>
      <c r="G44" s="266" t="s">
        <v>49</v>
      </c>
      <c r="H44" s="114"/>
      <c r="I44" s="61"/>
      <c r="J44" s="61"/>
      <c r="K44" s="61"/>
      <c r="L44" s="61"/>
      <c r="M44" s="61"/>
      <c r="N44" s="61"/>
      <c r="O44" s="79"/>
      <c r="P44" s="331" t="s">
        <v>57</v>
      </c>
    </row>
    <row r="45" spans="1:16" s="76" customFormat="1" ht="15.75">
      <c r="A45" s="262"/>
      <c r="B45" s="264"/>
      <c r="C45" s="264"/>
      <c r="D45" s="65" t="s">
        <v>40</v>
      </c>
      <c r="E45" s="265"/>
      <c r="F45" s="265"/>
      <c r="G45" s="267"/>
      <c r="H45" s="91">
        <f>SUM(I45:O45)</f>
        <v>4812899</v>
      </c>
      <c r="I45" s="91">
        <f>SUM(I46:I47)</f>
        <v>2052899</v>
      </c>
      <c r="J45" s="91">
        <f>SUM(J46:J47)</f>
        <v>2760000</v>
      </c>
      <c r="K45" s="91"/>
      <c r="L45" s="91"/>
      <c r="M45" s="128"/>
      <c r="N45" s="128"/>
      <c r="O45" s="142"/>
      <c r="P45" s="332"/>
    </row>
    <row r="46" spans="1:16" s="76" customFormat="1" ht="15.75">
      <c r="A46" s="262"/>
      <c r="B46" s="264"/>
      <c r="C46" s="264"/>
      <c r="D46" s="83" t="s">
        <v>11</v>
      </c>
      <c r="E46" s="265"/>
      <c r="F46" s="265"/>
      <c r="G46" s="267"/>
      <c r="H46" s="133">
        <f>SUM(I46:O46)</f>
        <v>3861684</v>
      </c>
      <c r="I46" s="72">
        <v>1653667</v>
      </c>
      <c r="J46" s="72">
        <v>2208017</v>
      </c>
      <c r="K46" s="72"/>
      <c r="L46" s="91"/>
      <c r="M46" s="128"/>
      <c r="N46" s="128"/>
      <c r="O46" s="142"/>
      <c r="P46" s="332"/>
    </row>
    <row r="47" spans="1:16" s="76" customFormat="1" ht="17.25" customHeight="1" thickBot="1">
      <c r="A47" s="276"/>
      <c r="B47" s="277"/>
      <c r="C47" s="277"/>
      <c r="D47" s="85" t="s">
        <v>50</v>
      </c>
      <c r="E47" s="277"/>
      <c r="F47" s="277"/>
      <c r="G47" s="314"/>
      <c r="H47" s="143">
        <f>SUM(I47:O47)</f>
        <v>951215</v>
      </c>
      <c r="I47" s="86">
        <v>399232</v>
      </c>
      <c r="J47" s="86">
        <v>551983</v>
      </c>
      <c r="K47" s="86"/>
      <c r="L47" s="86"/>
      <c r="M47" s="144"/>
      <c r="N47" s="144"/>
      <c r="O47" s="145"/>
      <c r="P47" s="333"/>
    </row>
    <row r="48" spans="1:16" s="76" customFormat="1" ht="18" customHeight="1">
      <c r="A48" s="309" t="s">
        <v>7</v>
      </c>
      <c r="B48" s="296" t="s">
        <v>0</v>
      </c>
      <c r="C48" s="296" t="s">
        <v>25</v>
      </c>
      <c r="D48" s="296" t="s">
        <v>26</v>
      </c>
      <c r="E48" s="320" t="s">
        <v>9</v>
      </c>
      <c r="F48" s="325"/>
      <c r="G48" s="296" t="s">
        <v>27</v>
      </c>
      <c r="H48" s="320" t="s">
        <v>28</v>
      </c>
      <c r="I48" s="299" t="s">
        <v>29</v>
      </c>
      <c r="J48" s="322"/>
      <c r="K48" s="322"/>
      <c r="L48" s="322"/>
      <c r="M48" s="322"/>
      <c r="N48" s="322"/>
      <c r="O48" s="322"/>
      <c r="P48" s="302" t="s">
        <v>30</v>
      </c>
    </row>
    <row r="49" spans="1:16" s="76" customFormat="1" ht="16.5" customHeight="1">
      <c r="A49" s="310"/>
      <c r="B49" s="297"/>
      <c r="C49" s="297"/>
      <c r="D49" s="297"/>
      <c r="E49" s="312"/>
      <c r="F49" s="313"/>
      <c r="G49" s="297"/>
      <c r="H49" s="297"/>
      <c r="I49" s="297" t="s">
        <v>31</v>
      </c>
      <c r="J49" s="297" t="s">
        <v>32</v>
      </c>
      <c r="K49" s="312" t="s">
        <v>33</v>
      </c>
      <c r="L49" s="324"/>
      <c r="M49" s="324"/>
      <c r="N49" s="324"/>
      <c r="O49" s="324"/>
      <c r="P49" s="303"/>
    </row>
    <row r="50" spans="1:16" s="76" customFormat="1" ht="33" customHeight="1" thickBot="1">
      <c r="A50" s="311"/>
      <c r="B50" s="298"/>
      <c r="C50" s="298"/>
      <c r="D50" s="298"/>
      <c r="E50" s="146" t="s">
        <v>34</v>
      </c>
      <c r="F50" s="146" t="s">
        <v>35</v>
      </c>
      <c r="G50" s="298"/>
      <c r="H50" s="321"/>
      <c r="I50" s="321"/>
      <c r="J50" s="321"/>
      <c r="K50" s="147">
        <v>2011</v>
      </c>
      <c r="L50" s="148">
        <v>2012</v>
      </c>
      <c r="M50" s="148">
        <v>2013</v>
      </c>
      <c r="N50" s="148">
        <v>2014</v>
      </c>
      <c r="O50" s="149" t="s">
        <v>36</v>
      </c>
      <c r="P50" s="323"/>
    </row>
    <row r="51" spans="1:16" s="76" customFormat="1" ht="15" customHeight="1" thickBot="1">
      <c r="A51" s="49">
        <v>1</v>
      </c>
      <c r="B51" s="50">
        <v>2</v>
      </c>
      <c r="C51" s="50">
        <v>3</v>
      </c>
      <c r="D51" s="50">
        <v>4</v>
      </c>
      <c r="E51" s="51">
        <v>5</v>
      </c>
      <c r="F51" s="51">
        <v>6</v>
      </c>
      <c r="G51" s="51">
        <v>7</v>
      </c>
      <c r="H51" s="52">
        <v>8</v>
      </c>
      <c r="I51" s="51">
        <v>9</v>
      </c>
      <c r="J51" s="50">
        <v>10</v>
      </c>
      <c r="K51" s="50">
        <v>11</v>
      </c>
      <c r="L51" s="50">
        <v>12</v>
      </c>
      <c r="M51" s="50">
        <v>13</v>
      </c>
      <c r="N51" s="50">
        <v>14</v>
      </c>
      <c r="O51" s="53">
        <v>15</v>
      </c>
      <c r="P51" s="54">
        <v>16</v>
      </c>
    </row>
    <row r="52" spans="1:16" s="76" customFormat="1" ht="15" customHeight="1" thickBot="1" thickTop="1">
      <c r="A52" s="258" t="s">
        <v>110</v>
      </c>
      <c r="B52" s="259"/>
      <c r="C52" s="259"/>
      <c r="D52" s="259"/>
      <c r="E52" s="259"/>
      <c r="F52" s="259"/>
      <c r="G52" s="260"/>
      <c r="H52" s="55">
        <f>SUM(I52:O52)</f>
        <v>6369000</v>
      </c>
      <c r="I52" s="56">
        <f>SUM(I54)</f>
        <v>2785000</v>
      </c>
      <c r="J52" s="56">
        <f>SUM(J54)</f>
        <v>1700000</v>
      </c>
      <c r="K52" s="56">
        <f>SUM(K54)</f>
        <v>1884000</v>
      </c>
      <c r="L52" s="56">
        <f>SUM(L54,L65)</f>
        <v>0</v>
      </c>
      <c r="M52" s="56">
        <f>SUM(M54,M65)</f>
        <v>0</v>
      </c>
      <c r="N52" s="56">
        <f>SUM(N54,N65)</f>
        <v>0</v>
      </c>
      <c r="O52" s="56">
        <f>SUM(O54,O65)</f>
        <v>0</v>
      </c>
      <c r="P52" s="57"/>
    </row>
    <row r="53" spans="1:16" s="76" customFormat="1" ht="20.25" customHeight="1">
      <c r="A53" s="261">
        <v>11</v>
      </c>
      <c r="B53" s="263">
        <v>710</v>
      </c>
      <c r="C53" s="263">
        <v>71095</v>
      </c>
      <c r="D53" s="77" t="s">
        <v>111</v>
      </c>
      <c r="E53" s="263">
        <v>2008</v>
      </c>
      <c r="F53" s="263">
        <v>2011</v>
      </c>
      <c r="G53" s="266" t="s">
        <v>112</v>
      </c>
      <c r="H53" s="58"/>
      <c r="I53" s="79"/>
      <c r="J53" s="61"/>
      <c r="K53" s="61"/>
      <c r="L53" s="61"/>
      <c r="M53" s="62"/>
      <c r="N53" s="62"/>
      <c r="O53" s="63"/>
      <c r="P53" s="64"/>
    </row>
    <row r="54" spans="1:16" s="76" customFormat="1" ht="18" customHeight="1">
      <c r="A54" s="262"/>
      <c r="B54" s="264"/>
      <c r="C54" s="264"/>
      <c r="D54" s="65" t="s">
        <v>40</v>
      </c>
      <c r="E54" s="265"/>
      <c r="F54" s="265"/>
      <c r="G54" s="267"/>
      <c r="H54" s="81">
        <f>SUM(I54:O54)</f>
        <v>6369000</v>
      </c>
      <c r="I54" s="96">
        <f>SUM(I55:I55)</f>
        <v>2785000</v>
      </c>
      <c r="J54" s="96">
        <f>SUM(J55:J55)</f>
        <v>1700000</v>
      </c>
      <c r="K54" s="96">
        <f>SUM(K55:K55)</f>
        <v>1884000</v>
      </c>
      <c r="L54" s="96"/>
      <c r="M54" s="68"/>
      <c r="N54" s="68"/>
      <c r="O54" s="69"/>
      <c r="P54" s="64"/>
    </row>
    <row r="55" spans="1:16" s="76" customFormat="1" ht="15.75" thickBot="1">
      <c r="A55" s="262"/>
      <c r="B55" s="264"/>
      <c r="C55" s="264"/>
      <c r="D55" s="83" t="s">
        <v>11</v>
      </c>
      <c r="E55" s="265"/>
      <c r="F55" s="265"/>
      <c r="G55" s="267"/>
      <c r="H55" s="72">
        <f>SUM(I55:O55)</f>
        <v>6369000</v>
      </c>
      <c r="I55" s="72">
        <v>2785000</v>
      </c>
      <c r="J55" s="72">
        <v>1700000</v>
      </c>
      <c r="K55" s="72">
        <v>1884000</v>
      </c>
      <c r="L55" s="72"/>
      <c r="M55" s="68"/>
      <c r="N55" s="68"/>
      <c r="O55" s="69"/>
      <c r="P55" s="64"/>
    </row>
    <row r="56" spans="1:16" s="76" customFormat="1" ht="15" customHeight="1" thickBot="1" thickTop="1">
      <c r="A56" s="258" t="s">
        <v>14</v>
      </c>
      <c r="B56" s="259"/>
      <c r="C56" s="259"/>
      <c r="D56" s="259"/>
      <c r="E56" s="259"/>
      <c r="F56" s="259"/>
      <c r="G56" s="260"/>
      <c r="H56" s="55">
        <f>SUM(I56:O56)</f>
        <v>1360422</v>
      </c>
      <c r="I56" s="56">
        <f>SUM(I58)</f>
        <v>9771</v>
      </c>
      <c r="J56" s="56">
        <f>SUM(J58)</f>
        <v>880651</v>
      </c>
      <c r="K56" s="56">
        <f>SUM(K58)</f>
        <v>470000</v>
      </c>
      <c r="L56" s="56">
        <f>SUM(L58,L70)</f>
        <v>0</v>
      </c>
      <c r="M56" s="56">
        <f>SUM(M58,M70)</f>
        <v>0</v>
      </c>
      <c r="N56" s="56">
        <f>SUM(N58,N70)</f>
        <v>0</v>
      </c>
      <c r="O56" s="56">
        <f>SUM(O58,O70)</f>
        <v>0</v>
      </c>
      <c r="P56" s="57"/>
    </row>
    <row r="57" spans="1:16" s="76" customFormat="1" ht="20.25" customHeight="1">
      <c r="A57" s="261">
        <v>12</v>
      </c>
      <c r="B57" s="263">
        <v>750</v>
      </c>
      <c r="C57" s="263">
        <v>75023</v>
      </c>
      <c r="D57" s="77" t="s">
        <v>10</v>
      </c>
      <c r="E57" s="263">
        <v>2008</v>
      </c>
      <c r="F57" s="263">
        <v>2011</v>
      </c>
      <c r="G57" s="266" t="s">
        <v>58</v>
      </c>
      <c r="H57" s="58"/>
      <c r="I57" s="79"/>
      <c r="J57" s="61"/>
      <c r="K57" s="61"/>
      <c r="L57" s="61"/>
      <c r="M57" s="62"/>
      <c r="N57" s="62"/>
      <c r="O57" s="63"/>
      <c r="P57" s="64"/>
    </row>
    <row r="58" spans="1:16" s="76" customFormat="1" ht="18" customHeight="1">
      <c r="A58" s="262"/>
      <c r="B58" s="264"/>
      <c r="C58" s="264"/>
      <c r="D58" s="65" t="s">
        <v>40</v>
      </c>
      <c r="E58" s="265"/>
      <c r="F58" s="265"/>
      <c r="G58" s="267"/>
      <c r="H58" s="81">
        <f>SUM(I58:O58)</f>
        <v>1360422</v>
      </c>
      <c r="I58" s="96">
        <f>SUM(I59:I60)</f>
        <v>9771</v>
      </c>
      <c r="J58" s="96">
        <f>SUM(J59:J60)</f>
        <v>880651</v>
      </c>
      <c r="K58" s="96">
        <f>SUM(K59:K60)</f>
        <v>470000</v>
      </c>
      <c r="L58" s="96"/>
      <c r="M58" s="68"/>
      <c r="N58" s="68"/>
      <c r="O58" s="69"/>
      <c r="P58" s="64"/>
    </row>
    <row r="59" spans="1:16" s="76" customFormat="1" ht="15">
      <c r="A59" s="262"/>
      <c r="B59" s="264"/>
      <c r="C59" s="264"/>
      <c r="D59" s="83" t="s">
        <v>11</v>
      </c>
      <c r="E59" s="265"/>
      <c r="F59" s="265"/>
      <c r="G59" s="267"/>
      <c r="H59" s="72">
        <f>SUM(I59:O59)</f>
        <v>204064</v>
      </c>
      <c r="I59" s="72">
        <v>1466</v>
      </c>
      <c r="J59" s="72">
        <f>202253-70155</f>
        <v>132098</v>
      </c>
      <c r="K59" s="72">
        <v>70500</v>
      </c>
      <c r="L59" s="72"/>
      <c r="M59" s="68"/>
      <c r="N59" s="68"/>
      <c r="O59" s="69"/>
      <c r="P59" s="64"/>
    </row>
    <row r="60" spans="1:16" s="76" customFormat="1" ht="15" customHeight="1" thickBot="1">
      <c r="A60" s="276"/>
      <c r="B60" s="277"/>
      <c r="C60" s="277"/>
      <c r="D60" s="85" t="s">
        <v>12</v>
      </c>
      <c r="E60" s="278"/>
      <c r="F60" s="278"/>
      <c r="G60" s="330"/>
      <c r="H60" s="72">
        <f>SUM(I60:O60)</f>
        <v>1156358</v>
      </c>
      <c r="I60" s="86">
        <v>8305</v>
      </c>
      <c r="J60" s="86">
        <f>1146098-397545</f>
        <v>748553</v>
      </c>
      <c r="K60" s="86">
        <v>399500</v>
      </c>
      <c r="L60" s="86"/>
      <c r="M60" s="150"/>
      <c r="N60" s="150"/>
      <c r="O60" s="124"/>
      <c r="P60" s="95">
        <v>0.85</v>
      </c>
    </row>
    <row r="61" spans="1:16" s="17" customFormat="1" ht="17.25" customHeight="1" thickBot="1" thickTop="1">
      <c r="A61" s="258" t="s">
        <v>59</v>
      </c>
      <c r="B61" s="259"/>
      <c r="C61" s="259"/>
      <c r="D61" s="259"/>
      <c r="E61" s="259"/>
      <c r="F61" s="259"/>
      <c r="G61" s="260"/>
      <c r="H61" s="55">
        <f>SUM(I61:O61)</f>
        <v>4837706</v>
      </c>
      <c r="I61" s="56">
        <f aca="true" t="shared" si="4" ref="I61:O61">SUM(I63,I67,I71)</f>
        <v>37706</v>
      </c>
      <c r="J61" s="56">
        <f t="shared" si="4"/>
        <v>3000000</v>
      </c>
      <c r="K61" s="56">
        <f t="shared" si="4"/>
        <v>1800000</v>
      </c>
      <c r="L61" s="56">
        <f t="shared" si="4"/>
        <v>0</v>
      </c>
      <c r="M61" s="56">
        <f t="shared" si="4"/>
        <v>0</v>
      </c>
      <c r="N61" s="56">
        <f t="shared" si="4"/>
        <v>0</v>
      </c>
      <c r="O61" s="56">
        <f t="shared" si="4"/>
        <v>0</v>
      </c>
      <c r="P61" s="57"/>
    </row>
    <row r="62" spans="1:16" s="17" customFormat="1" ht="17.25" customHeight="1">
      <c r="A62" s="261">
        <v>13</v>
      </c>
      <c r="B62" s="263">
        <v>754</v>
      </c>
      <c r="C62" s="263">
        <v>75412</v>
      </c>
      <c r="D62" s="59" t="s">
        <v>19</v>
      </c>
      <c r="E62" s="263">
        <v>2004</v>
      </c>
      <c r="F62" s="263">
        <v>2010</v>
      </c>
      <c r="G62" s="266" t="s">
        <v>39</v>
      </c>
      <c r="H62" s="114"/>
      <c r="I62" s="79"/>
      <c r="J62" s="61"/>
      <c r="K62" s="61"/>
      <c r="L62" s="61"/>
      <c r="M62" s="62"/>
      <c r="N62" s="62"/>
      <c r="O62" s="63"/>
      <c r="P62" s="80"/>
    </row>
    <row r="63" spans="1:16" s="17" customFormat="1" ht="17.25" customHeight="1">
      <c r="A63" s="262"/>
      <c r="B63" s="264"/>
      <c r="C63" s="264"/>
      <c r="D63" s="65" t="s">
        <v>40</v>
      </c>
      <c r="E63" s="265"/>
      <c r="F63" s="265"/>
      <c r="G63" s="267"/>
      <c r="H63" s="91">
        <f>SUM(H64:H65)</f>
        <v>1237706</v>
      </c>
      <c r="I63" s="91">
        <f>SUM(I64:I65)</f>
        <v>37706</v>
      </c>
      <c r="J63" s="91">
        <f>SUM(J64:J65)</f>
        <v>1200000</v>
      </c>
      <c r="K63" s="91"/>
      <c r="L63" s="128"/>
      <c r="M63" s="68"/>
      <c r="N63" s="68"/>
      <c r="O63" s="69"/>
      <c r="P63" s="64"/>
    </row>
    <row r="64" spans="1:16" s="17" customFormat="1" ht="17.25" customHeight="1">
      <c r="A64" s="262"/>
      <c r="B64" s="264"/>
      <c r="C64" s="264"/>
      <c r="D64" s="83" t="s">
        <v>11</v>
      </c>
      <c r="E64" s="265"/>
      <c r="F64" s="265"/>
      <c r="G64" s="267"/>
      <c r="H64" s="94">
        <f>SUM(I64:O64)</f>
        <v>718706</v>
      </c>
      <c r="I64" s="84">
        <v>37706</v>
      </c>
      <c r="J64" s="84">
        <v>681000</v>
      </c>
      <c r="K64" s="84"/>
      <c r="L64" s="128"/>
      <c r="M64" s="68"/>
      <c r="N64" s="68"/>
      <c r="O64" s="69"/>
      <c r="P64" s="64"/>
    </row>
    <row r="65" spans="1:16" s="151" customFormat="1" ht="17.25" customHeight="1" thickBot="1">
      <c r="A65" s="276"/>
      <c r="B65" s="277"/>
      <c r="C65" s="277"/>
      <c r="D65" s="85" t="s">
        <v>12</v>
      </c>
      <c r="E65" s="278"/>
      <c r="F65" s="278"/>
      <c r="G65" s="330"/>
      <c r="H65" s="86">
        <f>SUM(I65:O65)</f>
        <v>519000</v>
      </c>
      <c r="I65" s="87"/>
      <c r="J65" s="86">
        <v>519000</v>
      </c>
      <c r="K65" s="86"/>
      <c r="L65" s="144"/>
      <c r="M65" s="150"/>
      <c r="N65" s="150"/>
      <c r="O65" s="124"/>
      <c r="P65" s="93">
        <v>0.5</v>
      </c>
    </row>
    <row r="66" spans="1:16" s="17" customFormat="1" ht="34.5" customHeight="1">
      <c r="A66" s="261">
        <v>14</v>
      </c>
      <c r="B66" s="263">
        <v>754</v>
      </c>
      <c r="C66" s="263">
        <v>75412</v>
      </c>
      <c r="D66" s="152" t="s">
        <v>20</v>
      </c>
      <c r="E66" s="263">
        <v>2010</v>
      </c>
      <c r="F66" s="263">
        <v>2011</v>
      </c>
      <c r="G66" s="266" t="s">
        <v>60</v>
      </c>
      <c r="H66" s="114"/>
      <c r="I66" s="79"/>
      <c r="J66" s="61"/>
      <c r="K66" s="61"/>
      <c r="L66" s="61"/>
      <c r="M66" s="62"/>
      <c r="N66" s="62"/>
      <c r="O66" s="63"/>
      <c r="P66" s="80"/>
    </row>
    <row r="67" spans="1:16" s="17" customFormat="1" ht="17.25" customHeight="1">
      <c r="A67" s="262"/>
      <c r="B67" s="264"/>
      <c r="C67" s="264"/>
      <c r="D67" s="65" t="s">
        <v>40</v>
      </c>
      <c r="E67" s="265"/>
      <c r="F67" s="265"/>
      <c r="G67" s="267"/>
      <c r="H67" s="91">
        <f>SUM(H68:H69)</f>
        <v>3000000</v>
      </c>
      <c r="I67" s="91"/>
      <c r="J67" s="91">
        <f>SUM(J68:J69)</f>
        <v>1500000</v>
      </c>
      <c r="K67" s="91">
        <f>SUM(K68:K69)</f>
        <v>1500000</v>
      </c>
      <c r="L67" s="128"/>
      <c r="M67" s="68"/>
      <c r="N67" s="68"/>
      <c r="O67" s="69"/>
      <c r="P67" s="64"/>
    </row>
    <row r="68" spans="1:16" s="17" customFormat="1" ht="17.25" customHeight="1">
      <c r="A68" s="262"/>
      <c r="B68" s="264"/>
      <c r="C68" s="264"/>
      <c r="D68" s="83" t="s">
        <v>11</v>
      </c>
      <c r="E68" s="265"/>
      <c r="F68" s="265"/>
      <c r="G68" s="267"/>
      <c r="H68" s="94">
        <f>SUM(I68:O68)</f>
        <v>450000</v>
      </c>
      <c r="I68" s="84"/>
      <c r="J68" s="84">
        <v>225000</v>
      </c>
      <c r="K68" s="84">
        <v>225000</v>
      </c>
      <c r="L68" s="128"/>
      <c r="M68" s="68"/>
      <c r="N68" s="68"/>
      <c r="O68" s="69"/>
      <c r="P68" s="64"/>
    </row>
    <row r="69" spans="1:16" s="17" customFormat="1" ht="17.25" customHeight="1" thickBot="1">
      <c r="A69" s="276"/>
      <c r="B69" s="277"/>
      <c r="C69" s="277"/>
      <c r="D69" s="85" t="s">
        <v>12</v>
      </c>
      <c r="E69" s="278"/>
      <c r="F69" s="278"/>
      <c r="G69" s="330"/>
      <c r="H69" s="92">
        <f>SUM(I69:O69)</f>
        <v>2550000</v>
      </c>
      <c r="I69" s="87"/>
      <c r="J69" s="86">
        <v>1275000</v>
      </c>
      <c r="K69" s="86">
        <v>1275000</v>
      </c>
      <c r="L69" s="144"/>
      <c r="M69" s="150"/>
      <c r="N69" s="150"/>
      <c r="O69" s="124"/>
      <c r="P69" s="93">
        <v>0.85</v>
      </c>
    </row>
    <row r="70" spans="1:16" s="17" customFormat="1" ht="15.75">
      <c r="A70" s="261">
        <v>15</v>
      </c>
      <c r="B70" s="263">
        <v>754</v>
      </c>
      <c r="C70" s="263">
        <v>75412</v>
      </c>
      <c r="D70" s="153" t="s">
        <v>21</v>
      </c>
      <c r="E70" s="263">
        <v>2010</v>
      </c>
      <c r="F70" s="263">
        <v>2011</v>
      </c>
      <c r="G70" s="266" t="s">
        <v>60</v>
      </c>
      <c r="H70" s="114"/>
      <c r="I70" s="79"/>
      <c r="J70" s="61"/>
      <c r="K70" s="61"/>
      <c r="L70" s="61"/>
      <c r="M70" s="62"/>
      <c r="N70" s="62"/>
      <c r="O70" s="63"/>
      <c r="P70" s="80"/>
    </row>
    <row r="71" spans="1:16" s="17" customFormat="1" ht="15.75">
      <c r="A71" s="262"/>
      <c r="B71" s="264"/>
      <c r="C71" s="264"/>
      <c r="D71" s="65" t="s">
        <v>40</v>
      </c>
      <c r="E71" s="265"/>
      <c r="F71" s="265"/>
      <c r="G71" s="267"/>
      <c r="H71" s="91">
        <f>SUM(H72:H73)</f>
        <v>600000</v>
      </c>
      <c r="I71" s="91"/>
      <c r="J71" s="91">
        <f>SUM(J72:J73)</f>
        <v>300000</v>
      </c>
      <c r="K71" s="91">
        <f>SUM(K72:K73)</f>
        <v>300000</v>
      </c>
      <c r="L71" s="128"/>
      <c r="M71" s="68"/>
      <c r="N71" s="68"/>
      <c r="O71" s="69"/>
      <c r="P71" s="64"/>
    </row>
    <row r="72" spans="1:16" s="17" customFormat="1" ht="15">
      <c r="A72" s="262"/>
      <c r="B72" s="264"/>
      <c r="C72" s="264"/>
      <c r="D72" s="83" t="s">
        <v>11</v>
      </c>
      <c r="E72" s="265"/>
      <c r="F72" s="265"/>
      <c r="G72" s="267"/>
      <c r="H72" s="94">
        <f>SUM(I72:O72)</f>
        <v>90000</v>
      </c>
      <c r="I72" s="84"/>
      <c r="J72" s="84">
        <v>45000</v>
      </c>
      <c r="K72" s="84">
        <v>45000</v>
      </c>
      <c r="L72" s="128"/>
      <c r="M72" s="68"/>
      <c r="N72" s="68"/>
      <c r="O72" s="69"/>
      <c r="P72" s="64"/>
    </row>
    <row r="73" spans="1:16" s="17" customFormat="1" ht="15.75" thickBot="1">
      <c r="A73" s="276"/>
      <c r="B73" s="277"/>
      <c r="C73" s="277"/>
      <c r="D73" s="85" t="s">
        <v>12</v>
      </c>
      <c r="E73" s="278"/>
      <c r="F73" s="278"/>
      <c r="G73" s="330"/>
      <c r="H73" s="92">
        <f>SUM(I73:O73)</f>
        <v>510000</v>
      </c>
      <c r="I73" s="87"/>
      <c r="J73" s="86">
        <v>255000</v>
      </c>
      <c r="K73" s="86">
        <v>255000</v>
      </c>
      <c r="L73" s="144"/>
      <c r="M73" s="150"/>
      <c r="N73" s="150"/>
      <c r="O73" s="124"/>
      <c r="P73" s="93">
        <v>0.85</v>
      </c>
    </row>
    <row r="74" spans="1:16" s="17" customFormat="1" ht="17.25" thickBot="1" thickTop="1">
      <c r="A74" s="258" t="s">
        <v>8</v>
      </c>
      <c r="B74" s="275"/>
      <c r="C74" s="275"/>
      <c r="D74" s="275"/>
      <c r="E74" s="275"/>
      <c r="F74" s="275"/>
      <c r="G74" s="275"/>
      <c r="H74" s="55">
        <f>SUM(I74:O74)</f>
        <v>1315000</v>
      </c>
      <c r="I74" s="139">
        <f>SUM(I76,I79)</f>
        <v>65000</v>
      </c>
      <c r="J74" s="139">
        <f aca="true" t="shared" si="5" ref="J74:O74">SUM(J76,J79)</f>
        <v>1250000</v>
      </c>
      <c r="K74" s="139">
        <f t="shared" si="5"/>
        <v>0</v>
      </c>
      <c r="L74" s="139">
        <f t="shared" si="5"/>
        <v>0</v>
      </c>
      <c r="M74" s="139">
        <f t="shared" si="5"/>
        <v>0</v>
      </c>
      <c r="N74" s="139">
        <f t="shared" si="5"/>
        <v>0</v>
      </c>
      <c r="O74" s="139">
        <f t="shared" si="5"/>
        <v>0</v>
      </c>
      <c r="P74" s="75"/>
    </row>
    <row r="75" spans="1:16" s="17" customFormat="1" ht="15.75">
      <c r="A75" s="261">
        <v>16</v>
      </c>
      <c r="B75" s="263">
        <v>801</v>
      </c>
      <c r="C75" s="263">
        <v>80104</v>
      </c>
      <c r="D75" s="59" t="s">
        <v>61</v>
      </c>
      <c r="E75" s="263">
        <v>2008</v>
      </c>
      <c r="F75" s="263">
        <v>2010</v>
      </c>
      <c r="G75" s="266" t="s">
        <v>49</v>
      </c>
      <c r="H75" s="114"/>
      <c r="I75" s="79"/>
      <c r="J75" s="61"/>
      <c r="K75" s="61"/>
      <c r="L75" s="61"/>
      <c r="M75" s="61"/>
      <c r="N75" s="61"/>
      <c r="O75" s="140"/>
      <c r="P75" s="141"/>
    </row>
    <row r="76" spans="1:16" s="17" customFormat="1" ht="15.75">
      <c r="A76" s="262"/>
      <c r="B76" s="264"/>
      <c r="C76" s="264"/>
      <c r="D76" s="65" t="s">
        <v>40</v>
      </c>
      <c r="E76" s="265"/>
      <c r="F76" s="265"/>
      <c r="G76" s="267"/>
      <c r="H76" s="91">
        <f>SUM(I76:O76)</f>
        <v>575000</v>
      </c>
      <c r="I76" s="67">
        <f>SUM(I77)</f>
        <v>25000</v>
      </c>
      <c r="J76" s="67">
        <f>SUM(J77)</f>
        <v>550000</v>
      </c>
      <c r="K76" s="67"/>
      <c r="L76" s="67"/>
      <c r="M76" s="67"/>
      <c r="N76" s="67"/>
      <c r="O76" s="67"/>
      <c r="P76" s="141"/>
    </row>
    <row r="77" spans="1:16" s="17" customFormat="1" ht="16.5" thickBot="1">
      <c r="A77" s="276"/>
      <c r="B77" s="277"/>
      <c r="C77" s="277"/>
      <c r="D77" s="70" t="s">
        <v>11</v>
      </c>
      <c r="E77" s="264"/>
      <c r="F77" s="264"/>
      <c r="G77" s="288"/>
      <c r="H77" s="94">
        <f>SUM(I77:O77)</f>
        <v>575000</v>
      </c>
      <c r="I77" s="72">
        <v>25000</v>
      </c>
      <c r="J77" s="72">
        <v>550000</v>
      </c>
      <c r="K77" s="72"/>
      <c r="L77" s="72"/>
      <c r="M77" s="72"/>
      <c r="N77" s="72"/>
      <c r="O77" s="84"/>
      <c r="P77" s="154"/>
    </row>
    <row r="78" spans="1:16" s="17" customFormat="1" ht="15.75">
      <c r="A78" s="261">
        <v>17</v>
      </c>
      <c r="B78" s="263">
        <v>801</v>
      </c>
      <c r="C78" s="263">
        <v>80104</v>
      </c>
      <c r="D78" s="59" t="s">
        <v>62</v>
      </c>
      <c r="E78" s="263">
        <v>2009</v>
      </c>
      <c r="F78" s="263">
        <v>2010</v>
      </c>
      <c r="G78" s="266" t="s">
        <v>49</v>
      </c>
      <c r="H78" s="114"/>
      <c r="I78" s="79"/>
      <c r="J78" s="61"/>
      <c r="K78" s="61"/>
      <c r="L78" s="61"/>
      <c r="M78" s="61"/>
      <c r="N78" s="61"/>
      <c r="O78" s="140"/>
      <c r="P78" s="141"/>
    </row>
    <row r="79" spans="1:16" s="17" customFormat="1" ht="15.75">
      <c r="A79" s="262"/>
      <c r="B79" s="264"/>
      <c r="C79" s="264"/>
      <c r="D79" s="65" t="s">
        <v>40</v>
      </c>
      <c r="E79" s="265"/>
      <c r="F79" s="265"/>
      <c r="G79" s="267"/>
      <c r="H79" s="91">
        <f>SUM(I79:O79)</f>
        <v>740000</v>
      </c>
      <c r="I79" s="67">
        <f>SUM(I80)</f>
        <v>40000</v>
      </c>
      <c r="J79" s="67">
        <f>SUM(J80)</f>
        <v>700000</v>
      </c>
      <c r="K79" s="67"/>
      <c r="L79" s="67"/>
      <c r="M79" s="67"/>
      <c r="N79" s="67"/>
      <c r="O79" s="67"/>
      <c r="P79" s="141"/>
    </row>
    <row r="80" spans="1:16" s="17" customFormat="1" ht="16.5" thickBot="1">
      <c r="A80" s="276"/>
      <c r="B80" s="277"/>
      <c r="C80" s="277"/>
      <c r="D80" s="70" t="s">
        <v>11</v>
      </c>
      <c r="E80" s="264"/>
      <c r="F80" s="264"/>
      <c r="G80" s="288"/>
      <c r="H80" s="94">
        <f>SUM(I80:O80)</f>
        <v>740000</v>
      </c>
      <c r="I80" s="72">
        <v>40000</v>
      </c>
      <c r="J80" s="72">
        <v>700000</v>
      </c>
      <c r="K80" s="72"/>
      <c r="L80" s="72"/>
      <c r="M80" s="72"/>
      <c r="N80" s="72"/>
      <c r="O80" s="84"/>
      <c r="P80" s="141"/>
    </row>
    <row r="81" spans="1:16" s="76" customFormat="1" ht="17.25" customHeight="1" thickBot="1" thickTop="1">
      <c r="A81" s="258" t="s">
        <v>63</v>
      </c>
      <c r="B81" s="275"/>
      <c r="C81" s="275"/>
      <c r="D81" s="275"/>
      <c r="E81" s="275"/>
      <c r="F81" s="275"/>
      <c r="G81" s="275"/>
      <c r="H81" s="55">
        <f>SUM(I81:O81)</f>
        <v>37382459</v>
      </c>
      <c r="I81" s="139">
        <f aca="true" t="shared" si="6" ref="I81:O81">SUM(I83,I87,I91,I95,I99,I103,I106,I113,I116,I119)</f>
        <v>1148279</v>
      </c>
      <c r="J81" s="139">
        <f t="shared" si="6"/>
        <v>7264180</v>
      </c>
      <c r="K81" s="139">
        <f t="shared" si="6"/>
        <v>6670000</v>
      </c>
      <c r="L81" s="139">
        <f t="shared" si="6"/>
        <v>5650000</v>
      </c>
      <c r="M81" s="139">
        <f t="shared" si="6"/>
        <v>7650000</v>
      </c>
      <c r="N81" s="139">
        <f t="shared" si="6"/>
        <v>5500000</v>
      </c>
      <c r="O81" s="139">
        <f t="shared" si="6"/>
        <v>3500000</v>
      </c>
      <c r="P81" s="75"/>
    </row>
    <row r="82" spans="1:16" s="17" customFormat="1" ht="33" customHeight="1">
      <c r="A82" s="261">
        <v>18</v>
      </c>
      <c r="B82" s="263">
        <v>900</v>
      </c>
      <c r="C82" s="263">
        <v>90001</v>
      </c>
      <c r="D82" s="59" t="s">
        <v>64</v>
      </c>
      <c r="E82" s="263">
        <v>2008</v>
      </c>
      <c r="F82" s="263">
        <v>2010</v>
      </c>
      <c r="G82" s="266" t="s">
        <v>49</v>
      </c>
      <c r="H82" s="114"/>
      <c r="I82" s="155"/>
      <c r="J82" s="61"/>
      <c r="K82" s="61"/>
      <c r="L82" s="62"/>
      <c r="M82" s="62"/>
      <c r="N82" s="62"/>
      <c r="O82" s="63"/>
      <c r="P82" s="331" t="s">
        <v>65</v>
      </c>
    </row>
    <row r="83" spans="1:16" s="17" customFormat="1" ht="15.75">
      <c r="A83" s="262"/>
      <c r="B83" s="264"/>
      <c r="C83" s="264"/>
      <c r="D83" s="65" t="s">
        <v>40</v>
      </c>
      <c r="E83" s="265"/>
      <c r="F83" s="265"/>
      <c r="G83" s="267"/>
      <c r="H83" s="91">
        <f>SUM(I83:O83)</f>
        <v>5524567</v>
      </c>
      <c r="I83" s="81">
        <f>SUM(I84:I85)</f>
        <v>10387</v>
      </c>
      <c r="J83" s="81">
        <f>SUM(J84:J85)</f>
        <v>5514180</v>
      </c>
      <c r="K83" s="81"/>
      <c r="L83" s="81"/>
      <c r="M83" s="156"/>
      <c r="N83" s="156"/>
      <c r="O83" s="157"/>
      <c r="P83" s="332"/>
    </row>
    <row r="84" spans="1:16" s="17" customFormat="1" ht="15">
      <c r="A84" s="262"/>
      <c r="B84" s="264"/>
      <c r="C84" s="264"/>
      <c r="D84" s="83" t="s">
        <v>11</v>
      </c>
      <c r="E84" s="265"/>
      <c r="F84" s="265"/>
      <c r="G84" s="267"/>
      <c r="H84" s="133">
        <f>SUM(I84:M84)</f>
        <v>2982707</v>
      </c>
      <c r="I84" s="84">
        <v>10387</v>
      </c>
      <c r="J84" s="72">
        <v>2972320</v>
      </c>
      <c r="K84" s="72"/>
      <c r="L84" s="73"/>
      <c r="M84" s="73"/>
      <c r="N84" s="73"/>
      <c r="O84" s="82"/>
      <c r="P84" s="332"/>
    </row>
    <row r="85" spans="1:16" s="17" customFormat="1" ht="15.75" thickBot="1">
      <c r="A85" s="276"/>
      <c r="B85" s="277"/>
      <c r="C85" s="277"/>
      <c r="D85" s="85" t="s">
        <v>12</v>
      </c>
      <c r="E85" s="278"/>
      <c r="F85" s="278"/>
      <c r="G85" s="330"/>
      <c r="H85" s="133">
        <f>SUM(I85:M85)</f>
        <v>2541860</v>
      </c>
      <c r="I85" s="158"/>
      <c r="J85" s="86">
        <v>2541860</v>
      </c>
      <c r="K85" s="86"/>
      <c r="L85" s="88"/>
      <c r="M85" s="88"/>
      <c r="N85" s="88"/>
      <c r="O85" s="89"/>
      <c r="P85" s="333"/>
    </row>
    <row r="86" spans="1:16" s="17" customFormat="1" ht="15.75" customHeight="1">
      <c r="A86" s="261">
        <v>19</v>
      </c>
      <c r="B86" s="263">
        <v>900</v>
      </c>
      <c r="C86" s="263">
        <v>90001</v>
      </c>
      <c r="D86" s="59" t="s">
        <v>66</v>
      </c>
      <c r="E86" s="263">
        <v>2010</v>
      </c>
      <c r="F86" s="263">
        <v>2013</v>
      </c>
      <c r="G86" s="266" t="s">
        <v>39</v>
      </c>
      <c r="H86" s="114"/>
      <c r="I86" s="155"/>
      <c r="J86" s="61"/>
      <c r="K86" s="61"/>
      <c r="L86" s="62"/>
      <c r="M86" s="62"/>
      <c r="N86" s="62"/>
      <c r="O86" s="63"/>
      <c r="P86" s="80"/>
    </row>
    <row r="87" spans="1:16" s="17" customFormat="1" ht="15.75">
      <c r="A87" s="262"/>
      <c r="B87" s="264"/>
      <c r="C87" s="264"/>
      <c r="D87" s="65" t="s">
        <v>40</v>
      </c>
      <c r="E87" s="265"/>
      <c r="F87" s="265"/>
      <c r="G87" s="267"/>
      <c r="H87" s="91">
        <f>SUM(I87:O87)</f>
        <v>12350000</v>
      </c>
      <c r="I87" s="159"/>
      <c r="J87" s="81">
        <f>SUM(J88:J89)</f>
        <v>150000</v>
      </c>
      <c r="K87" s="81">
        <f>SUM(K88:K89)</f>
        <v>4200000</v>
      </c>
      <c r="L87" s="81">
        <f>SUM(L88:L89)</f>
        <v>4000000</v>
      </c>
      <c r="M87" s="81">
        <f>SUM(M88:M89)</f>
        <v>4000000</v>
      </c>
      <c r="N87" s="81"/>
      <c r="O87" s="81"/>
      <c r="P87" s="64"/>
    </row>
    <row r="88" spans="1:16" s="17" customFormat="1" ht="15">
      <c r="A88" s="262"/>
      <c r="B88" s="264"/>
      <c r="C88" s="264"/>
      <c r="D88" s="83" t="s">
        <v>11</v>
      </c>
      <c r="E88" s="265"/>
      <c r="F88" s="265"/>
      <c r="G88" s="267"/>
      <c r="H88" s="133">
        <f>SUM(I88:O88)</f>
        <v>3200000</v>
      </c>
      <c r="I88" s="160"/>
      <c r="J88" s="72">
        <v>150000</v>
      </c>
      <c r="K88" s="72">
        <v>1050000</v>
      </c>
      <c r="L88" s="73">
        <v>1000000</v>
      </c>
      <c r="M88" s="73">
        <v>1000000</v>
      </c>
      <c r="N88" s="73"/>
      <c r="O88" s="82"/>
      <c r="P88" s="64"/>
    </row>
    <row r="89" spans="1:16" s="17" customFormat="1" ht="15.75" thickBot="1">
      <c r="A89" s="276"/>
      <c r="B89" s="277"/>
      <c r="C89" s="277"/>
      <c r="D89" s="85" t="s">
        <v>12</v>
      </c>
      <c r="E89" s="278"/>
      <c r="F89" s="278"/>
      <c r="G89" s="330"/>
      <c r="H89" s="133">
        <f>SUM(I89:O89)</f>
        <v>9150000</v>
      </c>
      <c r="I89" s="158"/>
      <c r="J89" s="86"/>
      <c r="K89" s="86">
        <v>3150000</v>
      </c>
      <c r="L89" s="88">
        <v>3000000</v>
      </c>
      <c r="M89" s="88">
        <v>3000000</v>
      </c>
      <c r="N89" s="88"/>
      <c r="O89" s="89"/>
      <c r="P89" s="93">
        <v>0.75</v>
      </c>
    </row>
    <row r="90" spans="1:16" s="17" customFormat="1" ht="15.75">
      <c r="A90" s="261">
        <v>20</v>
      </c>
      <c r="B90" s="263">
        <v>900</v>
      </c>
      <c r="C90" s="263">
        <v>90001</v>
      </c>
      <c r="D90" s="59" t="s">
        <v>67</v>
      </c>
      <c r="E90" s="263">
        <v>2011</v>
      </c>
      <c r="F90" s="263">
        <v>2014</v>
      </c>
      <c r="G90" s="266" t="s">
        <v>39</v>
      </c>
      <c r="H90" s="114"/>
      <c r="I90" s="155"/>
      <c r="J90" s="61"/>
      <c r="K90" s="61"/>
      <c r="L90" s="62"/>
      <c r="M90" s="62"/>
      <c r="N90" s="62"/>
      <c r="O90" s="63"/>
      <c r="P90" s="80"/>
    </row>
    <row r="91" spans="1:16" s="17" customFormat="1" ht="15.75">
      <c r="A91" s="262"/>
      <c r="B91" s="264"/>
      <c r="C91" s="264"/>
      <c r="D91" s="65" t="s">
        <v>40</v>
      </c>
      <c r="E91" s="265"/>
      <c r="F91" s="265"/>
      <c r="G91" s="267"/>
      <c r="H91" s="91">
        <f>SUM(I91:O91)</f>
        <v>5200000</v>
      </c>
      <c r="I91" s="159"/>
      <c r="J91" s="81"/>
      <c r="K91" s="81">
        <f>SUM(K92:K93)</f>
        <v>50000</v>
      </c>
      <c r="L91" s="81">
        <f>SUM(L92:L93)</f>
        <v>150000</v>
      </c>
      <c r="M91" s="81">
        <f>SUM(M92:M93)</f>
        <v>2500000</v>
      </c>
      <c r="N91" s="81">
        <f>SUM(N92:N93)</f>
        <v>2500000</v>
      </c>
      <c r="O91" s="81"/>
      <c r="P91" s="64"/>
    </row>
    <row r="92" spans="1:16" s="17" customFormat="1" ht="15">
      <c r="A92" s="262"/>
      <c r="B92" s="264"/>
      <c r="C92" s="264"/>
      <c r="D92" s="83" t="s">
        <v>11</v>
      </c>
      <c r="E92" s="265"/>
      <c r="F92" s="265"/>
      <c r="G92" s="267"/>
      <c r="H92" s="133">
        <f>SUM(I92:O92)</f>
        <v>1450000</v>
      </c>
      <c r="I92" s="160"/>
      <c r="J92" s="72"/>
      <c r="K92" s="72">
        <v>50000</v>
      </c>
      <c r="L92" s="73">
        <v>150000</v>
      </c>
      <c r="M92" s="73">
        <v>625000</v>
      </c>
      <c r="N92" s="73">
        <v>625000</v>
      </c>
      <c r="O92" s="82"/>
      <c r="P92" s="64"/>
    </row>
    <row r="93" spans="1:16" s="17" customFormat="1" ht="15.75" thickBot="1">
      <c r="A93" s="276"/>
      <c r="B93" s="277"/>
      <c r="C93" s="277"/>
      <c r="D93" s="85" t="s">
        <v>12</v>
      </c>
      <c r="E93" s="278"/>
      <c r="F93" s="278"/>
      <c r="G93" s="330"/>
      <c r="H93" s="133">
        <f>SUM(I93:O93)</f>
        <v>3750000</v>
      </c>
      <c r="I93" s="158"/>
      <c r="J93" s="86"/>
      <c r="K93" s="86"/>
      <c r="L93" s="88"/>
      <c r="M93" s="88">
        <v>1875000</v>
      </c>
      <c r="N93" s="88">
        <v>1875000</v>
      </c>
      <c r="O93" s="89"/>
      <c r="P93" s="93">
        <v>0.75</v>
      </c>
    </row>
    <row r="94" spans="1:16" s="17" customFormat="1" ht="15.75">
      <c r="A94" s="261">
        <v>21</v>
      </c>
      <c r="B94" s="263">
        <v>900</v>
      </c>
      <c r="C94" s="263">
        <v>90001</v>
      </c>
      <c r="D94" s="59" t="s">
        <v>68</v>
      </c>
      <c r="E94" s="263">
        <v>2012</v>
      </c>
      <c r="F94" s="263" t="s">
        <v>36</v>
      </c>
      <c r="G94" s="266" t="s">
        <v>39</v>
      </c>
      <c r="H94" s="114"/>
      <c r="I94" s="155"/>
      <c r="J94" s="61"/>
      <c r="K94" s="61"/>
      <c r="L94" s="62"/>
      <c r="M94" s="62"/>
      <c r="N94" s="62"/>
      <c r="O94" s="63"/>
      <c r="P94" s="80"/>
    </row>
    <row r="95" spans="1:16" s="17" customFormat="1" ht="15.75">
      <c r="A95" s="262"/>
      <c r="B95" s="264"/>
      <c r="C95" s="264"/>
      <c r="D95" s="65" t="s">
        <v>40</v>
      </c>
      <c r="E95" s="265"/>
      <c r="F95" s="265"/>
      <c r="G95" s="267"/>
      <c r="H95" s="91">
        <f>SUM(I95:O95)</f>
        <v>6700000</v>
      </c>
      <c r="I95" s="159"/>
      <c r="J95" s="81"/>
      <c r="K95" s="81"/>
      <c r="L95" s="81">
        <f>SUM(L96:L97)</f>
        <v>50000</v>
      </c>
      <c r="M95" s="81">
        <f>SUM(M96:M97)</f>
        <v>150000</v>
      </c>
      <c r="N95" s="81">
        <f>SUM(N96:N97)</f>
        <v>3000000</v>
      </c>
      <c r="O95" s="81">
        <f>SUM(O96:O97)</f>
        <v>3500000</v>
      </c>
      <c r="P95" s="64"/>
    </row>
    <row r="96" spans="1:16" s="17" customFormat="1" ht="15">
      <c r="A96" s="262"/>
      <c r="B96" s="264"/>
      <c r="C96" s="264"/>
      <c r="D96" s="83" t="s">
        <v>11</v>
      </c>
      <c r="E96" s="265"/>
      <c r="F96" s="265"/>
      <c r="G96" s="267"/>
      <c r="H96" s="133">
        <f>SUM(I96:O96)</f>
        <v>1825000</v>
      </c>
      <c r="I96" s="160"/>
      <c r="J96" s="72"/>
      <c r="K96" s="72"/>
      <c r="L96" s="73">
        <v>50000</v>
      </c>
      <c r="M96" s="73">
        <v>150000</v>
      </c>
      <c r="N96" s="73">
        <v>750000</v>
      </c>
      <c r="O96" s="82">
        <v>875000</v>
      </c>
      <c r="P96" s="64"/>
    </row>
    <row r="97" spans="1:16" s="17" customFormat="1" ht="15.75" thickBot="1">
      <c r="A97" s="276"/>
      <c r="B97" s="277"/>
      <c r="C97" s="277"/>
      <c r="D97" s="85" t="s">
        <v>12</v>
      </c>
      <c r="E97" s="278"/>
      <c r="F97" s="278"/>
      <c r="G97" s="330"/>
      <c r="H97" s="133">
        <f>SUM(I97:O97)</f>
        <v>4875000</v>
      </c>
      <c r="I97" s="158"/>
      <c r="J97" s="86"/>
      <c r="K97" s="86"/>
      <c r="L97" s="88"/>
      <c r="M97" s="88"/>
      <c r="N97" s="88">
        <v>2250000</v>
      </c>
      <c r="O97" s="89">
        <v>2625000</v>
      </c>
      <c r="P97" s="93">
        <v>0.75</v>
      </c>
    </row>
    <row r="98" spans="1:16" s="17" customFormat="1" ht="31.5">
      <c r="A98" s="261">
        <v>22</v>
      </c>
      <c r="B98" s="263">
        <v>900</v>
      </c>
      <c r="C98" s="263">
        <v>90001</v>
      </c>
      <c r="D98" s="125" t="s">
        <v>69</v>
      </c>
      <c r="E98" s="265">
        <v>2010</v>
      </c>
      <c r="F98" s="265">
        <v>2013</v>
      </c>
      <c r="G98" s="267" t="s">
        <v>39</v>
      </c>
      <c r="H98" s="114"/>
      <c r="I98" s="161"/>
      <c r="J98" s="128"/>
      <c r="K98" s="128"/>
      <c r="L98" s="68"/>
      <c r="M98" s="68"/>
      <c r="N98" s="68"/>
      <c r="O98" s="69"/>
      <c r="P98" s="64"/>
    </row>
    <row r="99" spans="1:16" s="17" customFormat="1" ht="15.75">
      <c r="A99" s="329"/>
      <c r="B99" s="265"/>
      <c r="C99" s="265"/>
      <c r="D99" s="65" t="s">
        <v>40</v>
      </c>
      <c r="E99" s="265"/>
      <c r="F99" s="265"/>
      <c r="G99" s="267"/>
      <c r="H99" s="91">
        <f>SUM(I99:O99)</f>
        <v>1650000</v>
      </c>
      <c r="I99" s="162"/>
      <c r="J99" s="81"/>
      <c r="K99" s="81">
        <f>SUM(K100:K101)</f>
        <v>100000</v>
      </c>
      <c r="L99" s="81">
        <f>SUM(L100:L101)</f>
        <v>550000</v>
      </c>
      <c r="M99" s="81">
        <f>SUM(M100:M101)</f>
        <v>1000000</v>
      </c>
      <c r="N99" s="81"/>
      <c r="O99" s="82"/>
      <c r="P99" s="64"/>
    </row>
    <row r="100" spans="1:16" s="17" customFormat="1" ht="15">
      <c r="A100" s="329"/>
      <c r="B100" s="265"/>
      <c r="C100" s="265"/>
      <c r="D100" s="83" t="s">
        <v>11</v>
      </c>
      <c r="E100" s="265"/>
      <c r="F100" s="265"/>
      <c r="G100" s="267"/>
      <c r="H100" s="133">
        <f>SUM(I100:O100)</f>
        <v>487500</v>
      </c>
      <c r="I100" s="160"/>
      <c r="J100" s="72"/>
      <c r="K100" s="73">
        <v>100000</v>
      </c>
      <c r="L100" s="73">
        <v>137500</v>
      </c>
      <c r="M100" s="73">
        <v>250000</v>
      </c>
      <c r="N100" s="73"/>
      <c r="O100" s="82"/>
      <c r="P100" s="64"/>
    </row>
    <row r="101" spans="1:16" s="17" customFormat="1" ht="15.75" thickBot="1">
      <c r="A101" s="326"/>
      <c r="B101" s="278"/>
      <c r="C101" s="278"/>
      <c r="D101" s="85" t="s">
        <v>12</v>
      </c>
      <c r="E101" s="265"/>
      <c r="F101" s="265"/>
      <c r="G101" s="267"/>
      <c r="H101" s="133">
        <f>SUM(I101:O101)</f>
        <v>1162500</v>
      </c>
      <c r="I101" s="160"/>
      <c r="J101" s="72"/>
      <c r="K101" s="73"/>
      <c r="L101" s="73">
        <v>412500</v>
      </c>
      <c r="M101" s="73">
        <v>750000</v>
      </c>
      <c r="N101" s="73"/>
      <c r="O101" s="82"/>
      <c r="P101" s="95">
        <v>0.75</v>
      </c>
    </row>
    <row r="102" spans="1:16" s="17" customFormat="1" ht="31.5">
      <c r="A102" s="261">
        <v>23</v>
      </c>
      <c r="B102" s="263">
        <v>900</v>
      </c>
      <c r="C102" s="263">
        <v>90001</v>
      </c>
      <c r="D102" s="163" t="s">
        <v>70</v>
      </c>
      <c r="E102" s="263">
        <v>2009</v>
      </c>
      <c r="F102" s="263">
        <v>2011</v>
      </c>
      <c r="G102" s="263" t="s">
        <v>39</v>
      </c>
      <c r="H102" s="164"/>
      <c r="I102" s="165"/>
      <c r="J102" s="166"/>
      <c r="K102" s="166"/>
      <c r="L102" s="167"/>
      <c r="M102" s="167"/>
      <c r="N102" s="167"/>
      <c r="O102" s="168"/>
      <c r="P102" s="80"/>
    </row>
    <row r="103" spans="1:16" s="17" customFormat="1" ht="15.75">
      <c r="A103" s="262"/>
      <c r="B103" s="327"/>
      <c r="C103" s="327"/>
      <c r="D103" s="169" t="s">
        <v>40</v>
      </c>
      <c r="E103" s="285"/>
      <c r="F103" s="285"/>
      <c r="G103" s="285"/>
      <c r="H103" s="91">
        <f>SUM(I103:O103)</f>
        <v>375000</v>
      </c>
      <c r="I103" s="81">
        <f>SUM(I104:I104)</f>
        <v>25000</v>
      </c>
      <c r="J103" s="81"/>
      <c r="K103" s="81">
        <f>SUM(K104:K104)</f>
        <v>350000</v>
      </c>
      <c r="L103" s="73"/>
      <c r="M103" s="73"/>
      <c r="N103" s="73"/>
      <c r="O103" s="82"/>
      <c r="P103" s="64"/>
    </row>
    <row r="104" spans="1:16" s="17" customFormat="1" ht="15.75" thickBot="1">
      <c r="A104" s="329"/>
      <c r="B104" s="278"/>
      <c r="C104" s="278"/>
      <c r="D104" s="85" t="s">
        <v>11</v>
      </c>
      <c r="E104" s="328"/>
      <c r="F104" s="328"/>
      <c r="G104" s="328"/>
      <c r="H104" s="94">
        <f>SUM(I104:O104)</f>
        <v>375000</v>
      </c>
      <c r="I104" s="72">
        <v>25000</v>
      </c>
      <c r="J104" s="72"/>
      <c r="K104" s="72">
        <v>350000</v>
      </c>
      <c r="L104" s="73"/>
      <c r="M104" s="73"/>
      <c r="N104" s="73"/>
      <c r="O104" s="82"/>
      <c r="P104" s="64"/>
    </row>
    <row r="105" spans="1:16" s="17" customFormat="1" ht="15.75">
      <c r="A105" s="261">
        <v>24</v>
      </c>
      <c r="B105" s="263">
        <v>900</v>
      </c>
      <c r="C105" s="263">
        <v>90001</v>
      </c>
      <c r="D105" s="163" t="s">
        <v>71</v>
      </c>
      <c r="E105" s="263">
        <v>2009</v>
      </c>
      <c r="F105" s="263">
        <v>2011</v>
      </c>
      <c r="G105" s="263" t="s">
        <v>39</v>
      </c>
      <c r="H105" s="164"/>
      <c r="I105" s="165"/>
      <c r="J105" s="166"/>
      <c r="K105" s="166"/>
      <c r="L105" s="167"/>
      <c r="M105" s="167"/>
      <c r="N105" s="167"/>
      <c r="O105" s="168"/>
      <c r="P105" s="80"/>
    </row>
    <row r="106" spans="1:16" s="17" customFormat="1" ht="15.75">
      <c r="A106" s="262"/>
      <c r="B106" s="327"/>
      <c r="C106" s="327"/>
      <c r="D106" s="169" t="s">
        <v>40</v>
      </c>
      <c r="E106" s="285"/>
      <c r="F106" s="285"/>
      <c r="G106" s="285"/>
      <c r="H106" s="91">
        <f>SUM(I106:O106)</f>
        <v>550000</v>
      </c>
      <c r="I106" s="81">
        <f>SUM(I107:I107)</f>
        <v>30000</v>
      </c>
      <c r="J106" s="81"/>
      <c r="K106" s="81">
        <f>SUM(K107:K107)</f>
        <v>520000</v>
      </c>
      <c r="L106" s="73"/>
      <c r="M106" s="73"/>
      <c r="N106" s="73"/>
      <c r="O106" s="82"/>
      <c r="P106" s="64"/>
    </row>
    <row r="107" spans="1:16" s="17" customFormat="1" ht="15.75" thickBot="1">
      <c r="A107" s="326"/>
      <c r="B107" s="278"/>
      <c r="C107" s="278"/>
      <c r="D107" s="85" t="s">
        <v>11</v>
      </c>
      <c r="E107" s="328"/>
      <c r="F107" s="328"/>
      <c r="G107" s="328"/>
      <c r="H107" s="92">
        <f>SUM(I107:O107)</f>
        <v>550000</v>
      </c>
      <c r="I107" s="86">
        <v>30000</v>
      </c>
      <c r="J107" s="86"/>
      <c r="K107" s="86">
        <v>520000</v>
      </c>
      <c r="L107" s="88"/>
      <c r="M107" s="88"/>
      <c r="N107" s="88"/>
      <c r="O107" s="89"/>
      <c r="P107" s="170"/>
    </row>
    <row r="108" spans="1:16" s="17" customFormat="1" ht="15.75">
      <c r="A108" s="309" t="s">
        <v>7</v>
      </c>
      <c r="B108" s="296" t="s">
        <v>0</v>
      </c>
      <c r="C108" s="296" t="s">
        <v>25</v>
      </c>
      <c r="D108" s="296" t="s">
        <v>26</v>
      </c>
      <c r="E108" s="320" t="s">
        <v>9</v>
      </c>
      <c r="F108" s="325"/>
      <c r="G108" s="296" t="s">
        <v>27</v>
      </c>
      <c r="H108" s="320" t="s">
        <v>28</v>
      </c>
      <c r="I108" s="299" t="s">
        <v>29</v>
      </c>
      <c r="J108" s="322"/>
      <c r="K108" s="322"/>
      <c r="L108" s="322"/>
      <c r="M108" s="322"/>
      <c r="N108" s="322"/>
      <c r="O108" s="322"/>
      <c r="P108" s="302" t="s">
        <v>30</v>
      </c>
    </row>
    <row r="109" spans="1:16" s="17" customFormat="1" ht="15.75">
      <c r="A109" s="310"/>
      <c r="B109" s="297"/>
      <c r="C109" s="297"/>
      <c r="D109" s="297"/>
      <c r="E109" s="312"/>
      <c r="F109" s="313"/>
      <c r="G109" s="297"/>
      <c r="H109" s="297"/>
      <c r="I109" s="297" t="s">
        <v>31</v>
      </c>
      <c r="J109" s="297" t="s">
        <v>32</v>
      </c>
      <c r="K109" s="312" t="s">
        <v>33</v>
      </c>
      <c r="L109" s="324"/>
      <c r="M109" s="324"/>
      <c r="N109" s="324"/>
      <c r="O109" s="324"/>
      <c r="P109" s="303"/>
    </row>
    <row r="110" spans="1:16" s="17" customFormat="1" ht="31.5" customHeight="1" thickBot="1">
      <c r="A110" s="311"/>
      <c r="B110" s="298"/>
      <c r="C110" s="298"/>
      <c r="D110" s="298"/>
      <c r="E110" s="146" t="s">
        <v>34</v>
      </c>
      <c r="F110" s="146" t="s">
        <v>35</v>
      </c>
      <c r="G110" s="298"/>
      <c r="H110" s="321"/>
      <c r="I110" s="321"/>
      <c r="J110" s="321"/>
      <c r="K110" s="147">
        <v>2011</v>
      </c>
      <c r="L110" s="148">
        <v>2012</v>
      </c>
      <c r="M110" s="148">
        <v>2013</v>
      </c>
      <c r="N110" s="148">
        <v>2014</v>
      </c>
      <c r="O110" s="149" t="s">
        <v>36</v>
      </c>
      <c r="P110" s="323"/>
    </row>
    <row r="111" spans="1:16" s="17" customFormat="1" ht="15.75" thickBot="1">
      <c r="A111" s="171">
        <v>1</v>
      </c>
      <c r="B111" s="172">
        <v>2</v>
      </c>
      <c r="C111" s="172">
        <v>3</v>
      </c>
      <c r="D111" s="172">
        <v>4</v>
      </c>
      <c r="E111" s="173">
        <v>5</v>
      </c>
      <c r="F111" s="173">
        <v>6</v>
      </c>
      <c r="G111" s="173">
        <v>7</v>
      </c>
      <c r="H111" s="174">
        <v>8</v>
      </c>
      <c r="I111" s="173">
        <v>9</v>
      </c>
      <c r="J111" s="172">
        <v>10</v>
      </c>
      <c r="K111" s="172">
        <v>11</v>
      </c>
      <c r="L111" s="172">
        <v>12</v>
      </c>
      <c r="M111" s="172">
        <v>13</v>
      </c>
      <c r="N111" s="172">
        <v>14</v>
      </c>
      <c r="O111" s="175">
        <v>15</v>
      </c>
      <c r="P111" s="176">
        <v>16</v>
      </c>
    </row>
    <row r="112" spans="1:16" s="17" customFormat="1" ht="52.5" customHeight="1" thickTop="1">
      <c r="A112" s="261">
        <v>25</v>
      </c>
      <c r="B112" s="263">
        <v>900</v>
      </c>
      <c r="C112" s="263">
        <v>90001</v>
      </c>
      <c r="D112" s="163" t="s">
        <v>72</v>
      </c>
      <c r="E112" s="263">
        <v>2008</v>
      </c>
      <c r="F112" s="263">
        <v>2011</v>
      </c>
      <c r="G112" s="263" t="s">
        <v>39</v>
      </c>
      <c r="H112" s="177"/>
      <c r="I112" s="165"/>
      <c r="J112" s="166"/>
      <c r="K112" s="166"/>
      <c r="L112" s="167"/>
      <c r="M112" s="167"/>
      <c r="N112" s="167"/>
      <c r="O112" s="168"/>
      <c r="P112" s="80"/>
    </row>
    <row r="113" spans="1:16" s="17" customFormat="1" ht="15.75">
      <c r="A113" s="262"/>
      <c r="B113" s="264"/>
      <c r="C113" s="264"/>
      <c r="D113" s="169" t="s">
        <v>40</v>
      </c>
      <c r="E113" s="264"/>
      <c r="F113" s="264"/>
      <c r="G113" s="264"/>
      <c r="H113" s="91">
        <f>SUM(I113:O113)</f>
        <v>1505246</v>
      </c>
      <c r="I113" s="81">
        <f>SUM(I114:I114)</f>
        <v>5246</v>
      </c>
      <c r="J113" s="178">
        <f>SUM(J114:J114)</f>
        <v>1000000</v>
      </c>
      <c r="K113" s="178">
        <f>SUM(K114:K114)</f>
        <v>500000</v>
      </c>
      <c r="L113" s="73"/>
      <c r="M113" s="73"/>
      <c r="N113" s="73"/>
      <c r="O113" s="82"/>
      <c r="P113" s="64"/>
    </row>
    <row r="114" spans="1:16" s="17" customFormat="1" ht="15.75" thickBot="1">
      <c r="A114" s="262"/>
      <c r="B114" s="264"/>
      <c r="C114" s="264"/>
      <c r="D114" s="70" t="s">
        <v>11</v>
      </c>
      <c r="E114" s="264"/>
      <c r="F114" s="264"/>
      <c r="G114" s="264"/>
      <c r="H114" s="133">
        <f>SUM(I114:O114)</f>
        <v>1505246</v>
      </c>
      <c r="I114" s="84">
        <v>5246</v>
      </c>
      <c r="J114" s="179">
        <f>1500000-500000</f>
        <v>1000000</v>
      </c>
      <c r="K114" s="179">
        <v>500000</v>
      </c>
      <c r="L114" s="73"/>
      <c r="M114" s="73"/>
      <c r="N114" s="73"/>
      <c r="O114" s="82"/>
      <c r="P114" s="64"/>
    </row>
    <row r="115" spans="1:16" s="17" customFormat="1" ht="47.25">
      <c r="A115" s="318">
        <v>26</v>
      </c>
      <c r="B115" s="319">
        <v>900</v>
      </c>
      <c r="C115" s="319">
        <v>90001</v>
      </c>
      <c r="D115" s="163" t="s">
        <v>73</v>
      </c>
      <c r="E115" s="319">
        <v>2008</v>
      </c>
      <c r="F115" s="319">
        <v>2010</v>
      </c>
      <c r="G115" s="319" t="s">
        <v>39</v>
      </c>
      <c r="H115" s="177"/>
      <c r="I115" s="165"/>
      <c r="J115" s="166"/>
      <c r="K115" s="166"/>
      <c r="L115" s="167"/>
      <c r="M115" s="167"/>
      <c r="N115" s="167"/>
      <c r="O115" s="168"/>
      <c r="P115" s="80"/>
    </row>
    <row r="116" spans="1:16" s="17" customFormat="1" ht="15.75">
      <c r="A116" s="262"/>
      <c r="B116" s="264"/>
      <c r="C116" s="264"/>
      <c r="D116" s="169" t="s">
        <v>40</v>
      </c>
      <c r="E116" s="264"/>
      <c r="F116" s="264"/>
      <c r="G116" s="264"/>
      <c r="H116" s="91">
        <f>SUM(I116:O116)</f>
        <v>1605364</v>
      </c>
      <c r="I116" s="81">
        <f>SUM(I117:I117)</f>
        <v>1005364</v>
      </c>
      <c r="J116" s="81">
        <f>SUM(J117:J117)</f>
        <v>600000</v>
      </c>
      <c r="K116" s="81"/>
      <c r="L116" s="73"/>
      <c r="M116" s="73"/>
      <c r="N116" s="73"/>
      <c r="O116" s="82"/>
      <c r="P116" s="64"/>
    </row>
    <row r="117" spans="1:16" s="17" customFormat="1" ht="15.75" thickBot="1">
      <c r="A117" s="262"/>
      <c r="B117" s="264"/>
      <c r="C117" s="264"/>
      <c r="D117" s="70" t="s">
        <v>11</v>
      </c>
      <c r="E117" s="264"/>
      <c r="F117" s="264"/>
      <c r="G117" s="264"/>
      <c r="H117" s="92">
        <f>SUM(I117:O117)</f>
        <v>1605364</v>
      </c>
      <c r="I117" s="158">
        <v>1005364</v>
      </c>
      <c r="J117" s="86">
        <v>600000</v>
      </c>
      <c r="K117" s="86"/>
      <c r="L117" s="88"/>
      <c r="M117" s="88"/>
      <c r="N117" s="88"/>
      <c r="O117" s="89"/>
      <c r="P117" s="170"/>
    </row>
    <row r="118" spans="1:16" s="17" customFormat="1" ht="48.75" customHeight="1">
      <c r="A118" s="287">
        <v>27</v>
      </c>
      <c r="B118" s="263">
        <v>900</v>
      </c>
      <c r="C118" s="263">
        <v>90001</v>
      </c>
      <c r="D118" s="59" t="s">
        <v>74</v>
      </c>
      <c r="E118" s="263">
        <v>2007</v>
      </c>
      <c r="F118" s="263">
        <v>2012</v>
      </c>
      <c r="G118" s="266" t="s">
        <v>49</v>
      </c>
      <c r="H118" s="114"/>
      <c r="I118" s="155"/>
      <c r="J118" s="61"/>
      <c r="K118" s="61"/>
      <c r="L118" s="61"/>
      <c r="M118" s="62"/>
      <c r="N118" s="62"/>
      <c r="O118" s="63"/>
      <c r="P118" s="80"/>
    </row>
    <row r="119" spans="1:16" s="17" customFormat="1" ht="15.75">
      <c r="A119" s="262"/>
      <c r="B119" s="264"/>
      <c r="C119" s="264"/>
      <c r="D119" s="65" t="s">
        <v>40</v>
      </c>
      <c r="E119" s="265"/>
      <c r="F119" s="265"/>
      <c r="G119" s="267"/>
      <c r="H119" s="91">
        <f>SUM(I119:O119)</f>
        <v>1922282</v>
      </c>
      <c r="I119" s="159">
        <f>SUM(I120:I120)</f>
        <v>72282</v>
      </c>
      <c r="J119" s="159"/>
      <c r="K119" s="159">
        <f>SUM(K120:K120)</f>
        <v>950000</v>
      </c>
      <c r="L119" s="159">
        <f>SUM(L120:L120)</f>
        <v>900000</v>
      </c>
      <c r="M119" s="73"/>
      <c r="N119" s="73"/>
      <c r="O119" s="82"/>
      <c r="P119" s="64"/>
    </row>
    <row r="120" spans="1:16" s="17" customFormat="1" ht="15.75" thickBot="1">
      <c r="A120" s="262"/>
      <c r="B120" s="264"/>
      <c r="C120" s="264"/>
      <c r="D120" s="70" t="s">
        <v>11</v>
      </c>
      <c r="E120" s="265"/>
      <c r="F120" s="265"/>
      <c r="G120" s="267"/>
      <c r="H120" s="133">
        <f>SUM(I120:O120)</f>
        <v>1922282</v>
      </c>
      <c r="I120" s="160">
        <v>72282</v>
      </c>
      <c r="J120" s="72"/>
      <c r="K120" s="72">
        <v>950000</v>
      </c>
      <c r="L120" s="72">
        <v>900000</v>
      </c>
      <c r="M120" s="73"/>
      <c r="N120" s="73"/>
      <c r="O120" s="82"/>
      <c r="P120" s="64"/>
    </row>
    <row r="121" spans="1:16" s="17" customFormat="1" ht="17.25" thickBot="1" thickTop="1">
      <c r="A121" s="258" t="s">
        <v>75</v>
      </c>
      <c r="B121" s="275"/>
      <c r="C121" s="275"/>
      <c r="D121" s="275"/>
      <c r="E121" s="275"/>
      <c r="F121" s="275"/>
      <c r="G121" s="275"/>
      <c r="H121" s="55">
        <f>SUM(I121:O121)</f>
        <v>14260000</v>
      </c>
      <c r="I121" s="180">
        <f>SUM(I123)</f>
        <v>994247</v>
      </c>
      <c r="J121" s="180">
        <f aca="true" t="shared" si="7" ref="J121:O121">SUM(J123)</f>
        <v>0</v>
      </c>
      <c r="K121" s="180">
        <f t="shared" si="7"/>
        <v>7623000</v>
      </c>
      <c r="L121" s="180">
        <f t="shared" si="7"/>
        <v>5642753</v>
      </c>
      <c r="M121" s="180">
        <f t="shared" si="7"/>
        <v>0</v>
      </c>
      <c r="N121" s="180">
        <f t="shared" si="7"/>
        <v>0</v>
      </c>
      <c r="O121" s="180">
        <f t="shared" si="7"/>
        <v>0</v>
      </c>
      <c r="P121" s="75"/>
    </row>
    <row r="122" spans="1:16" s="17" customFormat="1" ht="31.5">
      <c r="A122" s="287">
        <v>28</v>
      </c>
      <c r="B122" s="263">
        <v>900</v>
      </c>
      <c r="C122" s="263">
        <v>90002</v>
      </c>
      <c r="D122" s="59" t="s">
        <v>76</v>
      </c>
      <c r="E122" s="263">
        <v>2008</v>
      </c>
      <c r="F122" s="263">
        <v>2012</v>
      </c>
      <c r="G122" s="263" t="s">
        <v>13</v>
      </c>
      <c r="H122" s="114"/>
      <c r="I122" s="155"/>
      <c r="J122" s="61"/>
      <c r="K122" s="61"/>
      <c r="L122" s="61"/>
      <c r="M122" s="62"/>
      <c r="N122" s="62"/>
      <c r="O122" s="63"/>
      <c r="P122" s="80"/>
    </row>
    <row r="123" spans="1:16" s="17" customFormat="1" ht="15.75">
      <c r="A123" s="315"/>
      <c r="B123" s="265"/>
      <c r="C123" s="265"/>
      <c r="D123" s="65" t="s">
        <v>40</v>
      </c>
      <c r="E123" s="265"/>
      <c r="F123" s="265"/>
      <c r="G123" s="265"/>
      <c r="H123" s="91">
        <f>SUM(I123:O123)</f>
        <v>14260000</v>
      </c>
      <c r="I123" s="81">
        <f>SUM(I124:I125)</f>
        <v>994247</v>
      </c>
      <c r="J123" s="81"/>
      <c r="K123" s="81">
        <f>SUM(K124:K125)</f>
        <v>7623000</v>
      </c>
      <c r="L123" s="81">
        <f>SUM(L124:L125)</f>
        <v>5642753</v>
      </c>
      <c r="M123" s="81"/>
      <c r="N123" s="156"/>
      <c r="O123" s="157"/>
      <c r="P123" s="64"/>
    </row>
    <row r="124" spans="1:16" s="17" customFormat="1" ht="15">
      <c r="A124" s="315"/>
      <c r="B124" s="265"/>
      <c r="C124" s="265"/>
      <c r="D124" s="83" t="s">
        <v>77</v>
      </c>
      <c r="E124" s="316"/>
      <c r="F124" s="316"/>
      <c r="G124" s="316"/>
      <c r="H124" s="133">
        <f>SUM(I124:O124)</f>
        <v>2995200</v>
      </c>
      <c r="I124" s="72">
        <v>209547</v>
      </c>
      <c r="J124" s="72"/>
      <c r="K124" s="72">
        <v>1600800</v>
      </c>
      <c r="L124" s="72">
        <v>1184853</v>
      </c>
      <c r="M124" s="73"/>
      <c r="N124" s="73"/>
      <c r="O124" s="82"/>
      <c r="P124" s="64"/>
    </row>
    <row r="125" spans="1:16" s="17" customFormat="1" ht="15.75" thickBot="1">
      <c r="A125" s="276"/>
      <c r="B125" s="277"/>
      <c r="C125" s="277"/>
      <c r="D125" s="85" t="s">
        <v>12</v>
      </c>
      <c r="E125" s="317"/>
      <c r="F125" s="317"/>
      <c r="G125" s="317"/>
      <c r="H125" s="143">
        <f>SUM(I125:O125)</f>
        <v>11264800</v>
      </c>
      <c r="I125" s="158">
        <v>784700</v>
      </c>
      <c r="J125" s="86"/>
      <c r="K125" s="86">
        <v>6022200</v>
      </c>
      <c r="L125" s="86">
        <v>4457900</v>
      </c>
      <c r="M125" s="88"/>
      <c r="N125" s="88"/>
      <c r="O125" s="89"/>
      <c r="P125" s="93">
        <v>0.75</v>
      </c>
    </row>
    <row r="126" spans="1:16" s="17" customFormat="1" ht="17.25" thickBot="1" thickTop="1">
      <c r="A126" s="258" t="s">
        <v>78</v>
      </c>
      <c r="B126" s="275"/>
      <c r="C126" s="275"/>
      <c r="D126" s="275"/>
      <c r="E126" s="275"/>
      <c r="F126" s="275"/>
      <c r="G126" s="275"/>
      <c r="H126" s="55">
        <f>SUM(I126:O126)</f>
        <v>993388</v>
      </c>
      <c r="I126" s="180">
        <f>SUM(I128,I131,I134,I137,I140,I143,I146,I149,I152)</f>
        <v>93388</v>
      </c>
      <c r="J126" s="180">
        <f aca="true" t="shared" si="8" ref="J126:O126">SUM(J128,J131,J134,J137,J140,J143,J146,J149,J152)</f>
        <v>220000</v>
      </c>
      <c r="K126" s="180">
        <f t="shared" si="8"/>
        <v>440000</v>
      </c>
      <c r="L126" s="180">
        <f t="shared" si="8"/>
        <v>240000</v>
      </c>
      <c r="M126" s="180">
        <f t="shared" si="8"/>
        <v>0</v>
      </c>
      <c r="N126" s="180">
        <f t="shared" si="8"/>
        <v>0</v>
      </c>
      <c r="O126" s="180">
        <f t="shared" si="8"/>
        <v>0</v>
      </c>
      <c r="P126" s="75"/>
    </row>
    <row r="127" spans="1:16" s="17" customFormat="1" ht="31.5">
      <c r="A127" s="287">
        <v>29</v>
      </c>
      <c r="B127" s="263">
        <v>900</v>
      </c>
      <c r="C127" s="263">
        <v>90015</v>
      </c>
      <c r="D127" s="59" t="s">
        <v>79</v>
      </c>
      <c r="E127" s="263">
        <v>2009</v>
      </c>
      <c r="F127" s="263">
        <v>2011</v>
      </c>
      <c r="G127" s="266" t="s">
        <v>39</v>
      </c>
      <c r="H127" s="114"/>
      <c r="I127" s="79"/>
      <c r="J127" s="61"/>
      <c r="K127" s="61"/>
      <c r="L127" s="61"/>
      <c r="M127" s="62"/>
      <c r="N127" s="62"/>
      <c r="O127" s="63"/>
      <c r="P127" s="80"/>
    </row>
    <row r="128" spans="1:16" s="17" customFormat="1" ht="15.75">
      <c r="A128" s="262"/>
      <c r="B128" s="264"/>
      <c r="C128" s="264"/>
      <c r="D128" s="65" t="s">
        <v>40</v>
      </c>
      <c r="E128" s="265"/>
      <c r="F128" s="265"/>
      <c r="G128" s="267"/>
      <c r="H128" s="91">
        <f>SUM(I128:O128)</f>
        <v>170000</v>
      </c>
      <c r="I128" s="91">
        <f>SUM(I129:I129)</f>
        <v>20000</v>
      </c>
      <c r="J128" s="91"/>
      <c r="K128" s="91">
        <f>SUM(K129:K129)</f>
        <v>150000</v>
      </c>
      <c r="L128" s="72"/>
      <c r="M128" s="73"/>
      <c r="N128" s="73"/>
      <c r="O128" s="82"/>
      <c r="P128" s="64"/>
    </row>
    <row r="129" spans="1:16" s="17" customFormat="1" ht="15.75" thickBot="1">
      <c r="A129" s="262"/>
      <c r="B129" s="264"/>
      <c r="C129" s="264"/>
      <c r="D129" s="70" t="s">
        <v>11</v>
      </c>
      <c r="E129" s="264"/>
      <c r="F129" s="264"/>
      <c r="G129" s="288"/>
      <c r="H129" s="133">
        <f>SUM(I129:O129)</f>
        <v>170000</v>
      </c>
      <c r="I129" s="72">
        <v>20000</v>
      </c>
      <c r="J129" s="72"/>
      <c r="K129" s="72">
        <v>150000</v>
      </c>
      <c r="L129" s="72"/>
      <c r="M129" s="73"/>
      <c r="N129" s="73"/>
      <c r="O129" s="82"/>
      <c r="P129" s="170"/>
    </row>
    <row r="130" spans="1:16" s="17" customFormat="1" ht="15.75">
      <c r="A130" s="287">
        <v>30</v>
      </c>
      <c r="B130" s="263">
        <v>900</v>
      </c>
      <c r="C130" s="263">
        <v>90015</v>
      </c>
      <c r="D130" s="59" t="s">
        <v>80</v>
      </c>
      <c r="E130" s="263">
        <v>2009</v>
      </c>
      <c r="F130" s="263">
        <v>2011</v>
      </c>
      <c r="G130" s="266" t="s">
        <v>39</v>
      </c>
      <c r="H130" s="114"/>
      <c r="I130" s="79"/>
      <c r="J130" s="61"/>
      <c r="K130" s="61"/>
      <c r="L130" s="61"/>
      <c r="M130" s="62"/>
      <c r="N130" s="62"/>
      <c r="O130" s="63"/>
      <c r="P130" s="80"/>
    </row>
    <row r="131" spans="1:16" s="17" customFormat="1" ht="15.75">
      <c r="A131" s="262"/>
      <c r="B131" s="264"/>
      <c r="C131" s="264"/>
      <c r="D131" s="65" t="s">
        <v>40</v>
      </c>
      <c r="E131" s="265"/>
      <c r="F131" s="265"/>
      <c r="G131" s="267"/>
      <c r="H131" s="91">
        <f>SUM(I131:O131)</f>
        <v>165000</v>
      </c>
      <c r="I131" s="91">
        <f>SUM(I132:I132)</f>
        <v>25000</v>
      </c>
      <c r="J131" s="91"/>
      <c r="K131" s="91">
        <f>SUM(K132:K132)</f>
        <v>140000</v>
      </c>
      <c r="L131" s="72"/>
      <c r="M131" s="73"/>
      <c r="N131" s="73"/>
      <c r="O131" s="82"/>
      <c r="P131" s="64"/>
    </row>
    <row r="132" spans="1:16" s="17" customFormat="1" ht="15.75" thickBot="1">
      <c r="A132" s="262"/>
      <c r="B132" s="264"/>
      <c r="C132" s="264"/>
      <c r="D132" s="70" t="s">
        <v>11</v>
      </c>
      <c r="E132" s="264"/>
      <c r="F132" s="264"/>
      <c r="G132" s="288"/>
      <c r="H132" s="133">
        <f>SUM(I132:O132)</f>
        <v>165000</v>
      </c>
      <c r="I132" s="72">
        <v>25000</v>
      </c>
      <c r="J132" s="72"/>
      <c r="K132" s="72">
        <v>140000</v>
      </c>
      <c r="L132" s="72"/>
      <c r="M132" s="73"/>
      <c r="N132" s="73"/>
      <c r="O132" s="82"/>
      <c r="P132" s="170"/>
    </row>
    <row r="133" spans="1:16" s="17" customFormat="1" ht="15.75">
      <c r="A133" s="287">
        <v>31</v>
      </c>
      <c r="B133" s="263">
        <v>900</v>
      </c>
      <c r="C133" s="263">
        <v>90015</v>
      </c>
      <c r="D133" s="59" t="s">
        <v>81</v>
      </c>
      <c r="E133" s="263">
        <v>2009</v>
      </c>
      <c r="F133" s="263">
        <v>2011</v>
      </c>
      <c r="G133" s="266" t="s">
        <v>39</v>
      </c>
      <c r="H133" s="114"/>
      <c r="I133" s="79"/>
      <c r="J133" s="61"/>
      <c r="K133" s="61"/>
      <c r="L133" s="61"/>
      <c r="M133" s="62"/>
      <c r="N133" s="62"/>
      <c r="O133" s="63"/>
      <c r="P133" s="80"/>
    </row>
    <row r="134" spans="1:16" s="17" customFormat="1" ht="15.75">
      <c r="A134" s="262"/>
      <c r="B134" s="264"/>
      <c r="C134" s="264"/>
      <c r="D134" s="65" t="s">
        <v>40</v>
      </c>
      <c r="E134" s="265"/>
      <c r="F134" s="265"/>
      <c r="G134" s="267"/>
      <c r="H134" s="91">
        <f>SUM(I134:O134)</f>
        <v>96000</v>
      </c>
      <c r="I134" s="91">
        <f>SUM(I135:I135)</f>
        <v>16000</v>
      </c>
      <c r="J134" s="91"/>
      <c r="K134" s="91">
        <f>SUM(K135:K135)</f>
        <v>80000</v>
      </c>
      <c r="L134" s="72"/>
      <c r="M134" s="73"/>
      <c r="N134" s="73"/>
      <c r="O134" s="82"/>
      <c r="P134" s="64"/>
    </row>
    <row r="135" spans="1:16" s="17" customFormat="1" ht="15.75" thickBot="1">
      <c r="A135" s="262"/>
      <c r="B135" s="264"/>
      <c r="C135" s="264"/>
      <c r="D135" s="70" t="s">
        <v>11</v>
      </c>
      <c r="E135" s="264"/>
      <c r="F135" s="264"/>
      <c r="G135" s="288"/>
      <c r="H135" s="133">
        <f>SUM(I135:O135)</f>
        <v>96000</v>
      </c>
      <c r="I135" s="72">
        <v>16000</v>
      </c>
      <c r="J135" s="72"/>
      <c r="K135" s="72">
        <v>80000</v>
      </c>
      <c r="L135" s="72"/>
      <c r="M135" s="73"/>
      <c r="N135" s="73"/>
      <c r="O135" s="82"/>
      <c r="P135" s="170"/>
    </row>
    <row r="136" spans="1:16" s="17" customFormat="1" ht="15.75">
      <c r="A136" s="287">
        <v>32</v>
      </c>
      <c r="B136" s="263">
        <v>900</v>
      </c>
      <c r="C136" s="263">
        <v>90015</v>
      </c>
      <c r="D136" s="59" t="s">
        <v>82</v>
      </c>
      <c r="E136" s="263">
        <v>2011</v>
      </c>
      <c r="F136" s="263">
        <v>2012</v>
      </c>
      <c r="G136" s="266" t="s">
        <v>39</v>
      </c>
      <c r="H136" s="114"/>
      <c r="I136" s="79"/>
      <c r="J136" s="61"/>
      <c r="K136" s="61"/>
      <c r="L136" s="61"/>
      <c r="M136" s="62"/>
      <c r="N136" s="62"/>
      <c r="O136" s="63"/>
      <c r="P136" s="80"/>
    </row>
    <row r="137" spans="1:16" s="17" customFormat="1" ht="15.75">
      <c r="A137" s="262"/>
      <c r="B137" s="264"/>
      <c r="C137" s="264"/>
      <c r="D137" s="65" t="s">
        <v>40</v>
      </c>
      <c r="E137" s="265"/>
      <c r="F137" s="265"/>
      <c r="G137" s="267"/>
      <c r="H137" s="91">
        <f>SUM(I137:O137)</f>
        <v>110000</v>
      </c>
      <c r="I137" s="91"/>
      <c r="J137" s="91"/>
      <c r="K137" s="91">
        <f>SUM(K138:K138)</f>
        <v>20000</v>
      </c>
      <c r="L137" s="91">
        <f>SUM(L138:L138)</f>
        <v>90000</v>
      </c>
      <c r="M137" s="73"/>
      <c r="N137" s="73"/>
      <c r="O137" s="82"/>
      <c r="P137" s="64"/>
    </row>
    <row r="138" spans="1:16" s="17" customFormat="1" ht="15.75" thickBot="1">
      <c r="A138" s="262"/>
      <c r="B138" s="264"/>
      <c r="C138" s="264"/>
      <c r="D138" s="70" t="s">
        <v>11</v>
      </c>
      <c r="E138" s="264"/>
      <c r="F138" s="264"/>
      <c r="G138" s="288"/>
      <c r="H138" s="133">
        <f>SUM(I138:O138)</f>
        <v>110000</v>
      </c>
      <c r="I138" s="72"/>
      <c r="J138" s="72"/>
      <c r="K138" s="72">
        <v>20000</v>
      </c>
      <c r="L138" s="72">
        <v>90000</v>
      </c>
      <c r="M138" s="73"/>
      <c r="N138" s="73"/>
      <c r="O138" s="82"/>
      <c r="P138" s="170"/>
    </row>
    <row r="139" spans="1:16" s="17" customFormat="1" ht="31.5">
      <c r="A139" s="287">
        <v>33</v>
      </c>
      <c r="B139" s="263">
        <v>900</v>
      </c>
      <c r="C139" s="263">
        <v>90015</v>
      </c>
      <c r="D139" s="59" t="s">
        <v>83</v>
      </c>
      <c r="E139" s="263">
        <v>2011</v>
      </c>
      <c r="F139" s="263">
        <v>2012</v>
      </c>
      <c r="G139" s="266" t="s">
        <v>39</v>
      </c>
      <c r="H139" s="114"/>
      <c r="I139" s="79"/>
      <c r="J139" s="61"/>
      <c r="K139" s="61"/>
      <c r="L139" s="61"/>
      <c r="M139" s="62"/>
      <c r="N139" s="62"/>
      <c r="O139" s="63"/>
      <c r="P139" s="80"/>
    </row>
    <row r="140" spans="1:16" s="17" customFormat="1" ht="15.75">
      <c r="A140" s="262"/>
      <c r="B140" s="264"/>
      <c r="C140" s="264"/>
      <c r="D140" s="65" t="s">
        <v>40</v>
      </c>
      <c r="E140" s="265"/>
      <c r="F140" s="265"/>
      <c r="G140" s="267"/>
      <c r="H140" s="91">
        <f>SUM(I140:O140)</f>
        <v>60000</v>
      </c>
      <c r="I140" s="91"/>
      <c r="J140" s="91"/>
      <c r="K140" s="91">
        <f>SUM(K141:K141)</f>
        <v>15000</v>
      </c>
      <c r="L140" s="91">
        <f>SUM(L141:L141)</f>
        <v>45000</v>
      </c>
      <c r="M140" s="73"/>
      <c r="N140" s="73"/>
      <c r="O140" s="82"/>
      <c r="P140" s="64"/>
    </row>
    <row r="141" spans="1:16" s="17" customFormat="1" ht="15.75" thickBot="1">
      <c r="A141" s="262"/>
      <c r="B141" s="264"/>
      <c r="C141" s="264"/>
      <c r="D141" s="70" t="s">
        <v>11</v>
      </c>
      <c r="E141" s="264"/>
      <c r="F141" s="264"/>
      <c r="G141" s="288"/>
      <c r="H141" s="133">
        <f>SUM(I141:O141)</f>
        <v>60000</v>
      </c>
      <c r="I141" s="72"/>
      <c r="J141" s="72"/>
      <c r="K141" s="72">
        <v>15000</v>
      </c>
      <c r="L141" s="72">
        <v>45000</v>
      </c>
      <c r="M141" s="73"/>
      <c r="N141" s="73"/>
      <c r="O141" s="82"/>
      <c r="P141" s="170"/>
    </row>
    <row r="142" spans="1:16" s="17" customFormat="1" ht="15.75">
      <c r="A142" s="287">
        <v>34</v>
      </c>
      <c r="B142" s="263">
        <v>900</v>
      </c>
      <c r="C142" s="263">
        <v>90015</v>
      </c>
      <c r="D142" s="59" t="s">
        <v>84</v>
      </c>
      <c r="E142" s="263">
        <v>2011</v>
      </c>
      <c r="F142" s="263">
        <v>2012</v>
      </c>
      <c r="G142" s="266" t="s">
        <v>39</v>
      </c>
      <c r="H142" s="114"/>
      <c r="I142" s="79"/>
      <c r="J142" s="61"/>
      <c r="K142" s="61"/>
      <c r="L142" s="61"/>
      <c r="M142" s="62"/>
      <c r="N142" s="62"/>
      <c r="O142" s="63"/>
      <c r="P142" s="80"/>
    </row>
    <row r="143" spans="1:16" s="17" customFormat="1" ht="15.75">
      <c r="A143" s="262"/>
      <c r="B143" s="264"/>
      <c r="C143" s="264"/>
      <c r="D143" s="65" t="s">
        <v>40</v>
      </c>
      <c r="E143" s="265"/>
      <c r="F143" s="265"/>
      <c r="G143" s="267"/>
      <c r="H143" s="91">
        <f>SUM(I143:O143)</f>
        <v>105000</v>
      </c>
      <c r="I143" s="91"/>
      <c r="J143" s="91"/>
      <c r="K143" s="91">
        <f>SUM(K144:K144)</f>
        <v>25000</v>
      </c>
      <c r="L143" s="91">
        <f>SUM(L144:L144)</f>
        <v>80000</v>
      </c>
      <c r="M143" s="73"/>
      <c r="N143" s="73"/>
      <c r="O143" s="82"/>
      <c r="P143" s="64"/>
    </row>
    <row r="144" spans="1:16" s="17" customFormat="1" ht="15.75" thickBot="1">
      <c r="A144" s="262"/>
      <c r="B144" s="264"/>
      <c r="C144" s="264"/>
      <c r="D144" s="70" t="s">
        <v>11</v>
      </c>
      <c r="E144" s="264"/>
      <c r="F144" s="264"/>
      <c r="G144" s="288"/>
      <c r="H144" s="133">
        <f>SUM(I144:O144)</f>
        <v>105000</v>
      </c>
      <c r="I144" s="72"/>
      <c r="J144" s="72"/>
      <c r="K144" s="72">
        <v>25000</v>
      </c>
      <c r="L144" s="72">
        <v>80000</v>
      </c>
      <c r="M144" s="73"/>
      <c r="N144" s="73"/>
      <c r="O144" s="82"/>
      <c r="P144" s="170"/>
    </row>
    <row r="145" spans="1:16" s="17" customFormat="1" ht="15.75">
      <c r="A145" s="287">
        <v>35</v>
      </c>
      <c r="B145" s="263">
        <v>900</v>
      </c>
      <c r="C145" s="263">
        <v>90015</v>
      </c>
      <c r="D145" s="59" t="s">
        <v>85</v>
      </c>
      <c r="E145" s="263">
        <v>2009</v>
      </c>
      <c r="F145" s="263">
        <v>2010</v>
      </c>
      <c r="G145" s="266" t="s">
        <v>39</v>
      </c>
      <c r="H145" s="114"/>
      <c r="I145" s="79"/>
      <c r="J145" s="61"/>
      <c r="K145" s="61"/>
      <c r="L145" s="61"/>
      <c r="M145" s="62"/>
      <c r="N145" s="62"/>
      <c r="O145" s="63"/>
      <c r="P145" s="80"/>
    </row>
    <row r="146" spans="1:16" s="17" customFormat="1" ht="15.75">
      <c r="A146" s="262"/>
      <c r="B146" s="264"/>
      <c r="C146" s="264"/>
      <c r="D146" s="65" t="s">
        <v>40</v>
      </c>
      <c r="E146" s="265"/>
      <c r="F146" s="265"/>
      <c r="G146" s="267"/>
      <c r="H146" s="91">
        <f>SUM(I146:O146)</f>
        <v>34000</v>
      </c>
      <c r="I146" s="91">
        <f>SUM(I147:I147)</f>
        <v>14000</v>
      </c>
      <c r="J146" s="91">
        <f>SUM(J147:J147)</f>
        <v>20000</v>
      </c>
      <c r="K146" s="91"/>
      <c r="L146" s="72"/>
      <c r="M146" s="73"/>
      <c r="N146" s="73"/>
      <c r="O146" s="82"/>
      <c r="P146" s="64"/>
    </row>
    <row r="147" spans="1:16" s="17" customFormat="1" ht="15.75" thickBot="1">
      <c r="A147" s="262"/>
      <c r="B147" s="264"/>
      <c r="C147" s="264"/>
      <c r="D147" s="70" t="s">
        <v>11</v>
      </c>
      <c r="E147" s="264"/>
      <c r="F147" s="264"/>
      <c r="G147" s="288"/>
      <c r="H147" s="133">
        <f>SUM(I147:O147)</f>
        <v>34000</v>
      </c>
      <c r="I147" s="72">
        <v>14000</v>
      </c>
      <c r="J147" s="72">
        <v>20000</v>
      </c>
      <c r="K147" s="72"/>
      <c r="L147" s="72"/>
      <c r="M147" s="73"/>
      <c r="N147" s="73"/>
      <c r="O147" s="82"/>
      <c r="P147" s="170"/>
    </row>
    <row r="148" spans="1:16" s="17" customFormat="1" ht="15.75">
      <c r="A148" s="287">
        <v>36</v>
      </c>
      <c r="B148" s="263">
        <v>900</v>
      </c>
      <c r="C148" s="263">
        <v>90015</v>
      </c>
      <c r="D148" s="59" t="s">
        <v>86</v>
      </c>
      <c r="E148" s="263">
        <v>2011</v>
      </c>
      <c r="F148" s="263">
        <v>2012</v>
      </c>
      <c r="G148" s="266" t="s">
        <v>39</v>
      </c>
      <c r="H148" s="114"/>
      <c r="I148" s="79"/>
      <c r="J148" s="61"/>
      <c r="K148" s="61"/>
      <c r="L148" s="61"/>
      <c r="M148" s="62"/>
      <c r="N148" s="62"/>
      <c r="O148" s="63"/>
      <c r="P148" s="80"/>
    </row>
    <row r="149" spans="1:16" s="17" customFormat="1" ht="15.75">
      <c r="A149" s="262"/>
      <c r="B149" s="264"/>
      <c r="C149" s="264"/>
      <c r="D149" s="65" t="s">
        <v>40</v>
      </c>
      <c r="E149" s="265"/>
      <c r="F149" s="265"/>
      <c r="G149" s="267"/>
      <c r="H149" s="91">
        <f>SUM(I149:O149)</f>
        <v>35000</v>
      </c>
      <c r="I149" s="91"/>
      <c r="J149" s="91"/>
      <c r="K149" s="91">
        <f>SUM(K150:K150)</f>
        <v>10000</v>
      </c>
      <c r="L149" s="91">
        <f>SUM(L150:L150)</f>
        <v>25000</v>
      </c>
      <c r="M149" s="73"/>
      <c r="N149" s="73"/>
      <c r="O149" s="82"/>
      <c r="P149" s="64"/>
    </row>
    <row r="150" spans="1:16" s="17" customFormat="1" ht="15.75" thickBot="1">
      <c r="A150" s="262"/>
      <c r="B150" s="264"/>
      <c r="C150" s="264"/>
      <c r="D150" s="70" t="s">
        <v>11</v>
      </c>
      <c r="E150" s="264"/>
      <c r="F150" s="264"/>
      <c r="G150" s="288"/>
      <c r="H150" s="133">
        <f>SUM(I150:O150)</f>
        <v>35000</v>
      </c>
      <c r="I150" s="72"/>
      <c r="J150" s="72"/>
      <c r="K150" s="72">
        <v>10000</v>
      </c>
      <c r="L150" s="72">
        <v>25000</v>
      </c>
      <c r="M150" s="73"/>
      <c r="N150" s="73"/>
      <c r="O150" s="82"/>
      <c r="P150" s="170"/>
    </row>
    <row r="151" spans="1:16" s="17" customFormat="1" ht="15.75">
      <c r="A151" s="287">
        <v>37</v>
      </c>
      <c r="B151" s="263">
        <v>900</v>
      </c>
      <c r="C151" s="263">
        <v>90015</v>
      </c>
      <c r="D151" s="59" t="s">
        <v>87</v>
      </c>
      <c r="E151" s="263">
        <v>2008</v>
      </c>
      <c r="F151" s="263">
        <v>2010</v>
      </c>
      <c r="G151" s="266" t="s">
        <v>39</v>
      </c>
      <c r="H151" s="114"/>
      <c r="I151" s="79"/>
      <c r="J151" s="61"/>
      <c r="K151" s="61"/>
      <c r="L151" s="61"/>
      <c r="M151" s="62"/>
      <c r="N151" s="62"/>
      <c r="O151" s="63"/>
      <c r="P151" s="80"/>
    </row>
    <row r="152" spans="1:16" s="76" customFormat="1" ht="17.25" customHeight="1">
      <c r="A152" s="262"/>
      <c r="B152" s="264"/>
      <c r="C152" s="264"/>
      <c r="D152" s="65" t="s">
        <v>40</v>
      </c>
      <c r="E152" s="265"/>
      <c r="F152" s="265"/>
      <c r="G152" s="267"/>
      <c r="H152" s="91">
        <f>SUM(I152:O152)</f>
        <v>218388</v>
      </c>
      <c r="I152" s="91">
        <f>SUM(I153:I153)</f>
        <v>18388</v>
      </c>
      <c r="J152" s="91">
        <f>SUM(J153:J153)</f>
        <v>200000</v>
      </c>
      <c r="K152" s="91"/>
      <c r="L152" s="91"/>
      <c r="M152" s="73"/>
      <c r="N152" s="73"/>
      <c r="O152" s="82"/>
      <c r="P152" s="64"/>
    </row>
    <row r="153" spans="1:16" s="17" customFormat="1" ht="15.75" thickBot="1">
      <c r="A153" s="262"/>
      <c r="B153" s="264"/>
      <c r="C153" s="264"/>
      <c r="D153" s="70" t="s">
        <v>11</v>
      </c>
      <c r="E153" s="264"/>
      <c r="F153" s="264"/>
      <c r="G153" s="288"/>
      <c r="H153" s="133">
        <f>SUM(I153:O153)</f>
        <v>218388</v>
      </c>
      <c r="I153" s="72">
        <v>18388</v>
      </c>
      <c r="J153" s="72">
        <v>200000</v>
      </c>
      <c r="K153" s="72"/>
      <c r="L153" s="72"/>
      <c r="M153" s="73"/>
      <c r="N153" s="73"/>
      <c r="O153" s="82"/>
      <c r="P153" s="64"/>
    </row>
    <row r="154" spans="1:16" s="17" customFormat="1" ht="17.25" thickBot="1" thickTop="1">
      <c r="A154" s="279" t="s">
        <v>88</v>
      </c>
      <c r="B154" s="280"/>
      <c r="C154" s="280"/>
      <c r="D154" s="280"/>
      <c r="E154" s="280"/>
      <c r="F154" s="280"/>
      <c r="G154" s="280"/>
      <c r="H154" s="181">
        <f aca="true" t="shared" si="9" ref="H154:P154">H156</f>
        <v>6062340</v>
      </c>
      <c r="I154" s="181">
        <f t="shared" si="9"/>
        <v>154885</v>
      </c>
      <c r="J154" s="181">
        <f t="shared" si="9"/>
        <v>1796305</v>
      </c>
      <c r="K154" s="181">
        <f t="shared" si="9"/>
        <v>4111150</v>
      </c>
      <c r="L154" s="181">
        <f t="shared" si="9"/>
        <v>0</v>
      </c>
      <c r="M154" s="181">
        <f t="shared" si="9"/>
        <v>0</v>
      </c>
      <c r="N154" s="181">
        <f t="shared" si="9"/>
        <v>0</v>
      </c>
      <c r="O154" s="181">
        <f t="shared" si="9"/>
        <v>0</v>
      </c>
      <c r="P154" s="182">
        <f t="shared" si="9"/>
        <v>0</v>
      </c>
    </row>
    <row r="155" spans="1:16" s="17" customFormat="1" ht="50.25" customHeight="1">
      <c r="A155" s="287">
        <v>38</v>
      </c>
      <c r="B155" s="263">
        <v>900</v>
      </c>
      <c r="C155" s="263">
        <v>90095</v>
      </c>
      <c r="D155" s="59" t="s">
        <v>89</v>
      </c>
      <c r="E155" s="263">
        <v>2009</v>
      </c>
      <c r="F155" s="263">
        <v>2011</v>
      </c>
      <c r="G155" s="266" t="s">
        <v>39</v>
      </c>
      <c r="H155" s="114"/>
      <c r="I155" s="79"/>
      <c r="J155" s="61"/>
      <c r="K155" s="61"/>
      <c r="L155" s="61"/>
      <c r="M155" s="62"/>
      <c r="N155" s="62"/>
      <c r="O155" s="63"/>
      <c r="P155" s="80"/>
    </row>
    <row r="156" spans="1:16" s="17" customFormat="1" ht="15.75">
      <c r="A156" s="262"/>
      <c r="B156" s="264"/>
      <c r="C156" s="264"/>
      <c r="D156" s="65" t="s">
        <v>40</v>
      </c>
      <c r="E156" s="265"/>
      <c r="F156" s="265"/>
      <c r="G156" s="267"/>
      <c r="H156" s="91">
        <f>SUM(I156:O156)</f>
        <v>6062340</v>
      </c>
      <c r="I156" s="67">
        <f>SUM(I157:I159)</f>
        <v>154885</v>
      </c>
      <c r="J156" s="67">
        <f>SUM(J157:J159)</f>
        <v>1796305</v>
      </c>
      <c r="K156" s="67">
        <f>SUM(K157:K159)</f>
        <v>4111150</v>
      </c>
      <c r="L156" s="67"/>
      <c r="M156" s="67"/>
      <c r="N156" s="73"/>
      <c r="O156" s="82"/>
      <c r="P156" s="64"/>
    </row>
    <row r="157" spans="1:16" s="17" customFormat="1" ht="15">
      <c r="A157" s="262"/>
      <c r="B157" s="264"/>
      <c r="C157" s="264"/>
      <c r="D157" s="83" t="s">
        <v>11</v>
      </c>
      <c r="E157" s="264"/>
      <c r="F157" s="264"/>
      <c r="G157" s="288"/>
      <c r="H157" s="133">
        <f>SUM(I157:O157)</f>
        <v>80000</v>
      </c>
      <c r="I157" s="84">
        <v>80000</v>
      </c>
      <c r="J157" s="72"/>
      <c r="K157" s="72"/>
      <c r="L157" s="72"/>
      <c r="M157" s="73"/>
      <c r="N157" s="73"/>
      <c r="O157" s="82"/>
      <c r="P157" s="64"/>
    </row>
    <row r="158" spans="1:16" s="17" customFormat="1" ht="15">
      <c r="A158" s="262"/>
      <c r="B158" s="264"/>
      <c r="C158" s="264"/>
      <c r="D158" s="70" t="s">
        <v>12</v>
      </c>
      <c r="E158" s="264"/>
      <c r="F158" s="264"/>
      <c r="G158" s="288"/>
      <c r="H158" s="133">
        <f>SUM(I158:O158)</f>
        <v>5033989</v>
      </c>
      <c r="I158" s="84">
        <v>12652</v>
      </c>
      <c r="J158" s="72">
        <v>1526859</v>
      </c>
      <c r="K158" s="72">
        <v>3494478</v>
      </c>
      <c r="L158" s="72"/>
      <c r="M158" s="73"/>
      <c r="N158" s="73"/>
      <c r="O158" s="82"/>
      <c r="P158" s="95">
        <v>0.85</v>
      </c>
    </row>
    <row r="159" spans="1:16" s="17" customFormat="1" ht="15.75" thickBot="1">
      <c r="A159" s="276"/>
      <c r="B159" s="277"/>
      <c r="C159" s="277"/>
      <c r="D159" s="85" t="s">
        <v>50</v>
      </c>
      <c r="E159" s="277"/>
      <c r="F159" s="277"/>
      <c r="G159" s="314"/>
      <c r="H159" s="143">
        <f>SUM(I159:O159)</f>
        <v>948351</v>
      </c>
      <c r="I159" s="87">
        <v>62233</v>
      </c>
      <c r="J159" s="86">
        <v>269446</v>
      </c>
      <c r="K159" s="86">
        <v>616672</v>
      </c>
      <c r="L159" s="86"/>
      <c r="M159" s="88"/>
      <c r="N159" s="88"/>
      <c r="O159" s="89"/>
      <c r="P159" s="170"/>
    </row>
    <row r="160" spans="1:16" s="17" customFormat="1" ht="15.75">
      <c r="A160" s="309" t="s">
        <v>7</v>
      </c>
      <c r="B160" s="296" t="s">
        <v>0</v>
      </c>
      <c r="C160" s="296" t="s">
        <v>25</v>
      </c>
      <c r="D160" s="296" t="s">
        <v>26</v>
      </c>
      <c r="E160" s="299" t="s">
        <v>9</v>
      </c>
      <c r="F160" s="301"/>
      <c r="G160" s="296" t="s">
        <v>27</v>
      </c>
      <c r="H160" s="296" t="s">
        <v>28</v>
      </c>
      <c r="I160" s="299" t="s">
        <v>29</v>
      </c>
      <c r="J160" s="300"/>
      <c r="K160" s="300"/>
      <c r="L160" s="300"/>
      <c r="M160" s="300"/>
      <c r="N160" s="300"/>
      <c r="O160" s="301"/>
      <c r="P160" s="302" t="s">
        <v>30</v>
      </c>
    </row>
    <row r="161" spans="1:16" s="17" customFormat="1" ht="15.75">
      <c r="A161" s="310"/>
      <c r="B161" s="297"/>
      <c r="C161" s="297"/>
      <c r="D161" s="297"/>
      <c r="E161" s="312"/>
      <c r="F161" s="313"/>
      <c r="G161" s="297"/>
      <c r="H161" s="297"/>
      <c r="I161" s="305" t="s">
        <v>31</v>
      </c>
      <c r="J161" s="305" t="s">
        <v>32</v>
      </c>
      <c r="K161" s="306" t="s">
        <v>33</v>
      </c>
      <c r="L161" s="307"/>
      <c r="M161" s="307"/>
      <c r="N161" s="307"/>
      <c r="O161" s="308"/>
      <c r="P161" s="303"/>
    </row>
    <row r="162" spans="1:16" s="17" customFormat="1" ht="32.25" customHeight="1" thickBot="1">
      <c r="A162" s="311"/>
      <c r="B162" s="298"/>
      <c r="C162" s="298"/>
      <c r="D162" s="298"/>
      <c r="E162" s="146" t="s">
        <v>34</v>
      </c>
      <c r="F162" s="146" t="s">
        <v>35</v>
      </c>
      <c r="G162" s="298"/>
      <c r="H162" s="298"/>
      <c r="I162" s="298"/>
      <c r="J162" s="298"/>
      <c r="K162" s="147">
        <v>2011</v>
      </c>
      <c r="L162" s="148">
        <v>2012</v>
      </c>
      <c r="M162" s="148">
        <v>2013</v>
      </c>
      <c r="N162" s="148">
        <v>2014</v>
      </c>
      <c r="O162" s="149" t="s">
        <v>36</v>
      </c>
      <c r="P162" s="304"/>
    </row>
    <row r="163" spans="1:16" s="17" customFormat="1" ht="15.75" thickBot="1">
      <c r="A163" s="171">
        <v>1</v>
      </c>
      <c r="B163" s="172">
        <v>2</v>
      </c>
      <c r="C163" s="172">
        <v>3</v>
      </c>
      <c r="D163" s="172">
        <v>4</v>
      </c>
      <c r="E163" s="173">
        <v>5</v>
      </c>
      <c r="F163" s="173">
        <v>6</v>
      </c>
      <c r="G163" s="173">
        <v>7</v>
      </c>
      <c r="H163" s="174">
        <v>8</v>
      </c>
      <c r="I163" s="173">
        <v>9</v>
      </c>
      <c r="J163" s="172">
        <v>10</v>
      </c>
      <c r="K163" s="172">
        <v>11</v>
      </c>
      <c r="L163" s="172">
        <v>12</v>
      </c>
      <c r="M163" s="172">
        <v>13</v>
      </c>
      <c r="N163" s="172">
        <v>14</v>
      </c>
      <c r="O163" s="175">
        <v>15</v>
      </c>
      <c r="P163" s="176">
        <v>16</v>
      </c>
    </row>
    <row r="164" spans="1:16" s="17" customFormat="1" ht="17.25" thickBot="1" thickTop="1">
      <c r="A164" s="258" t="s">
        <v>90</v>
      </c>
      <c r="B164" s="275"/>
      <c r="C164" s="275"/>
      <c r="D164" s="275"/>
      <c r="E164" s="275"/>
      <c r="F164" s="275"/>
      <c r="G164" s="275"/>
      <c r="H164" s="55">
        <f>SUM(I164:O164)</f>
        <v>2997000</v>
      </c>
      <c r="I164" s="183">
        <f>SUM(I166,I169,I172,I175)</f>
        <v>47000</v>
      </c>
      <c r="J164" s="183">
        <f aca="true" t="shared" si="10" ref="J164:O164">SUM(J166,J169,J172,J175)</f>
        <v>550000</v>
      </c>
      <c r="K164" s="183">
        <f t="shared" si="10"/>
        <v>1550000</v>
      </c>
      <c r="L164" s="183">
        <f t="shared" si="10"/>
        <v>850000</v>
      </c>
      <c r="M164" s="183">
        <f t="shared" si="10"/>
        <v>0</v>
      </c>
      <c r="N164" s="183">
        <f t="shared" si="10"/>
        <v>0</v>
      </c>
      <c r="O164" s="183">
        <f t="shared" si="10"/>
        <v>0</v>
      </c>
      <c r="P164" s="57"/>
    </row>
    <row r="165" spans="1:16" s="18" customFormat="1" ht="15.75">
      <c r="A165" s="287">
        <v>39</v>
      </c>
      <c r="B165" s="290">
        <v>900</v>
      </c>
      <c r="C165" s="290">
        <v>90095</v>
      </c>
      <c r="D165" s="59" t="s">
        <v>91</v>
      </c>
      <c r="E165" s="290">
        <v>2007</v>
      </c>
      <c r="F165" s="290">
        <v>2012</v>
      </c>
      <c r="G165" s="293" t="s">
        <v>39</v>
      </c>
      <c r="H165" s="114"/>
      <c r="I165" s="184"/>
      <c r="J165" s="185"/>
      <c r="K165" s="185"/>
      <c r="L165" s="185"/>
      <c r="M165" s="186"/>
      <c r="N165" s="186"/>
      <c r="O165" s="187"/>
      <c r="P165" s="188"/>
    </row>
    <row r="166" spans="1:16" s="18" customFormat="1" ht="15.75">
      <c r="A166" s="289"/>
      <c r="B166" s="291"/>
      <c r="C166" s="291"/>
      <c r="D166" s="189" t="s">
        <v>40</v>
      </c>
      <c r="E166" s="292"/>
      <c r="F166" s="292"/>
      <c r="G166" s="294"/>
      <c r="H166" s="91">
        <f>SUM(I166:O166)</f>
        <v>1700000</v>
      </c>
      <c r="I166" s="67"/>
      <c r="J166" s="67"/>
      <c r="K166" s="67">
        <f>SUM(K167:K167)</f>
        <v>850000</v>
      </c>
      <c r="L166" s="67">
        <f>SUM(L167:L167)</f>
        <v>850000</v>
      </c>
      <c r="M166" s="67"/>
      <c r="N166" s="190"/>
      <c r="O166" s="191"/>
      <c r="P166" s="192"/>
    </row>
    <row r="167" spans="1:16" s="18" customFormat="1" ht="15.75" thickBot="1">
      <c r="A167" s="289"/>
      <c r="B167" s="291"/>
      <c r="C167" s="291"/>
      <c r="D167" s="193" t="s">
        <v>11</v>
      </c>
      <c r="E167" s="291"/>
      <c r="F167" s="291"/>
      <c r="G167" s="295"/>
      <c r="H167" s="133">
        <f>SUM(I167:O167)</f>
        <v>1700000</v>
      </c>
      <c r="I167" s="194"/>
      <c r="J167" s="94"/>
      <c r="K167" s="94">
        <v>850000</v>
      </c>
      <c r="L167" s="94">
        <v>850000</v>
      </c>
      <c r="M167" s="190"/>
      <c r="N167" s="190"/>
      <c r="O167" s="191"/>
      <c r="P167" s="192"/>
    </row>
    <row r="168" spans="1:16" s="17" customFormat="1" ht="31.5">
      <c r="A168" s="287">
        <v>40</v>
      </c>
      <c r="B168" s="263">
        <v>900</v>
      </c>
      <c r="C168" s="263">
        <v>90095</v>
      </c>
      <c r="D168" s="59" t="s">
        <v>92</v>
      </c>
      <c r="E168" s="263">
        <v>2009</v>
      </c>
      <c r="F168" s="263">
        <v>2010</v>
      </c>
      <c r="G168" s="266" t="s">
        <v>39</v>
      </c>
      <c r="H168" s="114"/>
      <c r="I168" s="79"/>
      <c r="J168" s="61"/>
      <c r="K168" s="61"/>
      <c r="L168" s="61"/>
      <c r="M168" s="62"/>
      <c r="N168" s="62"/>
      <c r="O168" s="63"/>
      <c r="P168" s="80"/>
    </row>
    <row r="169" spans="1:16" s="17" customFormat="1" ht="15.75">
      <c r="A169" s="262"/>
      <c r="B169" s="264"/>
      <c r="C169" s="264"/>
      <c r="D169" s="65" t="s">
        <v>40</v>
      </c>
      <c r="E169" s="265"/>
      <c r="F169" s="265"/>
      <c r="G169" s="267"/>
      <c r="H169" s="91">
        <f>SUM(I169:O169)</f>
        <v>67000</v>
      </c>
      <c r="I169" s="67">
        <f>SUM(I170:I170)</f>
        <v>17000</v>
      </c>
      <c r="J169" s="67">
        <f>SUM(J170:J170)</f>
        <v>50000</v>
      </c>
      <c r="K169" s="67"/>
      <c r="L169" s="67"/>
      <c r="M169" s="67"/>
      <c r="N169" s="73"/>
      <c r="O169" s="82"/>
      <c r="P169" s="64"/>
    </row>
    <row r="170" spans="1:16" s="17" customFormat="1" ht="15.75" thickBot="1">
      <c r="A170" s="262"/>
      <c r="B170" s="264"/>
      <c r="C170" s="264"/>
      <c r="D170" s="70" t="s">
        <v>11</v>
      </c>
      <c r="E170" s="264"/>
      <c r="F170" s="264"/>
      <c r="G170" s="288"/>
      <c r="H170" s="133">
        <f>SUM(I170:O170)</f>
        <v>67000</v>
      </c>
      <c r="I170" s="84">
        <v>17000</v>
      </c>
      <c r="J170" s="72">
        <v>50000</v>
      </c>
      <c r="K170" s="72"/>
      <c r="L170" s="72"/>
      <c r="M170" s="73"/>
      <c r="N170" s="73"/>
      <c r="O170" s="82"/>
      <c r="P170" s="64"/>
    </row>
    <row r="171" spans="1:16" s="17" customFormat="1" ht="15.75">
      <c r="A171" s="287">
        <v>41</v>
      </c>
      <c r="B171" s="263">
        <v>900</v>
      </c>
      <c r="C171" s="263">
        <v>90095</v>
      </c>
      <c r="D171" s="59" t="s">
        <v>93</v>
      </c>
      <c r="E171" s="263">
        <v>2009</v>
      </c>
      <c r="F171" s="263">
        <v>2011</v>
      </c>
      <c r="G171" s="266" t="s">
        <v>39</v>
      </c>
      <c r="H171" s="114"/>
      <c r="I171" s="79"/>
      <c r="J171" s="61"/>
      <c r="K171" s="61"/>
      <c r="L171" s="61"/>
      <c r="M171" s="62"/>
      <c r="N171" s="62"/>
      <c r="O171" s="63"/>
      <c r="P171" s="80"/>
    </row>
    <row r="172" spans="1:16" s="17" customFormat="1" ht="15.75">
      <c r="A172" s="262"/>
      <c r="B172" s="264"/>
      <c r="C172" s="264"/>
      <c r="D172" s="65" t="s">
        <v>40</v>
      </c>
      <c r="E172" s="265"/>
      <c r="F172" s="265"/>
      <c r="G172" s="267"/>
      <c r="H172" s="91">
        <f>SUM(I172:O172)</f>
        <v>800000</v>
      </c>
      <c r="I172" s="67"/>
      <c r="J172" s="67">
        <f>SUM(J173:J173)</f>
        <v>100000</v>
      </c>
      <c r="K172" s="67">
        <f>SUM(K173:K173)</f>
        <v>700000</v>
      </c>
      <c r="L172" s="67"/>
      <c r="M172" s="67"/>
      <c r="N172" s="73"/>
      <c r="O172" s="82"/>
      <c r="P172" s="64"/>
    </row>
    <row r="173" spans="1:16" s="17" customFormat="1" ht="15.75" thickBot="1">
      <c r="A173" s="262"/>
      <c r="B173" s="264"/>
      <c r="C173" s="264"/>
      <c r="D173" s="70" t="s">
        <v>11</v>
      </c>
      <c r="E173" s="264"/>
      <c r="F173" s="264"/>
      <c r="G173" s="288"/>
      <c r="H173" s="133">
        <f>SUM(I173:O173)</f>
        <v>800000</v>
      </c>
      <c r="I173" s="84"/>
      <c r="J173" s="72">
        <v>100000</v>
      </c>
      <c r="K173" s="72">
        <v>700000</v>
      </c>
      <c r="L173" s="72"/>
      <c r="M173" s="73"/>
      <c r="N173" s="73"/>
      <c r="O173" s="82"/>
      <c r="P173" s="64"/>
    </row>
    <row r="174" spans="1:16" s="17" customFormat="1" ht="15.75">
      <c r="A174" s="287">
        <v>42</v>
      </c>
      <c r="B174" s="263">
        <v>900</v>
      </c>
      <c r="C174" s="263">
        <v>90095</v>
      </c>
      <c r="D174" s="59" t="s">
        <v>94</v>
      </c>
      <c r="E174" s="263">
        <v>2009</v>
      </c>
      <c r="F174" s="263">
        <v>2010</v>
      </c>
      <c r="G174" s="266" t="s">
        <v>39</v>
      </c>
      <c r="H174" s="114"/>
      <c r="I174" s="79"/>
      <c r="J174" s="61"/>
      <c r="K174" s="61"/>
      <c r="L174" s="61"/>
      <c r="M174" s="62"/>
      <c r="N174" s="62"/>
      <c r="O174" s="63"/>
      <c r="P174" s="80"/>
    </row>
    <row r="175" spans="1:16" s="17" customFormat="1" ht="15.75">
      <c r="A175" s="262"/>
      <c r="B175" s="264"/>
      <c r="C175" s="264"/>
      <c r="D175" s="65" t="s">
        <v>40</v>
      </c>
      <c r="E175" s="265"/>
      <c r="F175" s="265"/>
      <c r="G175" s="267"/>
      <c r="H175" s="91">
        <f>SUM(I175:O175)</f>
        <v>430000</v>
      </c>
      <c r="I175" s="67">
        <f>SUM(I176:I176)</f>
        <v>30000</v>
      </c>
      <c r="J175" s="67">
        <f>SUM(J176:J176)</f>
        <v>400000</v>
      </c>
      <c r="K175" s="67"/>
      <c r="L175" s="67"/>
      <c r="M175" s="67"/>
      <c r="N175" s="73"/>
      <c r="O175" s="82"/>
      <c r="P175" s="64"/>
    </row>
    <row r="176" spans="1:16" s="17" customFormat="1" ht="15.75" thickBot="1">
      <c r="A176" s="262"/>
      <c r="B176" s="264"/>
      <c r="C176" s="264"/>
      <c r="D176" s="70" t="s">
        <v>11</v>
      </c>
      <c r="E176" s="264"/>
      <c r="F176" s="264"/>
      <c r="G176" s="288"/>
      <c r="H176" s="133">
        <f>SUM(I176:O176)</f>
        <v>430000</v>
      </c>
      <c r="I176" s="84">
        <v>30000</v>
      </c>
      <c r="J176" s="72">
        <v>400000</v>
      </c>
      <c r="K176" s="72"/>
      <c r="L176" s="72"/>
      <c r="M176" s="73"/>
      <c r="N176" s="73"/>
      <c r="O176" s="82"/>
      <c r="P176" s="64"/>
    </row>
    <row r="177" spans="1:16" s="17" customFormat="1" ht="17.25" thickBot="1" thickTop="1">
      <c r="A177" s="279" t="s">
        <v>16</v>
      </c>
      <c r="B177" s="280"/>
      <c r="C177" s="280"/>
      <c r="D177" s="280"/>
      <c r="E177" s="280"/>
      <c r="F177" s="280"/>
      <c r="G177" s="280"/>
      <c r="H177" s="55">
        <f>SUM(I177:O177)</f>
        <v>1968077</v>
      </c>
      <c r="I177" s="181">
        <f>I179</f>
        <v>968077</v>
      </c>
      <c r="J177" s="181">
        <f aca="true" t="shared" si="11" ref="J177:O177">J179</f>
        <v>0</v>
      </c>
      <c r="K177" s="181">
        <f t="shared" si="11"/>
        <v>500000</v>
      </c>
      <c r="L177" s="181">
        <f t="shared" si="11"/>
        <v>500000</v>
      </c>
      <c r="M177" s="181">
        <f t="shared" si="11"/>
        <v>0</v>
      </c>
      <c r="N177" s="181">
        <f t="shared" si="11"/>
        <v>0</v>
      </c>
      <c r="O177" s="181">
        <f t="shared" si="11"/>
        <v>0</v>
      </c>
      <c r="P177" s="195"/>
    </row>
    <row r="178" spans="1:16" s="17" customFormat="1" ht="15.75">
      <c r="A178" s="281">
        <v>43</v>
      </c>
      <c r="B178" s="284">
        <v>921</v>
      </c>
      <c r="C178" s="196"/>
      <c r="D178" s="197" t="s">
        <v>95</v>
      </c>
      <c r="E178" s="196"/>
      <c r="F178" s="196"/>
      <c r="G178" s="196"/>
      <c r="H178" s="99"/>
      <c r="I178" s="100"/>
      <c r="J178" s="100"/>
      <c r="K178" s="100"/>
      <c r="L178" s="100"/>
      <c r="M178" s="100"/>
      <c r="N178" s="100"/>
      <c r="O178" s="100"/>
      <c r="P178" s="198"/>
    </row>
    <row r="179" spans="1:16" s="17" customFormat="1" ht="15.75">
      <c r="A179" s="282"/>
      <c r="B179" s="285"/>
      <c r="C179" s="126">
        <v>92109</v>
      </c>
      <c r="D179" s="65" t="s">
        <v>40</v>
      </c>
      <c r="E179" s="199">
        <v>2008</v>
      </c>
      <c r="F179" s="126">
        <v>2012</v>
      </c>
      <c r="G179" s="126" t="s">
        <v>39</v>
      </c>
      <c r="H179" s="91">
        <f>SUM(I179:O179)</f>
        <v>1968077</v>
      </c>
      <c r="I179" s="106">
        <f>SUM(I180)</f>
        <v>968077</v>
      </c>
      <c r="J179" s="106"/>
      <c r="K179" s="106">
        <f>SUM(K180)</f>
        <v>500000</v>
      </c>
      <c r="L179" s="106">
        <f>SUM(L180)</f>
        <v>500000</v>
      </c>
      <c r="M179" s="105"/>
      <c r="N179" s="105"/>
      <c r="O179" s="105"/>
      <c r="P179" s="200"/>
    </row>
    <row r="180" spans="1:16" s="17" customFormat="1" ht="16.5" thickBot="1">
      <c r="A180" s="283"/>
      <c r="B180" s="286"/>
      <c r="C180" s="201"/>
      <c r="D180" s="134" t="s">
        <v>11</v>
      </c>
      <c r="E180" s="201"/>
      <c r="F180" s="201"/>
      <c r="G180" s="201"/>
      <c r="H180" s="135">
        <f>SUM(I180:O180)</f>
        <v>1968077</v>
      </c>
      <c r="I180" s="202">
        <v>968077</v>
      </c>
      <c r="J180" s="202"/>
      <c r="K180" s="202">
        <v>500000</v>
      </c>
      <c r="L180" s="202">
        <v>500000</v>
      </c>
      <c r="M180" s="203"/>
      <c r="N180" s="203"/>
      <c r="O180" s="203"/>
      <c r="P180" s="204"/>
    </row>
    <row r="181" spans="1:16" s="17" customFormat="1" ht="17.25" thickBot="1" thickTop="1">
      <c r="A181" s="258" t="s">
        <v>96</v>
      </c>
      <c r="B181" s="275"/>
      <c r="C181" s="275"/>
      <c r="D181" s="275"/>
      <c r="E181" s="275"/>
      <c r="F181" s="275"/>
      <c r="G181" s="275"/>
      <c r="H181" s="55">
        <f>SUM(I181:O181)</f>
        <v>3200239</v>
      </c>
      <c r="I181" s="74">
        <f>SUM(I183,I187,I190,I193,I197)</f>
        <v>140239</v>
      </c>
      <c r="J181" s="74">
        <f aca="true" t="shared" si="12" ref="J181:O181">SUM(J183,J187,J190,J193,J197)</f>
        <v>1720000</v>
      </c>
      <c r="K181" s="74">
        <f t="shared" si="12"/>
        <v>840000</v>
      </c>
      <c r="L181" s="74">
        <f t="shared" si="12"/>
        <v>500000</v>
      </c>
      <c r="M181" s="74">
        <f t="shared" si="12"/>
        <v>0</v>
      </c>
      <c r="N181" s="74">
        <f t="shared" si="12"/>
        <v>0</v>
      </c>
      <c r="O181" s="74">
        <f t="shared" si="12"/>
        <v>0</v>
      </c>
      <c r="P181" s="57"/>
    </row>
    <row r="182" spans="1:16" s="17" customFormat="1" ht="15.75">
      <c r="A182" s="261">
        <v>44</v>
      </c>
      <c r="B182" s="263">
        <v>921</v>
      </c>
      <c r="C182" s="263">
        <v>92109</v>
      </c>
      <c r="D182" s="59" t="s">
        <v>22</v>
      </c>
      <c r="E182" s="263">
        <v>2006</v>
      </c>
      <c r="F182" s="263">
        <v>2010</v>
      </c>
      <c r="G182" s="266" t="s">
        <v>49</v>
      </c>
      <c r="H182" s="114"/>
      <c r="I182" s="79"/>
      <c r="J182" s="61"/>
      <c r="K182" s="61"/>
      <c r="L182" s="61"/>
      <c r="M182" s="61"/>
      <c r="N182" s="61"/>
      <c r="O182" s="140"/>
      <c r="P182" s="80"/>
    </row>
    <row r="183" spans="1:16" s="17" customFormat="1" ht="15.75">
      <c r="A183" s="262"/>
      <c r="B183" s="264"/>
      <c r="C183" s="264"/>
      <c r="D183" s="65" t="s">
        <v>40</v>
      </c>
      <c r="E183" s="265"/>
      <c r="F183" s="265"/>
      <c r="G183" s="267"/>
      <c r="H183" s="91">
        <f>SUM(H184:H185)</f>
        <v>1059760</v>
      </c>
      <c r="I183" s="91">
        <f>SUM(I184:I185)</f>
        <v>39760</v>
      </c>
      <c r="J183" s="91">
        <f>SUM(J184:J185)</f>
        <v>1020000</v>
      </c>
      <c r="K183" s="91"/>
      <c r="L183" s="72"/>
      <c r="M183" s="72"/>
      <c r="N183" s="72"/>
      <c r="O183" s="205"/>
      <c r="P183" s="64"/>
    </row>
    <row r="184" spans="1:16" s="17" customFormat="1" ht="15">
      <c r="A184" s="262"/>
      <c r="B184" s="264"/>
      <c r="C184" s="264"/>
      <c r="D184" s="83" t="s">
        <v>11</v>
      </c>
      <c r="E184" s="265"/>
      <c r="F184" s="265"/>
      <c r="G184" s="267"/>
      <c r="H184" s="133">
        <f>SUM(I184:O184)</f>
        <v>559760</v>
      </c>
      <c r="I184" s="84">
        <v>39760</v>
      </c>
      <c r="J184" s="84">
        <v>520000</v>
      </c>
      <c r="K184" s="84"/>
      <c r="L184" s="72"/>
      <c r="M184" s="72"/>
      <c r="N184" s="72"/>
      <c r="O184" s="205"/>
      <c r="P184" s="64"/>
    </row>
    <row r="185" spans="1:16" s="17" customFormat="1" ht="15.75" thickBot="1">
      <c r="A185" s="262"/>
      <c r="B185" s="264"/>
      <c r="C185" s="264"/>
      <c r="D185" s="70" t="s">
        <v>12</v>
      </c>
      <c r="E185" s="265"/>
      <c r="F185" s="265"/>
      <c r="G185" s="267"/>
      <c r="H185" s="133">
        <f>SUM(I185:O185)</f>
        <v>500000</v>
      </c>
      <c r="I185" s="84"/>
      <c r="J185" s="72">
        <v>500000</v>
      </c>
      <c r="K185" s="72"/>
      <c r="L185" s="72"/>
      <c r="M185" s="72"/>
      <c r="N185" s="72"/>
      <c r="O185" s="205"/>
      <c r="P185" s="95">
        <v>0.5</v>
      </c>
    </row>
    <row r="186" spans="1:16" s="17" customFormat="1" ht="15.75">
      <c r="A186" s="261">
        <v>45</v>
      </c>
      <c r="B186" s="263">
        <v>921</v>
      </c>
      <c r="C186" s="263">
        <v>92109</v>
      </c>
      <c r="D186" s="59" t="s">
        <v>97</v>
      </c>
      <c r="E186" s="263">
        <v>2009</v>
      </c>
      <c r="F186" s="263">
        <v>2011</v>
      </c>
      <c r="G186" s="266" t="s">
        <v>49</v>
      </c>
      <c r="H186" s="114"/>
      <c r="I186" s="79"/>
      <c r="J186" s="61"/>
      <c r="K186" s="61"/>
      <c r="L186" s="61"/>
      <c r="M186" s="61"/>
      <c r="N186" s="61"/>
      <c r="O186" s="140"/>
      <c r="P186" s="80"/>
    </row>
    <row r="187" spans="1:16" s="17" customFormat="1" ht="15.75">
      <c r="A187" s="262"/>
      <c r="B187" s="264"/>
      <c r="C187" s="264"/>
      <c r="D187" s="65" t="s">
        <v>40</v>
      </c>
      <c r="E187" s="265"/>
      <c r="F187" s="265"/>
      <c r="G187" s="267"/>
      <c r="H187" s="91">
        <f>SUM(H188:H188)</f>
        <v>540000</v>
      </c>
      <c r="I187" s="91">
        <f>SUM(I188:I188)</f>
        <v>40000</v>
      </c>
      <c r="J187" s="91"/>
      <c r="K187" s="91">
        <f>SUM(K188:K188)</f>
        <v>500000</v>
      </c>
      <c r="L187" s="72"/>
      <c r="M187" s="72"/>
      <c r="N187" s="72"/>
      <c r="O187" s="205"/>
      <c r="P187" s="64"/>
    </row>
    <row r="188" spans="1:16" s="17" customFormat="1" ht="15.75" thickBot="1">
      <c r="A188" s="262"/>
      <c r="B188" s="264"/>
      <c r="C188" s="264"/>
      <c r="D188" s="83" t="s">
        <v>11</v>
      </c>
      <c r="E188" s="265"/>
      <c r="F188" s="265"/>
      <c r="G188" s="267"/>
      <c r="H188" s="133">
        <f>SUM(I188:O188)</f>
        <v>540000</v>
      </c>
      <c r="I188" s="84">
        <v>40000</v>
      </c>
      <c r="J188" s="84"/>
      <c r="K188" s="84">
        <v>500000</v>
      </c>
      <c r="L188" s="72"/>
      <c r="M188" s="72"/>
      <c r="N188" s="72"/>
      <c r="O188" s="205"/>
      <c r="P188" s="64"/>
    </row>
    <row r="189" spans="1:16" s="17" customFormat="1" ht="15.75">
      <c r="A189" s="261">
        <v>46</v>
      </c>
      <c r="B189" s="263">
        <v>921</v>
      </c>
      <c r="C189" s="263">
        <v>92109</v>
      </c>
      <c r="D189" s="59" t="s">
        <v>98</v>
      </c>
      <c r="E189" s="263">
        <v>2010</v>
      </c>
      <c r="F189" s="263">
        <v>2012</v>
      </c>
      <c r="G189" s="266" t="s">
        <v>49</v>
      </c>
      <c r="H189" s="114"/>
      <c r="I189" s="79"/>
      <c r="J189" s="61"/>
      <c r="K189" s="61"/>
      <c r="L189" s="61"/>
      <c r="M189" s="61"/>
      <c r="N189" s="61"/>
      <c r="O189" s="140"/>
      <c r="P189" s="80"/>
    </row>
    <row r="190" spans="1:16" s="17" customFormat="1" ht="15.75">
      <c r="A190" s="262"/>
      <c r="B190" s="264"/>
      <c r="C190" s="264"/>
      <c r="D190" s="65" t="s">
        <v>40</v>
      </c>
      <c r="E190" s="265"/>
      <c r="F190" s="265"/>
      <c r="G190" s="267"/>
      <c r="H190" s="91">
        <f>SUM(H191:H191)</f>
        <v>540000</v>
      </c>
      <c r="I190" s="91"/>
      <c r="J190" s="91"/>
      <c r="K190" s="91">
        <f>SUM(K191:K191)</f>
        <v>40000</v>
      </c>
      <c r="L190" s="91">
        <f>SUM(L191:L191)</f>
        <v>500000</v>
      </c>
      <c r="M190" s="72"/>
      <c r="N190" s="72"/>
      <c r="O190" s="205"/>
      <c r="P190" s="64"/>
    </row>
    <row r="191" spans="1:16" s="17" customFormat="1" ht="15.75" thickBot="1">
      <c r="A191" s="262"/>
      <c r="B191" s="264"/>
      <c r="C191" s="264"/>
      <c r="D191" s="83" t="s">
        <v>11</v>
      </c>
      <c r="E191" s="265"/>
      <c r="F191" s="265"/>
      <c r="G191" s="267"/>
      <c r="H191" s="133">
        <f>SUM(I191:O191)</f>
        <v>540000</v>
      </c>
      <c r="I191" s="84"/>
      <c r="J191" s="84"/>
      <c r="K191" s="84">
        <v>40000</v>
      </c>
      <c r="L191" s="72">
        <v>500000</v>
      </c>
      <c r="M191" s="72"/>
      <c r="N191" s="72"/>
      <c r="O191" s="205"/>
      <c r="P191" s="64"/>
    </row>
    <row r="192" spans="1:16" s="17" customFormat="1" ht="15.75">
      <c r="A192" s="261">
        <v>47</v>
      </c>
      <c r="B192" s="263">
        <v>921</v>
      </c>
      <c r="C192" s="263">
        <v>92109</v>
      </c>
      <c r="D192" s="59" t="s">
        <v>23</v>
      </c>
      <c r="E192" s="263">
        <v>2008</v>
      </c>
      <c r="F192" s="263">
        <v>2010</v>
      </c>
      <c r="G192" s="263" t="s">
        <v>39</v>
      </c>
      <c r="H192" s="114"/>
      <c r="I192" s="61"/>
      <c r="J192" s="61"/>
      <c r="K192" s="61"/>
      <c r="L192" s="61"/>
      <c r="M192" s="61"/>
      <c r="N192" s="61"/>
      <c r="O192" s="140"/>
      <c r="P192" s="268" t="s">
        <v>99</v>
      </c>
    </row>
    <row r="193" spans="1:16" s="17" customFormat="1" ht="15.75">
      <c r="A193" s="262"/>
      <c r="B193" s="264"/>
      <c r="C193" s="264"/>
      <c r="D193" s="65" t="s">
        <v>40</v>
      </c>
      <c r="E193" s="265"/>
      <c r="F193" s="265"/>
      <c r="G193" s="265"/>
      <c r="H193" s="91">
        <f>SUM(H194:H195)</f>
        <v>725479</v>
      </c>
      <c r="I193" s="91">
        <f>SUM(I194:I195)</f>
        <v>25479</v>
      </c>
      <c r="J193" s="91">
        <f>SUM(J194:J195)</f>
        <v>700000</v>
      </c>
      <c r="K193" s="91"/>
      <c r="L193" s="131"/>
      <c r="M193" s="131"/>
      <c r="N193" s="131"/>
      <c r="O193" s="132"/>
      <c r="P193" s="269"/>
    </row>
    <row r="194" spans="1:16" s="17" customFormat="1" ht="15">
      <c r="A194" s="262"/>
      <c r="B194" s="264"/>
      <c r="C194" s="264"/>
      <c r="D194" s="83" t="s">
        <v>11</v>
      </c>
      <c r="E194" s="265"/>
      <c r="F194" s="265"/>
      <c r="G194" s="265"/>
      <c r="H194" s="133">
        <f>SUM(I194:O194)</f>
        <v>438504</v>
      </c>
      <c r="I194" s="72">
        <v>25479</v>
      </c>
      <c r="J194" s="72">
        <v>413025</v>
      </c>
      <c r="K194" s="72"/>
      <c r="L194" s="131"/>
      <c r="M194" s="131"/>
      <c r="N194" s="131"/>
      <c r="O194" s="132"/>
      <c r="P194" s="269"/>
    </row>
    <row r="195" spans="1:16" s="17" customFormat="1" ht="15.75" thickBot="1">
      <c r="A195" s="276"/>
      <c r="B195" s="277"/>
      <c r="C195" s="277"/>
      <c r="D195" s="85" t="s">
        <v>12</v>
      </c>
      <c r="E195" s="278"/>
      <c r="F195" s="278"/>
      <c r="G195" s="278"/>
      <c r="H195" s="143">
        <f>SUM(I195:O195)</f>
        <v>286975</v>
      </c>
      <c r="I195" s="86"/>
      <c r="J195" s="86">
        <v>286975</v>
      </c>
      <c r="K195" s="86"/>
      <c r="L195" s="86"/>
      <c r="M195" s="86"/>
      <c r="N195" s="86"/>
      <c r="O195" s="206"/>
      <c r="P195" s="270"/>
    </row>
    <row r="196" spans="1:16" s="17" customFormat="1" ht="31.5">
      <c r="A196" s="261">
        <v>48</v>
      </c>
      <c r="B196" s="263">
        <v>921</v>
      </c>
      <c r="C196" s="263">
        <v>92109</v>
      </c>
      <c r="D196" s="59" t="s">
        <v>100</v>
      </c>
      <c r="E196" s="263">
        <v>2009</v>
      </c>
      <c r="F196" s="263">
        <v>2011</v>
      </c>
      <c r="G196" s="263" t="s">
        <v>39</v>
      </c>
      <c r="H196" s="114"/>
      <c r="I196" s="61"/>
      <c r="J196" s="61"/>
      <c r="K196" s="61"/>
      <c r="L196" s="61"/>
      <c r="M196" s="61"/>
      <c r="N196" s="61"/>
      <c r="O196" s="140"/>
      <c r="P196" s="268"/>
    </row>
    <row r="197" spans="1:16" s="17" customFormat="1" ht="15.75">
      <c r="A197" s="262"/>
      <c r="B197" s="264"/>
      <c r="C197" s="264"/>
      <c r="D197" s="65" t="s">
        <v>40</v>
      </c>
      <c r="E197" s="265"/>
      <c r="F197" s="265"/>
      <c r="G197" s="265"/>
      <c r="H197" s="91">
        <f>SUM(H198:H198)</f>
        <v>335000</v>
      </c>
      <c r="I197" s="91">
        <f>SUM(I198:I198)</f>
        <v>35000</v>
      </c>
      <c r="J197" s="91"/>
      <c r="K197" s="91">
        <f>SUM(K198:K198)</f>
        <v>300000</v>
      </c>
      <c r="L197" s="131"/>
      <c r="M197" s="131"/>
      <c r="N197" s="131"/>
      <c r="O197" s="132"/>
      <c r="P197" s="269"/>
    </row>
    <row r="198" spans="1:16" s="17" customFormat="1" ht="15.75" thickBot="1">
      <c r="A198" s="271"/>
      <c r="B198" s="272"/>
      <c r="C198" s="272"/>
      <c r="D198" s="207" t="s">
        <v>11</v>
      </c>
      <c r="E198" s="273"/>
      <c r="F198" s="273"/>
      <c r="G198" s="273"/>
      <c r="H198" s="135">
        <f>SUM(I198:O198)</f>
        <v>335000</v>
      </c>
      <c r="I198" s="136">
        <v>35000</v>
      </c>
      <c r="J198" s="136"/>
      <c r="K198" s="136">
        <v>300000</v>
      </c>
      <c r="L198" s="208"/>
      <c r="M198" s="208"/>
      <c r="N198" s="208"/>
      <c r="O198" s="209"/>
      <c r="P198" s="274"/>
    </row>
    <row r="199" spans="1:16" s="17" customFormat="1" ht="17.25" thickBot="1" thickTop="1">
      <c r="A199" s="258" t="s">
        <v>101</v>
      </c>
      <c r="B199" s="275"/>
      <c r="C199" s="275"/>
      <c r="D199" s="275"/>
      <c r="E199" s="275"/>
      <c r="F199" s="275"/>
      <c r="G199" s="275"/>
      <c r="H199" s="55">
        <f>SUM(I199:O199)</f>
        <v>2008322</v>
      </c>
      <c r="I199" s="74">
        <f>SUM(I201,I205)</f>
        <v>28322</v>
      </c>
      <c r="J199" s="74">
        <f aca="true" t="shared" si="13" ref="J199:O199">SUM(J201,J205)</f>
        <v>1500000</v>
      </c>
      <c r="K199" s="74">
        <f t="shared" si="13"/>
        <v>480000</v>
      </c>
      <c r="L199" s="74">
        <f t="shared" si="13"/>
        <v>0</v>
      </c>
      <c r="M199" s="74">
        <f t="shared" si="13"/>
        <v>0</v>
      </c>
      <c r="N199" s="74">
        <f t="shared" si="13"/>
        <v>0</v>
      </c>
      <c r="O199" s="74">
        <f t="shared" si="13"/>
        <v>0</v>
      </c>
      <c r="P199" s="57"/>
    </row>
    <row r="200" spans="1:16" s="17" customFormat="1" ht="31.5">
      <c r="A200" s="261">
        <v>49</v>
      </c>
      <c r="B200" s="263">
        <v>926</v>
      </c>
      <c r="C200" s="263">
        <v>92601</v>
      </c>
      <c r="D200" s="59" t="s">
        <v>102</v>
      </c>
      <c r="E200" s="263">
        <v>2009</v>
      </c>
      <c r="F200" s="263">
        <v>2010</v>
      </c>
      <c r="G200" s="263" t="s">
        <v>39</v>
      </c>
      <c r="H200" s="114"/>
      <c r="I200" s="61"/>
      <c r="J200" s="61"/>
      <c r="K200" s="61"/>
      <c r="L200" s="61"/>
      <c r="M200" s="61"/>
      <c r="N200" s="61"/>
      <c r="O200" s="140"/>
      <c r="P200" s="268"/>
    </row>
    <row r="201" spans="1:16" s="17" customFormat="1" ht="15.75">
      <c r="A201" s="262"/>
      <c r="B201" s="264"/>
      <c r="C201" s="264"/>
      <c r="D201" s="65" t="s">
        <v>40</v>
      </c>
      <c r="E201" s="265"/>
      <c r="F201" s="265"/>
      <c r="G201" s="265"/>
      <c r="H201" s="91">
        <f>SUM(H202:H203)</f>
        <v>1525000</v>
      </c>
      <c r="I201" s="91">
        <f>SUM(I202:I203)</f>
        <v>25000</v>
      </c>
      <c r="J201" s="91">
        <f>SUM(J202:J203)</f>
        <v>1500000</v>
      </c>
      <c r="K201" s="91"/>
      <c r="L201" s="131"/>
      <c r="M201" s="131"/>
      <c r="N201" s="131"/>
      <c r="O201" s="132"/>
      <c r="P201" s="269"/>
    </row>
    <row r="202" spans="1:16" s="17" customFormat="1" ht="15">
      <c r="A202" s="262"/>
      <c r="B202" s="264"/>
      <c r="C202" s="264"/>
      <c r="D202" s="83" t="s">
        <v>11</v>
      </c>
      <c r="E202" s="265"/>
      <c r="F202" s="265"/>
      <c r="G202" s="265"/>
      <c r="H202" s="133">
        <f>SUM(I202:O202)</f>
        <v>859000</v>
      </c>
      <c r="I202" s="72">
        <v>25000</v>
      </c>
      <c r="J202" s="72">
        <v>834000</v>
      </c>
      <c r="K202" s="72"/>
      <c r="L202" s="131"/>
      <c r="M202" s="131"/>
      <c r="N202" s="131"/>
      <c r="O202" s="132"/>
      <c r="P202" s="269"/>
    </row>
    <row r="203" spans="1:16" s="17" customFormat="1" ht="15.75" thickBot="1">
      <c r="A203" s="276"/>
      <c r="B203" s="277"/>
      <c r="C203" s="277"/>
      <c r="D203" s="85" t="s">
        <v>50</v>
      </c>
      <c r="E203" s="278"/>
      <c r="F203" s="278"/>
      <c r="G203" s="278"/>
      <c r="H203" s="143">
        <f>SUM(I203:O203)</f>
        <v>666000</v>
      </c>
      <c r="I203" s="86"/>
      <c r="J203" s="86">
        <v>666000</v>
      </c>
      <c r="K203" s="86"/>
      <c r="L203" s="86"/>
      <c r="M203" s="86"/>
      <c r="N203" s="86"/>
      <c r="O203" s="206"/>
      <c r="P203" s="270"/>
    </row>
    <row r="204" spans="1:16" s="17" customFormat="1" ht="36" customHeight="1">
      <c r="A204" s="261">
        <v>50</v>
      </c>
      <c r="B204" s="263">
        <v>926</v>
      </c>
      <c r="C204" s="263">
        <v>92604</v>
      </c>
      <c r="D204" s="59" t="s">
        <v>103</v>
      </c>
      <c r="E204" s="263">
        <v>2009</v>
      </c>
      <c r="F204" s="263">
        <v>2011</v>
      </c>
      <c r="G204" s="263" t="s">
        <v>39</v>
      </c>
      <c r="H204" s="114"/>
      <c r="I204" s="61"/>
      <c r="J204" s="61"/>
      <c r="K204" s="61"/>
      <c r="L204" s="61"/>
      <c r="M204" s="61"/>
      <c r="N204" s="61"/>
      <c r="O204" s="140"/>
      <c r="P204" s="268"/>
    </row>
    <row r="205" spans="1:16" s="17" customFormat="1" ht="15.75">
      <c r="A205" s="262"/>
      <c r="B205" s="264"/>
      <c r="C205" s="264"/>
      <c r="D205" s="65" t="s">
        <v>40</v>
      </c>
      <c r="E205" s="265"/>
      <c r="F205" s="265"/>
      <c r="G205" s="265"/>
      <c r="H205" s="91">
        <f>SUM(H206:H206)</f>
        <v>483322</v>
      </c>
      <c r="I205" s="91">
        <f>SUM(I206:I206)</f>
        <v>3322</v>
      </c>
      <c r="J205" s="91"/>
      <c r="K205" s="91">
        <f>SUM(K206:K206)</f>
        <v>480000</v>
      </c>
      <c r="L205" s="131"/>
      <c r="M205" s="131"/>
      <c r="N205" s="131"/>
      <c r="O205" s="132"/>
      <c r="P205" s="269"/>
    </row>
    <row r="206" spans="1:16" s="17" customFormat="1" ht="15.75" thickBot="1">
      <c r="A206" s="271"/>
      <c r="B206" s="272"/>
      <c r="C206" s="272"/>
      <c r="D206" s="207" t="s">
        <v>11</v>
      </c>
      <c r="E206" s="273"/>
      <c r="F206" s="273"/>
      <c r="G206" s="273"/>
      <c r="H206" s="135">
        <f>SUM(I206:O206)</f>
        <v>483322</v>
      </c>
      <c r="I206" s="136">
        <v>3322</v>
      </c>
      <c r="J206" s="136"/>
      <c r="K206" s="136">
        <v>480000</v>
      </c>
      <c r="L206" s="208"/>
      <c r="M206" s="208"/>
      <c r="N206" s="208"/>
      <c r="O206" s="209"/>
      <c r="P206" s="274"/>
    </row>
    <row r="207" spans="1:18" s="17" customFormat="1" ht="18.75" thickTop="1">
      <c r="A207" s="210"/>
      <c r="B207" s="211"/>
      <c r="C207" s="211"/>
      <c r="D207" s="212" t="s">
        <v>104</v>
      </c>
      <c r="E207" s="211"/>
      <c r="F207" s="211"/>
      <c r="G207" s="211"/>
      <c r="H207" s="213">
        <f>SUM(I207:O207)</f>
        <v>156767005</v>
      </c>
      <c r="I207" s="214">
        <f>SUM(I8,I12,I31,I40,I52,I56,I61,I74,I81,I121,I126,I154,I164,I177,I181,I199)</f>
        <v>18460559</v>
      </c>
      <c r="J207" s="214">
        <f aca="true" t="shared" si="14" ref="J207:O207">SUM(J8,J12,J31,J40,J52,J56,J61,J74,J81,J121,J126,J154,J164,J177,J181,J199)</f>
        <v>36979543</v>
      </c>
      <c r="K207" s="214">
        <f t="shared" si="14"/>
        <v>44284150</v>
      </c>
      <c r="L207" s="214">
        <f t="shared" si="14"/>
        <v>31392753</v>
      </c>
      <c r="M207" s="214">
        <f t="shared" si="14"/>
        <v>16650000</v>
      </c>
      <c r="N207" s="214">
        <f t="shared" si="14"/>
        <v>5500000</v>
      </c>
      <c r="O207" s="214">
        <f t="shared" si="14"/>
        <v>3500000</v>
      </c>
      <c r="P207" s="215"/>
      <c r="R207" s="216"/>
    </row>
    <row r="208" spans="1:18" s="17" customFormat="1" ht="18">
      <c r="A208" s="217"/>
      <c r="B208" s="211"/>
      <c r="C208" s="211"/>
      <c r="D208" s="218" t="s">
        <v>105</v>
      </c>
      <c r="E208" s="211"/>
      <c r="F208" s="211"/>
      <c r="G208" s="211"/>
      <c r="H208" s="219">
        <f>SUM(I208:O208)</f>
        <v>93581957</v>
      </c>
      <c r="I208" s="220">
        <f>SUM(I11,I15,I19,I22,I26,I29,I34,I38,I43,I46,I55,I59,I64,I68,I72,I77,I80,I84,I88,I92,I96,I100,I104,I107,I114,I117,I120)+SUM(I124,I129,I132,I135,I138,I141,I144,I147,I150,I153,I157,I167,I170,I173,I176,I180,I184,I188,I191,I194,I198,I202,I206)</f>
        <v>17193437</v>
      </c>
      <c r="J208" s="220">
        <f aca="true" t="shared" si="15" ref="J208:O208">SUM(J11,J15,J19,J22,J26,J29,J34,J38,J43,J46,J55,J59,J64,J68,J72,J77,J80,J84,J88,J92,J96,J100,J104,J107,J114,J117,J120)+SUM(J124,J129,J132,J135,J138,J141,J144,J147,J150,J153,J157,J167,J170,J173,J176,J180,J184,J188,J191,J194,J198,J202,J206)</f>
        <v>23782367</v>
      </c>
      <c r="K208" s="220">
        <f t="shared" si="15"/>
        <v>21858800</v>
      </c>
      <c r="L208" s="220">
        <f t="shared" si="15"/>
        <v>17472353</v>
      </c>
      <c r="M208" s="220">
        <f t="shared" si="15"/>
        <v>11025000</v>
      </c>
      <c r="N208" s="220">
        <f t="shared" si="15"/>
        <v>1375000</v>
      </c>
      <c r="O208" s="220">
        <f t="shared" si="15"/>
        <v>875000</v>
      </c>
      <c r="P208" s="215"/>
      <c r="R208" s="216"/>
    </row>
    <row r="209" spans="1:18" s="44" customFormat="1" ht="18">
      <c r="A209" s="217"/>
      <c r="B209" s="211"/>
      <c r="C209" s="211"/>
      <c r="D209" s="218" t="s">
        <v>106</v>
      </c>
      <c r="E209" s="211"/>
      <c r="F209" s="211"/>
      <c r="G209" s="211"/>
      <c r="H209" s="219">
        <f>SUM(I209:O209)</f>
        <v>59319482</v>
      </c>
      <c r="I209" s="220">
        <f aca="true" t="shared" si="16" ref="I209:O209">SUM(I16,I23,I35,I39,I60,I65,I69,I73,I85,I89,I93,I97,I101,I125,I158,I185,I195)</f>
        <v>805657</v>
      </c>
      <c r="J209" s="220">
        <f t="shared" si="16"/>
        <v>10409747</v>
      </c>
      <c r="K209" s="220">
        <f t="shared" si="16"/>
        <v>21808678</v>
      </c>
      <c r="L209" s="220">
        <f t="shared" si="16"/>
        <v>13920400</v>
      </c>
      <c r="M209" s="220">
        <f t="shared" si="16"/>
        <v>5625000</v>
      </c>
      <c r="N209" s="220">
        <f t="shared" si="16"/>
        <v>4125000</v>
      </c>
      <c r="O209" s="220">
        <f t="shared" si="16"/>
        <v>2625000</v>
      </c>
      <c r="P209" s="221"/>
      <c r="R209" s="216"/>
    </row>
    <row r="210" spans="1:18" s="44" customFormat="1" ht="18.75" thickBot="1">
      <c r="A210" s="222"/>
      <c r="B210" s="223"/>
      <c r="C210" s="223"/>
      <c r="D210" s="224" t="s">
        <v>107</v>
      </c>
      <c r="E210" s="223"/>
      <c r="F210" s="223"/>
      <c r="G210" s="223"/>
      <c r="H210" s="225">
        <f>SUM(I210:O210)</f>
        <v>3865566</v>
      </c>
      <c r="I210" s="226">
        <f aca="true" t="shared" si="17" ref="I210:O210">SUM(I30,I47,I159,I203)</f>
        <v>461465</v>
      </c>
      <c r="J210" s="226">
        <f t="shared" si="17"/>
        <v>2787429</v>
      </c>
      <c r="K210" s="226">
        <f t="shared" si="17"/>
        <v>616672</v>
      </c>
      <c r="L210" s="226">
        <f t="shared" si="17"/>
        <v>0</v>
      </c>
      <c r="M210" s="226">
        <f t="shared" si="17"/>
        <v>0</v>
      </c>
      <c r="N210" s="226">
        <f t="shared" si="17"/>
        <v>0</v>
      </c>
      <c r="O210" s="226">
        <f t="shared" si="17"/>
        <v>0</v>
      </c>
      <c r="P210" s="227"/>
      <c r="R210" s="216"/>
    </row>
    <row r="211" spans="1:18" s="44" customFormat="1" ht="12.75">
      <c r="A211" s="228"/>
      <c r="B211" s="228"/>
      <c r="C211" s="228"/>
      <c r="D211" s="229"/>
      <c r="E211" s="230"/>
      <c r="F211" s="230"/>
      <c r="G211" s="230"/>
      <c r="H211" s="231"/>
      <c r="I211" s="231"/>
      <c r="J211" s="231"/>
      <c r="K211" s="231"/>
      <c r="L211" s="231"/>
      <c r="M211" s="231"/>
      <c r="N211" s="231"/>
      <c r="O211" s="231"/>
      <c r="P211" s="232"/>
      <c r="R211" s="232"/>
    </row>
    <row r="212" spans="1:16" s="44" customFormat="1" ht="12.75">
      <c r="A212" s="228"/>
      <c r="B212" s="228"/>
      <c r="C212" s="228"/>
      <c r="D212" s="229"/>
      <c r="E212" s="230"/>
      <c r="F212" s="230"/>
      <c r="G212" s="230"/>
      <c r="H212" s="231"/>
      <c r="I212" s="231"/>
      <c r="J212" s="231"/>
      <c r="K212" s="231"/>
      <c r="L212" s="231"/>
      <c r="M212" s="231"/>
      <c r="N212" s="231"/>
      <c r="O212" s="231"/>
      <c r="P212" s="232"/>
    </row>
    <row r="213" spans="1:16" s="44" customFormat="1" ht="12.75">
      <c r="A213" s="228"/>
      <c r="B213" s="228"/>
      <c r="C213" s="228"/>
      <c r="D213" s="229"/>
      <c r="E213" s="230"/>
      <c r="F213" s="230"/>
      <c r="G213" s="230"/>
      <c r="H213" s="231"/>
      <c r="I213" s="231"/>
      <c r="J213" s="231"/>
      <c r="K213" s="231"/>
      <c r="L213" s="231"/>
      <c r="M213" s="231"/>
      <c r="N213" s="231"/>
      <c r="O213" s="231"/>
      <c r="P213" s="232"/>
    </row>
    <row r="215" spans="8:15" ht="26.25">
      <c r="H215" s="236"/>
      <c r="J215" s="236"/>
      <c r="K215" s="236"/>
      <c r="L215" s="236"/>
      <c r="M215" s="236"/>
      <c r="N215" s="236"/>
      <c r="O215" s="236"/>
    </row>
    <row r="216" spans="8:15" ht="26.25">
      <c r="H216" s="236"/>
      <c r="J216" s="236"/>
      <c r="K216" s="236"/>
      <c r="L216" s="236"/>
      <c r="M216" s="236"/>
      <c r="N216" s="236"/>
      <c r="O216" s="236"/>
    </row>
    <row r="217" spans="8:15" ht="26.25">
      <c r="H217" s="236"/>
      <c r="J217" s="236"/>
      <c r="K217" s="236"/>
      <c r="L217" s="236"/>
      <c r="M217" s="236"/>
      <c r="N217" s="236"/>
      <c r="O217" s="236"/>
    </row>
    <row r="218" spans="8:15" ht="26.25">
      <c r="H218" s="236"/>
      <c r="J218" s="236"/>
      <c r="K218" s="236"/>
      <c r="L218" s="236"/>
      <c r="M218" s="236"/>
      <c r="N218" s="236"/>
      <c r="O218" s="236"/>
    </row>
    <row r="219" spans="8:15" ht="26.25">
      <c r="H219" s="236"/>
      <c r="J219" s="236"/>
      <c r="K219" s="236"/>
      <c r="L219" s="236"/>
      <c r="M219" s="236"/>
      <c r="N219" s="236"/>
      <c r="O219" s="236"/>
    </row>
  </sheetData>
  <sheetProtection/>
  <mergeCells count="370">
    <mergeCell ref="A27:A30"/>
    <mergeCell ref="B27:B30"/>
    <mergeCell ref="C27:C30"/>
    <mergeCell ref="E27:E30"/>
    <mergeCell ref="F27:F30"/>
    <mergeCell ref="G27:G30"/>
    <mergeCell ref="A32:A35"/>
    <mergeCell ref="B32:B35"/>
    <mergeCell ref="C32:C35"/>
    <mergeCell ref="E32:E35"/>
    <mergeCell ref="A31:G31"/>
    <mergeCell ref="F32:F35"/>
    <mergeCell ref="G32:G35"/>
    <mergeCell ref="O1:P1"/>
    <mergeCell ref="A2:P2"/>
    <mergeCell ref="A3:P3"/>
    <mergeCell ref="A4:A6"/>
    <mergeCell ref="B4:B6"/>
    <mergeCell ref="C4:C6"/>
    <mergeCell ref="D4:D6"/>
    <mergeCell ref="E4:F5"/>
    <mergeCell ref="G4:G6"/>
    <mergeCell ref="H4:H6"/>
    <mergeCell ref="I4:O4"/>
    <mergeCell ref="P4:P6"/>
    <mergeCell ref="I5:I6"/>
    <mergeCell ref="J5:J6"/>
    <mergeCell ref="K5:O5"/>
    <mergeCell ref="A8:G8"/>
    <mergeCell ref="A9:A11"/>
    <mergeCell ref="B9:B11"/>
    <mergeCell ref="C9:C11"/>
    <mergeCell ref="E9:E11"/>
    <mergeCell ref="F9:F11"/>
    <mergeCell ref="G9:G11"/>
    <mergeCell ref="A12:G12"/>
    <mergeCell ref="A13:A16"/>
    <mergeCell ref="B13:B16"/>
    <mergeCell ref="C13:C16"/>
    <mergeCell ref="E13:E16"/>
    <mergeCell ref="F13:F16"/>
    <mergeCell ref="G13:G16"/>
    <mergeCell ref="P15:P16"/>
    <mergeCell ref="A17:A19"/>
    <mergeCell ref="B17:B19"/>
    <mergeCell ref="C17:C19"/>
    <mergeCell ref="E17:E19"/>
    <mergeCell ref="F17:F19"/>
    <mergeCell ref="G17:G19"/>
    <mergeCell ref="A20:A23"/>
    <mergeCell ref="B20:B23"/>
    <mergeCell ref="C20:C23"/>
    <mergeCell ref="E20:E23"/>
    <mergeCell ref="F20:F23"/>
    <mergeCell ref="G20:G23"/>
    <mergeCell ref="A24:A26"/>
    <mergeCell ref="B24:B26"/>
    <mergeCell ref="C24:C26"/>
    <mergeCell ref="E24:E26"/>
    <mergeCell ref="F24:F26"/>
    <mergeCell ref="G24:G26"/>
    <mergeCell ref="A36:A39"/>
    <mergeCell ref="B36:B39"/>
    <mergeCell ref="C36:C39"/>
    <mergeCell ref="E36:E39"/>
    <mergeCell ref="F36:F39"/>
    <mergeCell ref="G36:G39"/>
    <mergeCell ref="A40:G40"/>
    <mergeCell ref="A41:A43"/>
    <mergeCell ref="B41:B43"/>
    <mergeCell ref="C41:C43"/>
    <mergeCell ref="E41:E43"/>
    <mergeCell ref="F41:F43"/>
    <mergeCell ref="G41:G43"/>
    <mergeCell ref="A44:A47"/>
    <mergeCell ref="B44:B47"/>
    <mergeCell ref="C44:C47"/>
    <mergeCell ref="E44:E47"/>
    <mergeCell ref="F44:F47"/>
    <mergeCell ref="G44:G47"/>
    <mergeCell ref="P44:P47"/>
    <mergeCell ref="A48:A50"/>
    <mergeCell ref="B48:B50"/>
    <mergeCell ref="C48:C50"/>
    <mergeCell ref="D48:D50"/>
    <mergeCell ref="E48:F49"/>
    <mergeCell ref="G48:G50"/>
    <mergeCell ref="H48:H50"/>
    <mergeCell ref="I48:O48"/>
    <mergeCell ref="P48:P50"/>
    <mergeCell ref="I49:I50"/>
    <mergeCell ref="J49:J50"/>
    <mergeCell ref="K49:O49"/>
    <mergeCell ref="A56:G56"/>
    <mergeCell ref="A57:A60"/>
    <mergeCell ref="B57:B60"/>
    <mergeCell ref="C57:C60"/>
    <mergeCell ref="E57:E60"/>
    <mergeCell ref="F57:F60"/>
    <mergeCell ref="G57:G60"/>
    <mergeCell ref="A61:G61"/>
    <mergeCell ref="A62:A65"/>
    <mergeCell ref="B62:B65"/>
    <mergeCell ref="C62:C65"/>
    <mergeCell ref="E62:E65"/>
    <mergeCell ref="F62:F65"/>
    <mergeCell ref="G62:G65"/>
    <mergeCell ref="A66:A69"/>
    <mergeCell ref="B66:B69"/>
    <mergeCell ref="C66:C69"/>
    <mergeCell ref="E66:E69"/>
    <mergeCell ref="F66:F69"/>
    <mergeCell ref="G66:G69"/>
    <mergeCell ref="A70:A73"/>
    <mergeCell ref="B70:B73"/>
    <mergeCell ref="C70:C73"/>
    <mergeCell ref="E70:E73"/>
    <mergeCell ref="F70:F73"/>
    <mergeCell ref="G70:G73"/>
    <mergeCell ref="A74:G74"/>
    <mergeCell ref="A75:A77"/>
    <mergeCell ref="B75:B77"/>
    <mergeCell ref="C75:C77"/>
    <mergeCell ref="E75:E77"/>
    <mergeCell ref="F75:F77"/>
    <mergeCell ref="G75:G77"/>
    <mergeCell ref="A78:A80"/>
    <mergeCell ref="B78:B80"/>
    <mergeCell ref="C78:C80"/>
    <mergeCell ref="E78:E80"/>
    <mergeCell ref="F78:F80"/>
    <mergeCell ref="G78:G80"/>
    <mergeCell ref="A81:G81"/>
    <mergeCell ref="A82:A85"/>
    <mergeCell ref="B82:B85"/>
    <mergeCell ref="C82:C85"/>
    <mergeCell ref="E82:E85"/>
    <mergeCell ref="F82:F85"/>
    <mergeCell ref="G82:G85"/>
    <mergeCell ref="P82:P85"/>
    <mergeCell ref="A86:A89"/>
    <mergeCell ref="B86:B89"/>
    <mergeCell ref="C86:C89"/>
    <mergeCell ref="E86:E89"/>
    <mergeCell ref="F86:F89"/>
    <mergeCell ref="G86:G89"/>
    <mergeCell ref="A90:A93"/>
    <mergeCell ref="B90:B93"/>
    <mergeCell ref="C90:C93"/>
    <mergeCell ref="E90:E93"/>
    <mergeCell ref="F90:F93"/>
    <mergeCell ref="G90:G93"/>
    <mergeCell ref="A94:A97"/>
    <mergeCell ref="B94:B97"/>
    <mergeCell ref="C94:C97"/>
    <mergeCell ref="E94:E97"/>
    <mergeCell ref="F94:F97"/>
    <mergeCell ref="G94:G97"/>
    <mergeCell ref="A98:A101"/>
    <mergeCell ref="B98:B101"/>
    <mergeCell ref="C98:C101"/>
    <mergeCell ref="E98:E101"/>
    <mergeCell ref="F98:F101"/>
    <mergeCell ref="G98:G101"/>
    <mergeCell ref="A102:A104"/>
    <mergeCell ref="B102:B104"/>
    <mergeCell ref="C102:C104"/>
    <mergeCell ref="E102:E104"/>
    <mergeCell ref="F102:F104"/>
    <mergeCell ref="G102:G104"/>
    <mergeCell ref="A105:A107"/>
    <mergeCell ref="B105:B107"/>
    <mergeCell ref="C105:C107"/>
    <mergeCell ref="E105:E107"/>
    <mergeCell ref="F105:F107"/>
    <mergeCell ref="G105:G107"/>
    <mergeCell ref="A108:A110"/>
    <mergeCell ref="B108:B110"/>
    <mergeCell ref="C108:C110"/>
    <mergeCell ref="D108:D110"/>
    <mergeCell ref="E108:F109"/>
    <mergeCell ref="G108:G110"/>
    <mergeCell ref="H108:H110"/>
    <mergeCell ref="I108:O108"/>
    <mergeCell ref="P108:P110"/>
    <mergeCell ref="I109:I110"/>
    <mergeCell ref="J109:J110"/>
    <mergeCell ref="K109:O109"/>
    <mergeCell ref="A112:A114"/>
    <mergeCell ref="B112:B114"/>
    <mergeCell ref="C112:C114"/>
    <mergeCell ref="E112:E114"/>
    <mergeCell ref="F112:F114"/>
    <mergeCell ref="G112:G114"/>
    <mergeCell ref="A115:A117"/>
    <mergeCell ref="B115:B117"/>
    <mergeCell ref="C115:C117"/>
    <mergeCell ref="E115:E117"/>
    <mergeCell ref="F115:F117"/>
    <mergeCell ref="G115:G117"/>
    <mergeCell ref="A118:A120"/>
    <mergeCell ref="B118:B120"/>
    <mergeCell ref="C118:C120"/>
    <mergeCell ref="E118:E120"/>
    <mergeCell ref="F118:F120"/>
    <mergeCell ref="G118:G120"/>
    <mergeCell ref="A121:G121"/>
    <mergeCell ref="A122:A125"/>
    <mergeCell ref="B122:B125"/>
    <mergeCell ref="C122:C125"/>
    <mergeCell ref="E122:E125"/>
    <mergeCell ref="F122:F125"/>
    <mergeCell ref="G122:G125"/>
    <mergeCell ref="A126:G126"/>
    <mergeCell ref="A127:A129"/>
    <mergeCell ref="B127:B129"/>
    <mergeCell ref="C127:C129"/>
    <mergeCell ref="E127:E129"/>
    <mergeCell ref="F127:F129"/>
    <mergeCell ref="G127:G129"/>
    <mergeCell ref="A130:A132"/>
    <mergeCell ref="B130:B132"/>
    <mergeCell ref="C130:C132"/>
    <mergeCell ref="E130:E132"/>
    <mergeCell ref="F130:F132"/>
    <mergeCell ref="G130:G132"/>
    <mergeCell ref="A133:A135"/>
    <mergeCell ref="B133:B135"/>
    <mergeCell ref="C133:C135"/>
    <mergeCell ref="E133:E135"/>
    <mergeCell ref="F133:F135"/>
    <mergeCell ref="G133:G135"/>
    <mergeCell ref="A136:A138"/>
    <mergeCell ref="B136:B138"/>
    <mergeCell ref="C136:C138"/>
    <mergeCell ref="E136:E138"/>
    <mergeCell ref="F136:F138"/>
    <mergeCell ref="G136:G138"/>
    <mergeCell ref="A139:A141"/>
    <mergeCell ref="B139:B141"/>
    <mergeCell ref="C139:C141"/>
    <mergeCell ref="E139:E141"/>
    <mergeCell ref="F139:F141"/>
    <mergeCell ref="G139:G141"/>
    <mergeCell ref="A142:A144"/>
    <mergeCell ref="B142:B144"/>
    <mergeCell ref="C142:C144"/>
    <mergeCell ref="E142:E144"/>
    <mergeCell ref="F142:F144"/>
    <mergeCell ref="G142:G144"/>
    <mergeCell ref="A145:A147"/>
    <mergeCell ref="B145:B147"/>
    <mergeCell ref="C145:C147"/>
    <mergeCell ref="E145:E147"/>
    <mergeCell ref="F145:F147"/>
    <mergeCell ref="G145:G147"/>
    <mergeCell ref="A148:A150"/>
    <mergeCell ref="B148:B150"/>
    <mergeCell ref="C148:C150"/>
    <mergeCell ref="E148:E150"/>
    <mergeCell ref="F148:F150"/>
    <mergeCell ref="G148:G150"/>
    <mergeCell ref="A151:A153"/>
    <mergeCell ref="B151:B153"/>
    <mergeCell ref="C151:C153"/>
    <mergeCell ref="E151:E153"/>
    <mergeCell ref="F151:F153"/>
    <mergeCell ref="G151:G153"/>
    <mergeCell ref="A154:G154"/>
    <mergeCell ref="A155:A159"/>
    <mergeCell ref="B155:B159"/>
    <mergeCell ref="C155:C159"/>
    <mergeCell ref="E155:E159"/>
    <mergeCell ref="F155:F159"/>
    <mergeCell ref="G155:G159"/>
    <mergeCell ref="A160:A162"/>
    <mergeCell ref="B160:B162"/>
    <mergeCell ref="C160:C162"/>
    <mergeCell ref="D160:D162"/>
    <mergeCell ref="E160:F161"/>
    <mergeCell ref="G160:G162"/>
    <mergeCell ref="H160:H162"/>
    <mergeCell ref="I160:O160"/>
    <mergeCell ref="P160:P162"/>
    <mergeCell ref="I161:I162"/>
    <mergeCell ref="J161:J162"/>
    <mergeCell ref="K161:O161"/>
    <mergeCell ref="A164:G164"/>
    <mergeCell ref="A165:A167"/>
    <mergeCell ref="B165:B167"/>
    <mergeCell ref="C165:C167"/>
    <mergeCell ref="E165:E167"/>
    <mergeCell ref="F165:F167"/>
    <mergeCell ref="G165:G167"/>
    <mergeCell ref="A168:A170"/>
    <mergeCell ref="B168:B170"/>
    <mergeCell ref="C168:C170"/>
    <mergeCell ref="E168:E170"/>
    <mergeCell ref="F168:F170"/>
    <mergeCell ref="G168:G170"/>
    <mergeCell ref="A171:A173"/>
    <mergeCell ref="B171:B173"/>
    <mergeCell ref="C171:C173"/>
    <mergeCell ref="E171:E173"/>
    <mergeCell ref="F171:F173"/>
    <mergeCell ref="G171:G173"/>
    <mergeCell ref="A174:A176"/>
    <mergeCell ref="B174:B176"/>
    <mergeCell ref="C174:C176"/>
    <mergeCell ref="E174:E176"/>
    <mergeCell ref="F174:F176"/>
    <mergeCell ref="G174:G176"/>
    <mergeCell ref="A177:G177"/>
    <mergeCell ref="A178:A180"/>
    <mergeCell ref="B178:B180"/>
    <mergeCell ref="A181:G181"/>
    <mergeCell ref="A182:A185"/>
    <mergeCell ref="B182:B185"/>
    <mergeCell ref="C182:C185"/>
    <mergeCell ref="E182:E185"/>
    <mergeCell ref="F182:F185"/>
    <mergeCell ref="G182:G185"/>
    <mergeCell ref="A186:A188"/>
    <mergeCell ref="B186:B188"/>
    <mergeCell ref="C186:C188"/>
    <mergeCell ref="E186:E188"/>
    <mergeCell ref="F186:F188"/>
    <mergeCell ref="G186:G188"/>
    <mergeCell ref="C192:C195"/>
    <mergeCell ref="E192:E195"/>
    <mergeCell ref="F192:F195"/>
    <mergeCell ref="G192:G195"/>
    <mergeCell ref="A189:A191"/>
    <mergeCell ref="B189:B191"/>
    <mergeCell ref="C189:C191"/>
    <mergeCell ref="E189:E191"/>
    <mergeCell ref="F189:F191"/>
    <mergeCell ref="G189:G191"/>
    <mergeCell ref="P192:P195"/>
    <mergeCell ref="A196:A198"/>
    <mergeCell ref="B196:B198"/>
    <mergeCell ref="C196:C198"/>
    <mergeCell ref="E196:E198"/>
    <mergeCell ref="F196:F198"/>
    <mergeCell ref="G196:G198"/>
    <mergeCell ref="P196:P198"/>
    <mergeCell ref="A192:A195"/>
    <mergeCell ref="B192:B195"/>
    <mergeCell ref="A199:G199"/>
    <mergeCell ref="A200:A203"/>
    <mergeCell ref="B200:B203"/>
    <mergeCell ref="C200:C203"/>
    <mergeCell ref="E200:E203"/>
    <mergeCell ref="F200:F203"/>
    <mergeCell ref="G200:G203"/>
    <mergeCell ref="P200:P203"/>
    <mergeCell ref="A204:A206"/>
    <mergeCell ref="B204:B206"/>
    <mergeCell ref="C204:C206"/>
    <mergeCell ref="E204:E206"/>
    <mergeCell ref="F204:F206"/>
    <mergeCell ref="G204:G206"/>
    <mergeCell ref="P204:P206"/>
    <mergeCell ref="A52:G52"/>
    <mergeCell ref="A53:A55"/>
    <mergeCell ref="B53:B55"/>
    <mergeCell ref="C53:C55"/>
    <mergeCell ref="E53:E55"/>
    <mergeCell ref="F53:F55"/>
    <mergeCell ref="G53:G55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54" r:id="rId1"/>
  <rowBreaks count="3" manualBreakCount="3">
    <brk id="47" max="15" man="1"/>
    <brk id="107" max="15" man="1"/>
    <brk id="1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NTT</cp:lastModifiedBy>
  <cp:lastPrinted>2010-02-16T09:44:07Z</cp:lastPrinted>
  <dcterms:created xsi:type="dcterms:W3CDTF">2004-09-09T06:31:16Z</dcterms:created>
  <dcterms:modified xsi:type="dcterms:W3CDTF">2010-02-16T09:49:54Z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