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Dochody - porozumienia" sheetId="2" r:id="rId2"/>
    <sheet name="Wydatki bieżące - własne" sheetId="3" r:id="rId3"/>
    <sheet name="Wydatki bieżące - porozumienia" sheetId="4" r:id="rId4"/>
    <sheet name="Wydatki bieżące - pomoc finans." sheetId="5" r:id="rId5"/>
    <sheet name="Wydatki majątkowe - własne" sheetId="6" r:id="rId6"/>
    <sheet name="Wydatki majątkowe -porozumienia" sheetId="7" r:id="rId7"/>
    <sheet name="Wydatki majątkowe -pomoc finans" sheetId="8" r:id="rId8"/>
    <sheet name="Przychody i rozchody" sheetId="9" r:id="rId9"/>
    <sheet name="Jednostki pomocnicze" sheetId="10" r:id="rId10"/>
    <sheet name="Zakłady budżetowe" sheetId="11" r:id="rId11"/>
    <sheet name="Dotacje celowe - programy" sheetId="12" r:id="rId12"/>
    <sheet name="Dotacje celowe - pozostałe" sheetId="13" r:id="rId13"/>
    <sheet name="Dotacje celowe - porozumienia" sheetId="14" r:id="rId14"/>
    <sheet name="Dotacje celowe-pomoc" sheetId="15" r:id="rId15"/>
    <sheet name="Fundusze pomocowe" sheetId="16" r:id="rId16"/>
    <sheet name="GFOŚiGW" sheetId="17" r:id="rId17"/>
    <sheet name="Wieloletni-2009" sheetId="18" r:id="rId18"/>
  </sheets>
  <definedNames>
    <definedName name="_xlnm.Print_Area" localSheetId="1">'Dochody - porozumienia'!$A$1:$J$14</definedName>
    <definedName name="_xlnm.Print_Area" localSheetId="0">'Dochody - własne'!$A$1:$J$88</definedName>
    <definedName name="_xlnm.Print_Area" localSheetId="15">'Fundusze pomocowe'!$A$1:$O$119</definedName>
    <definedName name="_xlnm.Print_Area" localSheetId="16">'GFOŚiGW'!$A$1:$C$56</definedName>
    <definedName name="_xlnm.Print_Area" localSheetId="17">'Wieloletni-2009'!$A$1:$P$167</definedName>
    <definedName name="_xlnm.Print_Area" localSheetId="4">'Wydatki bieżące - pomoc finans.'!$A$1:$M$14</definedName>
    <definedName name="_xlnm.Print_Area" localSheetId="3">'Wydatki bieżące - porozumienia'!$A$1:$M$14</definedName>
    <definedName name="_xlnm.Print_Area" localSheetId="2">'Wydatki bieżące - własne'!$A$1:$M$71</definedName>
    <definedName name="_xlnm.Print_Area" localSheetId="10">'Zakłady budżetowe'!$A$1:$J$32</definedName>
  </definedNames>
  <calcPr fullCalcOnLoad="1" fullPrecision="0"/>
</workbook>
</file>

<file path=xl/sharedStrings.xml><?xml version="1.0" encoding="utf-8"?>
<sst xmlns="http://schemas.openxmlformats.org/spreadsheetml/2006/main" count="1098" uniqueCount="444">
  <si>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</si>
  <si>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</si>
  <si>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</si>
  <si>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</si>
  <si>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</si>
  <si>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</si>
  <si>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</si>
  <si>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</si>
  <si>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</si>
  <si>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</si>
  <si>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</si>
  <si>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</si>
  <si>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</si>
  <si>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</si>
  <si>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</si>
  <si>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</si>
  <si>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</si>
  <si>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</si>
  <si>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</si>
  <si>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PLAN WYDATKÓW MAJĄTKOWYCH ZWIĄZANYCH Z REALIZACJĄ ZADAŃ WŁASNYCH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</si>
  <si>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</si>
  <si>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</si>
  <si>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</si>
  <si>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</si>
  <si>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</si>
  <si>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</si>
  <si>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</si>
  <si>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Prognozowane nakłady w latach następnych</t>
  </si>
  <si>
    <t>Od</t>
  </si>
  <si>
    <t>Do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</si>
  <si>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</si>
  <si>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</si>
  <si>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</si>
  <si>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</si>
  <si>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</si>
  <si>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</si>
  <si>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Wydz. SO</t>
  </si>
  <si>
    <t>Budowa ścieżek rowerowych</t>
  </si>
  <si>
    <t>Wydz.GKM</t>
  </si>
  <si>
    <t>środki pomocowe</t>
  </si>
  <si>
    <t>Modernizacja ul.Wyszyńskiego w Policach</t>
  </si>
  <si>
    <t>inne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</si>
  <si>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</si>
  <si>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</si>
  <si>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</si>
  <si>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</si>
  <si>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Budowa budynku socjalnego przy ul. Niedziałkowskiego 12 
w Policach</t>
  </si>
  <si>
    <t>ADMINISTRACJA PUBLICZNA</t>
  </si>
  <si>
    <t>Budowa systemu informacji przestrzennej GIS</t>
  </si>
  <si>
    <t>Wydz. UA</t>
  </si>
  <si>
    <t>BEZPIECZEŃSTWO PUBLICZNE</t>
  </si>
  <si>
    <t>Przebudowa remizy OSP w Trzebieży</t>
  </si>
  <si>
    <t>TRANSGRANICZNA OCHRONA   ZASOBÓW  WÓD PODZIEMNYCH</t>
  </si>
  <si>
    <t>Budowa sieci kanalizacji sanitarnej i deszczowej oraz sieci wodociągowej w ul. Polnej w Trzebieży</t>
  </si>
  <si>
    <t>OCHRONA ŚRODOWISKA</t>
  </si>
  <si>
    <t>Rozbudowa i modernizacja instalacji Zakładu Odzysku i Składowania Odpadów Komunalnych w Leśnie Górnym</t>
  </si>
  <si>
    <t>ZOiSOK</t>
  </si>
  <si>
    <t>BUDOWA OŚWIETLENIA ULICZNEGO</t>
  </si>
  <si>
    <t>Oświetlenie w miejscowości Węgornik</t>
  </si>
  <si>
    <t>Oświetlenie drogi pomiędzy Drogoradzem a Uniemyślem</t>
  </si>
  <si>
    <t>GOSPODARKA ZASOBAMI KOMUNALNYMI</t>
  </si>
  <si>
    <t>Przebudowa Parku "Staromiejskiego" w Policach</t>
  </si>
  <si>
    <t>Termomodernizacja obiektów użyteczności publicznej</t>
  </si>
  <si>
    <t>KULTURA I OCHRONA DZIEDZICTWA NARODOWEGO</t>
  </si>
  <si>
    <t>Modernizacja budynku MOK przy ul. Siedleckiej w Policach</t>
  </si>
  <si>
    <t xml:space="preserve">POPRAWA WARUNKÓW DZIAŁALNOŚCI SAMORZĄDÓW WIEJSKICH I OSIEDLOWYCH </t>
  </si>
  <si>
    <t>Budowa świetlicy wiejskiej w Trzeszczynie</t>
  </si>
  <si>
    <t>Przebudowa świetlicy wiejskiej w Uniemyślu</t>
  </si>
  <si>
    <t>NAKŁADY  OGÓŁEM, W TYM:</t>
  </si>
  <si>
    <t>ŚRODKI BUDŻETOWE</t>
  </si>
  <si>
    <t>ŚRODKI POMOCOWE</t>
  </si>
  <si>
    <t>INNE</t>
  </si>
  <si>
    <t>EDUKACJA EKOLOGICZNA</t>
  </si>
  <si>
    <t>Transgraniczny Ośrodek Edukacji Ekologicznej - projekt 
pn. "Życie nad zalewem Szczecińskim i w Puszczy Wkrzańskiej - ekologia, edukacja i historia"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</si>
  <si>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</si>
  <si>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</si>
  <si>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</si>
  <si>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</si>
  <si>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</si>
  <si>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</si>
  <si>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</si>
  <si>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</si>
  <si>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</si>
  <si>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</si>
  <si>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</si>
  <si>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</si>
  <si>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</si>
  <si>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</si>
  <si>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</si>
  <si>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</si>
  <si>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</si>
  <si>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Wydział GKM</t>
  </si>
  <si>
    <t>OGÓŁEM:</t>
  </si>
  <si>
    <t>inne środki</t>
  </si>
  <si>
    <t>Wydział UA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</si>
  <si>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</si>
  <si>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</si>
  <si>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</si>
  <si>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Gimnazjum nr 3 
w Policach</t>
  </si>
  <si>
    <t>"Święto Szkoły"</t>
  </si>
  <si>
    <t>Program Operacyjny Kapitał Ludzki</t>
  </si>
  <si>
    <t>"Skrzydła dla najmłodszych - wyrównywanie szans w dostępie do edukacji przedszkolnej 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</si>
  <si>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</si>
  <si>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</si>
  <si>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</si>
  <si>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</si>
  <si>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</si>
  <si>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11.</t>
  </si>
  <si>
    <t>"Łatwiejszy dostęp do edukacji poprzez kurs języka niemieckiego w Tanowie" 
nr projektu POKL/1/9.5/94-2/07</t>
  </si>
  <si>
    <t>12.</t>
  </si>
  <si>
    <t>"Nauka języka angielskiego szansą podnoszenia poziomu wykształcenia i kwalifikacji" 
nr projektu POKL/1/9.5/95-2/07</t>
  </si>
  <si>
    <t>13.</t>
  </si>
  <si>
    <t>"Edukacja i kultura w Pilchowie - teatr i literatura bez tajemnic" 
nr projektu POKL/1/9.5/96-1/07</t>
  </si>
  <si>
    <t>14.</t>
  </si>
  <si>
    <t>"Łatwiejszy dostęp do edukacji poprzez  kurs języka niemieckiego w Trzebieży" 
nr projektu POKL/1/9.5/97-2/07</t>
  </si>
  <si>
    <t>15.</t>
  </si>
  <si>
    <t>"Język angielski szansą zdobycia lepszego wykształcenia w Drogoradzu" 
nr projektu POKL/1/9.5/98-2/07</t>
  </si>
  <si>
    <t>16.</t>
  </si>
  <si>
    <t>"Dostęp do edukacji na wsi - dziennikarstwo, literatura i język polski" 
nr projektu POKL/1/9.5/99-1/07</t>
  </si>
  <si>
    <t>17.</t>
  </si>
  <si>
    <t>"Język angielski szansą lepszego wykształcenia w Przęsocinie" 
nr projektu POKL/1/9.5/100-2/07</t>
  </si>
  <si>
    <t>18.</t>
  </si>
  <si>
    <t>"Język angielski - lepsze wykształcenie, lepsze kwalifikacje, lepsza przyszłość" 
nr projektu POKL/1/9.5/101-2/07</t>
  </si>
  <si>
    <t>19.</t>
  </si>
  <si>
    <t>"Język angielski - lepszy start, lepsze jutro" 
nr projektu POKL/1/9.5/233/08</t>
  </si>
  <si>
    <t>20.</t>
  </si>
  <si>
    <t>Regionalny Program Operacyjny 
dla województwa zachodniopomorskiego</t>
  </si>
  <si>
    <t>Odprowadzenie ścieków i wód opadowych 
z rejonu ul. Tanowskiej w Policach 
i m. Trzeszczyn</t>
  </si>
  <si>
    <t>Wydział TI</t>
  </si>
  <si>
    <t>21.</t>
  </si>
  <si>
    <t>Program Operacyjny Infrastruktura 
i Środowisko</t>
  </si>
  <si>
    <t>22.</t>
  </si>
  <si>
    <t>23.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</si>
  <si>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</si>
  <si>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</si>
  <si>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</si>
  <si>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24.</t>
  </si>
  <si>
    <t>Program Rozwoju Obszarów Wiejskich</t>
  </si>
  <si>
    <t>25.</t>
  </si>
  <si>
    <t>Budowa świetlicy wiejskiej w Uniemyślu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</si>
  <si>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</si>
  <si>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</si>
  <si>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</si>
  <si>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</si>
  <si>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Zintegrowany projekt zakupu autobusów dla SPPK Sp. z o.o. - pomoc finansowa dla Gminy Miasto Szczecin</t>
  </si>
  <si>
    <t>Budowa budynków mieszkalno-usługowych przy 
ul. Bankowej w Policach</t>
  </si>
  <si>
    <t>Odprowadzenie ścieków i wód opadowych z rejonu 
ul. Tanowskiej w Policach i miejscowości Trzeszczyn</t>
  </si>
  <si>
    <t>Budowa sieci kanalizacji sanitarnej i deszczowej 
w Tanowie</t>
  </si>
  <si>
    <t>Budowa sieci kanalizacji sanitarnej i deszczowej 
w Siedlicach</t>
  </si>
  <si>
    <t>Budowa sieci kanalizacji sanitarnej i deszczowej 
w Przęsocinie</t>
  </si>
  <si>
    <t>Rozbudowa sieci kanalizacji sanitarnej i deszczowej 
w Pilchowie</t>
  </si>
  <si>
    <t>Budowa kanalizacji sanitarnej i deszczowej w ul. J.Kochanowskiego, Galla Anonima, M.Reja, W.Kadłubka 
i Wkrzańskiej w Policach.</t>
  </si>
  <si>
    <t>Rozbudowa i modernizacja instalacji Zakładu Odzysku 
i Składowania Odpadów Komunalnych w Leśnie Górnym</t>
  </si>
  <si>
    <t>Budowa oświetlenia drogi pomiędzy Dębostrowem a Policami-Jasienicą</t>
  </si>
  <si>
    <t>Dodatkowe punkty oświetleniowe - ul.Odrzańska
-ul.Robotnicza w Policach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</si>
  <si>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</si>
  <si>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</si>
  <si>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</si>
  <si>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</si>
  <si>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</si>
  <si>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</si>
  <si>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Dodatkowe punkty oświetleniowe w m. Siedlice</t>
  </si>
  <si>
    <t>Wydz. OŚ</t>
  </si>
  <si>
    <t>26.</t>
  </si>
  <si>
    <t>Fundacja Współpracy Polsko-Niemieckiej</t>
  </si>
  <si>
    <t>"Treibsand” – koniec wojny w oczach byłych mieszkańców Jasienicy</t>
  </si>
  <si>
    <t>Rozbudowa Miejskiej Przystani Żeglarskiej w Policach 
przy ul. Konopnickiej 12</t>
  </si>
  <si>
    <t>OSiR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</si>
  <si>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</si>
  <si>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</si>
  <si>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</si>
  <si>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z tego:</t>
  </si>
  <si>
    <t>dochody bieżące</t>
  </si>
  <si>
    <t>dochody majątkowe</t>
  </si>
  <si>
    <t>Pozostała działalność</t>
  </si>
  <si>
    <t>OŚWIATA I WYCHOWANIE</t>
  </si>
  <si>
    <t>Gimnazja</t>
  </si>
  <si>
    <t>2910</t>
  </si>
  <si>
    <t>Wpływy ze zwrotów dotacji wykorzystanych niezgodnie 
z przeznaczeniem lub pobranych w nadmiernej wysokości</t>
  </si>
  <si>
    <t>GOSPODARKA KOMUNALNA I OCHRONA ŚRODOWISKA</t>
  </si>
  <si>
    <t>6260</t>
  </si>
  <si>
    <t>Dotacje otrzymane z funduszy celowych na finansowanie lub dofinansowanie kosztów realizacji inwestycji i zakupów inwestycyjnych jednostek sektora finansów publicznych</t>
  </si>
  <si>
    <t>PLAN PRZYCHODÓW I WYDATKÓW 
GMINNEGO FUNDUSZU OCHRONY ŚRODOWISKA I GOSPODARKI WODNEJ 
NA 2009 ROK</t>
  </si>
  <si>
    <t>Dział 900                             Rozdział 90011</t>
  </si>
  <si>
    <t>Wyszczególnienie</t>
  </si>
  <si>
    <t>Plan na 2009 r.</t>
  </si>
  <si>
    <t>I.</t>
  </si>
  <si>
    <t>STAN FUNDUSZU NA POCZĄTEK ROKU</t>
  </si>
  <si>
    <t>Środki finansowe pozostałe z 2008 r.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</si>
  <si>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</si>
  <si>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</si>
  <si>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</si>
  <si>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</si>
  <si>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</si>
  <si>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</si>
  <si>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</si>
  <si>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</si>
  <si>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</si>
  <si>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</si>
  <si>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</si>
  <si>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</si>
  <si>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</si>
  <si>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Gospodarka ściekowa i ochrona wód</t>
  </si>
  <si>
    <t>Gospodarka odpadami</t>
  </si>
  <si>
    <t xml:space="preserve">Utrzymanie zieleni </t>
  </si>
  <si>
    <t>Ochrona powietrza atmosferycznego i klimatu</t>
  </si>
  <si>
    <t>Opieka nad zwierzętami</t>
  </si>
  <si>
    <t>Edukacja ekologiczna</t>
  </si>
  <si>
    <t>Melioracje</t>
  </si>
  <si>
    <t>Inne zadania</t>
  </si>
  <si>
    <t>Różne rozliczenia finansowe</t>
  </si>
  <si>
    <t>IV</t>
  </si>
  <si>
    <t>STAN FUNDUSZU NA KONIEC ROKU</t>
  </si>
  <si>
    <t>Środki finansowe pozostałe z 2009 r.</t>
  </si>
  <si>
    <t>Szkoły podstawowe</t>
  </si>
  <si>
    <t>POZOSTAŁE ZADANIA W ZAKRESIE POLITYKI SPOŁECZNEJ</t>
  </si>
  <si>
    <t>2008</t>
  </si>
  <si>
    <t>2009</t>
  </si>
  <si>
    <t>Dotacje rozwojowe oraz środki na finansowanie Wspólnej Polityki Rolnej</t>
  </si>
  <si>
    <t>"Pobudka - obudź swój potencjał"</t>
  </si>
  <si>
    <t>Ośrodek Pomocy Społecznej w Policach</t>
  </si>
  <si>
    <t>27.</t>
  </si>
  <si>
    <t>0970</t>
  </si>
  <si>
    <t>0570</t>
  </si>
  <si>
    <t>0690</t>
  </si>
  <si>
    <t>TRANSPORT I ŁĄCZNOŚĆ</t>
  </si>
  <si>
    <t>Lokalny transport zbiorowy</t>
  </si>
  <si>
    <t>Drogi publiczne gminne</t>
  </si>
  <si>
    <t>Wpływy z różnych dochodów</t>
  </si>
  <si>
    <t>Grzywny, mandaty i inne kary pieniężne od osób fizycznych</t>
  </si>
  <si>
    <t>Wpływy z różnych wpłat</t>
  </si>
  <si>
    <t>GOSPODARKA MIESZKANIOWA</t>
  </si>
  <si>
    <t>Zakłady gospodarki mieszkaniowej</t>
  </si>
  <si>
    <t>2370</t>
  </si>
  <si>
    <t>Wpływy do budżetu nadwyżki środków obrotowych zakładu budżetowego</t>
  </si>
  <si>
    <t>Gospodarka gruntami i nieruchomościami</t>
  </si>
  <si>
    <t>2708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</si>
  <si>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</si>
  <si>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NIEPOSIADAJĄCYCH OSOBOWOŚCI  PRAWNEJ ORAZ WYDATKI ZWIĄZANE Z ICH POBOREM</t>
  </si>
  <si>
    <t>0310</t>
  </si>
  <si>
    <t>Podatek od nieruchomości</t>
  </si>
  <si>
    <t>Wpływy z innych opłat stanowiących dochody jednostek samorządu terytorialnego na podstawie ustaw</t>
  </si>
  <si>
    <t>0480</t>
  </si>
  <si>
    <t>Wpływy z opłat za wydawanie zezwoleń na sprzedaż alkoholu</t>
  </si>
  <si>
    <t>Udziały gmin w podatkach stanowiących dochód budżetu państwa</t>
  </si>
  <si>
    <t>Wpływy z podatku rolnego, podatku leśnego, podatku 
od czynności cywilnoprawnych, podatków i opłat lokalnych od osób prawnych i innych jednostek organizacyjnych</t>
  </si>
  <si>
    <t>0010</t>
  </si>
  <si>
    <t>0020</t>
  </si>
  <si>
    <t>Podatek dochodowy od osób fizycznych</t>
  </si>
  <si>
    <t>Podatek dochodowy od osób prawnych</t>
  </si>
  <si>
    <t>RÓŻNE ROZLICZENIA</t>
  </si>
  <si>
    <t>2920</t>
  </si>
  <si>
    <t>Część oświatowa subwencji ogólnej dla jednostek samorządu terytorialnego</t>
  </si>
  <si>
    <t>Subwencje ogólne z budżetu państwa</t>
  </si>
  <si>
    <t>Prywatyzacja</t>
  </si>
  <si>
    <t>0580</t>
  </si>
  <si>
    <t>0920</t>
  </si>
  <si>
    <t>Grzywny i inne kary pieniężne od osób prawnych i innych jednostek organizacyjnych</t>
  </si>
  <si>
    <t>Pozostałe odsetki</t>
  </si>
  <si>
    <t>2460</t>
  </si>
  <si>
    <t>2705</t>
  </si>
  <si>
    <t>Środki otrzymane od pozostałych jednostek zaliczanych 
do sektora finansów publicznych na realizację zadań bieżących zaliczanych do sektora finansów publicznych</t>
  </si>
  <si>
    <t>Oddziały przedszkolne w szkołach podstawowych</t>
  </si>
  <si>
    <t>Przedszkola</t>
  </si>
  <si>
    <t>2709</t>
  </si>
  <si>
    <t>Dokształcanie i doskonalenie nauczycieli</t>
  </si>
  <si>
    <t>OCHRONA ZDROWIA</t>
  </si>
  <si>
    <t>POMOC SPOŁECZNA</t>
  </si>
  <si>
    <t>Ośrodki pomocy społecznej</t>
  </si>
  <si>
    <t>Żłobki</t>
  </si>
  <si>
    <t>0770</t>
  </si>
  <si>
    <t>Wpływy z różnych opłat</t>
  </si>
  <si>
    <t>Wpłaty z tytułu odpłatnego nabycia prawa własności oraz prawa użytkowania wieczystego nieruchomości</t>
  </si>
  <si>
    <t>Domy i ośrodki kultury, świetlice i kluby</t>
  </si>
  <si>
    <t>PLAN DOCHODÓW ZWIĄZANYCH Z REALIZACJĄ ZADAŃ WYKONYWANYCH NA PODSTAWIE POROZUMIEŃ (UMÓW) 
MIĘDZY JEDNOSTKAMI SAMORZĄDU TERYTORIALNEGO</t>
  </si>
  <si>
    <t>Drogi publiczne powiatowe</t>
  </si>
  <si>
    <t>6320</t>
  </si>
  <si>
    <t>6330</t>
  </si>
  <si>
    <t>Dotacje celowe otrzymane z budżetu państwa na realizację inwestycji i zakupów inwestycyjnych gmin (związków gmin)</t>
  </si>
  <si>
    <t>DZIAŁALNOŚĆ USŁUGOWA</t>
  </si>
  <si>
    <t>Opracowania geodezyjne i kartograficzne</t>
  </si>
  <si>
    <t>Rady gmin (miast i miast na prawach powiatu)</t>
  </si>
  <si>
    <t>Promocja jednostek samorządu terytorialnego</t>
  </si>
  <si>
    <t>Przeciwdziałanie alkoholizmowi</t>
  </si>
  <si>
    <t>EDUKACYJNA OPIEKA WYCHOWAWCZA</t>
  </si>
  <si>
    <t>Pomoc materialna dla uczniów</t>
  </si>
  <si>
    <t>Biblioteki</t>
  </si>
  <si>
    <t>Ochrona zabytków i opieka nad zabytkami</t>
  </si>
  <si>
    <t>KULTURA FIZYCZNA I SPORT</t>
  </si>
  <si>
    <t>Instytucje kultury fizycznej</t>
  </si>
  <si>
    <t>Zadania w zakresie kultury fizycznej i sportu</t>
  </si>
  <si>
    <t>Wpływy i wydatki związane z gromadzeniem środków 
z opłat produktowych</t>
  </si>
  <si>
    <t>PLAN WYDATKÓW BIEŻĄCYCH ZWIĄZANYCH Z REALIZACJĄ WYKONYWANYCH NA PODSTAWIE POROZUMIEŃ (UMÓW) 
MIĘDZY JEDNOSTKAMI SAMORZĄDU TERYTORIALNEGO</t>
  </si>
  <si>
    <t>PLAN WYDATKÓW BIEŻĄCYCH NA POMOC FINANSOWĄ INNYM JEDNOSTKOM SAMORZĄDU TERYTORIALNEGO</t>
  </si>
  <si>
    <t>Obiekty sportowe</t>
  </si>
  <si>
    <t>WYTWARZANIE I ZAOPATRYWANIE W ENERGIĘ ELEKTRYCZNĄ, GAZ I WODĘ</t>
  </si>
  <si>
    <t>Oświetlenie ulic, placów i dróg</t>
  </si>
  <si>
    <t>PLAN WYDATKÓW MAJĄTKOWYCH ZWIĄZANYCH Z REALIZACJĄ ZADAŃ WYKONYWANYCH NA PODSTAWIE POROZUMIEŃ (UMÓW) MIĘDZY JEDNOSTKAMI SAMORZĄDU TERYTORIALNEGO</t>
  </si>
  <si>
    <t>Drogi publiczne wojewódzkie</t>
  </si>
  <si>
    <t>PRZYCHODY I ROZCHODY BUDŻETU GMINY W 2009 ROKU</t>
  </si>
  <si>
    <t>Treść</t>
  </si>
  <si>
    <t>Klasyfikacja
§</t>
  </si>
  <si>
    <t>Przychody ogółem:</t>
  </si>
  <si>
    <t>Przychody z zaciągniętych pożyczek i kredytów na rynku krajowym</t>
  </si>
  <si>
    <t>§ 952</t>
  </si>
  <si>
    <t>Nadwyżka budżetu z lat ubiegłych</t>
  </si>
  <si>
    <t>§ 957</t>
  </si>
  <si>
    <t>Rozchody ogółem:</t>
  </si>
  <si>
    <t>Spłaty otrzymanych krajowych pożyczek i kredytów</t>
  </si>
  <si>
    <t>§ 992</t>
  </si>
  <si>
    <t>Plan</t>
  </si>
  <si>
    <t>Plan po zmianach</t>
  </si>
  <si>
    <t>Przychody z tytułu innych rozliczeń krajowych (wolne środki)</t>
  </si>
  <si>
    <t>§ 955</t>
  </si>
  <si>
    <t>Zakład Gospodarki Komunalnej 
i Mieszkaniowej w Policach</t>
  </si>
  <si>
    <t>RAZEM</t>
  </si>
  <si>
    <t>Dział 921 rozdział 92109</t>
  </si>
  <si>
    <t>Poz.</t>
  </si>
  <si>
    <t>Nazwa jednostki pomocniczej</t>
  </si>
  <si>
    <t>Wydatki bieżące</t>
  </si>
  <si>
    <t>RAZEM 
wydatki bieżące</t>
  </si>
  <si>
    <t>w tym wynagrodzenia 
i pochodne</t>
  </si>
  <si>
    <t xml:space="preserve"> 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</si>
  <si>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</si>
  <si>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</si>
  <si>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</si>
  <si>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</si>
  <si>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</si>
  <si>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</si>
  <si>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</si>
  <si>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</si>
  <si>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</si>
  <si>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</si>
  <si>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</si>
  <si>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</si>
  <si>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</si>
  <si>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</si>
  <si>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</si>
  <si>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</si>
  <si>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</si>
  <si>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</si>
  <si>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</si>
  <si>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</si>
  <si>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</si>
  <si>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</si>
  <si>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Dotacje podmiotowe 
na wydatki bieżące</t>
  </si>
  <si>
    <t>Biblioteka im. M. Skłodowskiej-Curie</t>
  </si>
  <si>
    <t>w Policach</t>
  </si>
  <si>
    <t>x</t>
  </si>
  <si>
    <t>DOTACJE CELOWE NA ZADANIA WŁASNE GMINY
REALIZOWANE PRZEZ PODMIOTY NIENALEŻĄCE DO SEKTORA FINANSÓW PUBLICZNYCH
W 2009 ROKU</t>
  </si>
  <si>
    <t>Zakresy zadań</t>
  </si>
  <si>
    <t xml:space="preserve">Plan </t>
  </si>
  <si>
    <t>Zadania w zakresie upowszechniania turystyki</t>
  </si>
  <si>
    <t>Zadania w zakresie ochrony zdrowia,</t>
  </si>
  <si>
    <t xml:space="preserve"> - przeciwdziałanie patologiom społecznym poprzez</t>
  </si>
  <si>
    <t xml:space="preserve">   prowadzenie działalności na rzecz niepijących</t>
  </si>
  <si>
    <t xml:space="preserve">   alkoholików</t>
  </si>
  <si>
    <t xml:space="preserve"> - pomoc osobom chorym na fenyloketonurię i cukrzycę</t>
  </si>
  <si>
    <t xml:space="preserve">   opieka hospicyjna i inne</t>
  </si>
  <si>
    <t>Zadania w zakresie pomocy społecznej,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</si>
  <si>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</si>
  <si>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</si>
  <si>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</si>
  <si>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</si>
  <si>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</si>
  <si>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</si>
  <si>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</si>
  <si>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</si>
  <si>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Zadania w zakresie edukacyjnej opieki wychowawczej</t>
  </si>
  <si>
    <t xml:space="preserve"> - organizacja wypoczynku dzieci i młodzieży szkolnej</t>
  </si>
  <si>
    <t xml:space="preserve"> - prowadzenie środowiskowych ognisk wychowawczych</t>
  </si>
  <si>
    <t>Zadania w zakresie kultury i ochrony</t>
  </si>
  <si>
    <t>dziedzictwa narodowego</t>
  </si>
  <si>
    <t xml:space="preserve"> - ochrona zabytków wpisanych do rejestru zabytków</t>
  </si>
  <si>
    <t xml:space="preserve"> - podtrzymywanie tradycji narodowej, pielęgnowanie </t>
  </si>
  <si>
    <t xml:space="preserve">   polskości oraz rozwój świadomości narodowej</t>
  </si>
  <si>
    <t xml:space="preserve">   obywatelskiej, kulturowej</t>
  </si>
  <si>
    <t>Zadania w zakresie upowszechniania kultury fizycznej</t>
  </si>
  <si>
    <t>i sportu</t>
  </si>
  <si>
    <t>DOTACJE CELOWE NA POMOC FINANSOWĄ 
INNYM JEDNOSTKOM SAMORZĄDU TERYTORIALNEGO W 2009 ROKU</t>
  </si>
  <si>
    <t>Jednostka 
samorządu terytorialnego</t>
  </si>
  <si>
    <t>Nazwa zadania</t>
  </si>
  <si>
    <t>Dotacje</t>
  </si>
  <si>
    <t>na wydatki bieżące</t>
  </si>
  <si>
    <t>na wydatki inwestycyjne</t>
  </si>
  <si>
    <t>Gmina Miasto Szczecin</t>
  </si>
  <si>
    <t>Zintegrowany projekt zakupu autobusów 
dla SPPK Sp. z o.o.</t>
  </si>
  <si>
    <t>Województwo Zachodniopomorskie</t>
  </si>
  <si>
    <t>Studium wykonalności obwodnicy Szczecina</t>
  </si>
  <si>
    <t>Powiat Policki</t>
  </si>
  <si>
    <t>Przebudowa drogi powiatowej nr 0613Z Pilchowo-Police (odcinek Pilchowo-Siedlice)</t>
  </si>
  <si>
    <t>WYDATKI JEDNOSTEK POMOCNICZYCH W 2009 ROKU</t>
  </si>
  <si>
    <t>DOTACJE DLA ZAKŁADÓW BUDŻETOWYCH W 2009 ROKU</t>
  </si>
  <si>
    <t>POZOSTAŁE DOTACJE NA ZADANIA PUBLICZNE W 2009 ROKU</t>
  </si>
  <si>
    <t>Dotacje przedmiotowe z budżetu 
na wydatki bieżące</t>
  </si>
  <si>
    <t>Zmiany
(zwiększenia)</t>
  </si>
  <si>
    <t>Remont pływalni przy ul. Siedleckiej w Policach</t>
  </si>
  <si>
    <t>DOTACJE CELOWE NA ZADANIA REALIZOWANE NA PODSTAWIE POROZUMIEŃ (UMÓW) MIĘDZY JEDNOSTKAMI SAMORZĄDU TERYTORIALNEGO 
WYKONYWANE PRZEZ PODMIOTY NIENALEŻĄCE DO SEKTORA FINANSÓW PUBLICZNYCH
W 2009 ROKU</t>
  </si>
  <si>
    <t>Zakres zadania</t>
  </si>
  <si>
    <t>Zadania w zakresie działalności na rzecz wspierania osób niepełnosprawnych</t>
  </si>
  <si>
    <t>Zadania w zakresie obsługi prawnej na rzecz najuboższych z terenu Gminy Police</t>
  </si>
  <si>
    <t>Dotacje celowe otrzymane z budżetu państwa na inwestycje 
i zakupy inwestycyjne realizowane przez gminę na podstawie porozumień z organami administracji rządowej</t>
  </si>
  <si>
    <t>Zmiany 
(zwiększenia)</t>
  </si>
  <si>
    <t>Dotacje podmiotowe z budżetu 
na wydatki bieżące</t>
  </si>
  <si>
    <t>Szkoła Podstawowa nr 2 w Policach</t>
  </si>
  <si>
    <t>Szkoła Podstawowa nr 8 w Policach</t>
  </si>
  <si>
    <t>Szkoły podstawowe zbiorczo, w tym:</t>
  </si>
  <si>
    <t>Przedszkola zbiorczo, w tym:</t>
  </si>
  <si>
    <t>Przedszkole Publiczne nr 9 w Policach</t>
  </si>
  <si>
    <t>Zespół Szkół nr 2
Szkoła Podstawowa nr 6 w Policach</t>
  </si>
  <si>
    <t>Wydział Oświaty i Kultury</t>
  </si>
  <si>
    <t>Nazwa zakładu budżetowego/
dysponenta środków</t>
  </si>
  <si>
    <t>6208</t>
  </si>
  <si>
    <t>Dotacje rozwojowe</t>
  </si>
  <si>
    <t>Zakład Odzysku i Składowania Odpadów Komunalnych w Leśnie Górnym</t>
  </si>
  <si>
    <t>Dotacje celowe z budżetu 
na inwestycje</t>
  </si>
  <si>
    <t>"Wigilijne spotkanie"</t>
  </si>
  <si>
    <t>"De coupage"</t>
  </si>
  <si>
    <t>Plan 
po zmianach</t>
  </si>
  <si>
    <t>Część równoważąca subwencji ogólnej dla gmin</t>
  </si>
  <si>
    <t>PLAN WYDATKÓW MAJĄTKOWYCH NA POMOC FINANSOWĄ INNYM JEDNOSTKOM SAMORZĄDU TERYTORIALNEGO</t>
  </si>
  <si>
    <t>Gmina Kamień Pomorski</t>
  </si>
  <si>
    <t>Budowa lokali socjalnych dla poszkodowanych 
w pożarze przy ul. Wolińskiej w Kamieniu Pomorskim</t>
  </si>
  <si>
    <t>Docieplenie ścian budynku przy ul. Szkolnej 2 
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</si>
  <si>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</si>
  <si>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
w ul. Kochanowskiego w Policach</t>
  </si>
  <si>
    <t xml:space="preserve">Załącznik Nr 1
do uchwały nr XXXIX/293/09
Rady Miejskiej w Policach 
z dnia 28.04.2009 r. </t>
  </si>
  <si>
    <t xml:space="preserve">Załącznik Nr 2
do uchwały nr XXXIX/293/09
Rady Miejskiej w Policach 
z dnia 28.04.2009 r. </t>
  </si>
  <si>
    <t xml:space="preserve">Załącznik Nr 3
do uchwały nr XXXIX/293/09
Rady Miejskiej w Policach 
z dnia 28.04.2009 r. </t>
  </si>
  <si>
    <t xml:space="preserve">Załącznik Nr 4
do uchwały nr XXXIX/293/09
Rady Miejskiej w Policach 
z dnia 28.04.2009 r. </t>
  </si>
  <si>
    <t xml:space="preserve">Załącznik Nr 5
do uchwały nr XXXIX/293/09
Rady Miejskiej w Policach 
z dnia 28.04.2009 r. </t>
  </si>
  <si>
    <t xml:space="preserve">Załącznik Nr 6
do uchwały nr XXXIX/293/09
Rady Miejskiej w Policach 
z dnia 28.04.2009 r. </t>
  </si>
  <si>
    <t xml:space="preserve">Załącznik Nr 7
do uchwały nr XXXIX/293/09
Rady Miejskiej w Policach 
z dnia 28.04.2009 r. </t>
  </si>
  <si>
    <t xml:space="preserve">Załącznik Nr 8
do uchwały nr XXXIX/293/09
Rady Miejskiej w Policach 
z dnia 28.04.2009 r. </t>
  </si>
  <si>
    <t xml:space="preserve">Załącznik Nr 9
do uchwały nr XXXIX/293/09
Rady Miejskiej w Policach 
z dnia 28.04.2009 r. </t>
  </si>
  <si>
    <t xml:space="preserve">Załącznik Nr 10
do uchwały nr XXXIX/293/09
Rady Miejskiej w Policach 
z dnia 28.04.2009 r. </t>
  </si>
  <si>
    <t xml:space="preserve">Załącznik Nr 11
do uchwały nr XXXIX/293/09
Rady Miejskiej w Policach 
z dnia 28.04.2009 r. </t>
  </si>
  <si>
    <t xml:space="preserve">Załącznik Nr 12
do uchwały nr XXXIX/293/09
Rady Miejskiej w Policach 
z dnia 28.04.2009 r. </t>
  </si>
  <si>
    <t xml:space="preserve">Załącznik Nr 13
do uchwały nr XXXIX/293/09
Rady Miejskiej w Policach 
z dnia 28.04.2009 r. </t>
  </si>
  <si>
    <t xml:space="preserve">Załącznik Nr 14
do uchwały nr XXXIX/293/09
Rady Miejskiej w Policach 
z dnia 28.04.2009 r. </t>
  </si>
  <si>
    <t xml:space="preserve">Załącznik Nr 15
do uchwały nr XXXIX/293/09
Rady Miejskiej w Policach 
z dnia 28.04.2009 r. </t>
  </si>
  <si>
    <t xml:space="preserve">Załącznik Nr 16
do uchwały nr XXXIX/293/09
Rady Miejskiej w Policach 
z dnia 28.04.2009 r. </t>
  </si>
  <si>
    <t xml:space="preserve">Załącznik nr 17
do uchwały nr XXXIX/293/09
Rady Miejskiej w Policach 
z dnia 28.04.2009 r. </t>
  </si>
  <si>
    <t xml:space="preserve">Załącznik Nr 18
do uchwały nr XXXIX/293/09
Rady Miejskiej w Policach 
z dnia 28.04.2009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</si>
</sst>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69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0"/>
      <color indexed="10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sz val="9"/>
      <color indexed="10"/>
      <name val="Arial CE"/>
      <family val="2"/>
    </font>
    <font>
      <b/>
      <sz val="18"/>
      <name val="Arial CE"/>
      <family val="0"/>
    </font>
    <font>
      <b/>
      <sz val="10"/>
      <color indexed="10"/>
      <name val="Arial"/>
      <family val="2"/>
    </font>
    <font>
      <i/>
      <u val="single"/>
      <sz val="12"/>
      <name val="Arial CE"/>
      <family val="2"/>
    </font>
    <font>
      <i/>
      <u val="single"/>
      <sz val="9"/>
      <name val="Arial CE"/>
      <family val="0"/>
    </font>
    <font>
      <sz val="11"/>
      <name val="Arial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25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33" borderId="14" xfId="54" applyFont="1" applyFill="1" applyBorder="1" applyAlignment="1">
      <alignment horizontal="center"/>
      <protection/>
    </xf>
    <xf numFmtId="0" fontId="2" fillId="0" borderId="0" xfId="54" applyFont="1" applyAlignment="1">
      <alignment wrapText="1"/>
      <protection/>
    </xf>
    <xf numFmtId="0" fontId="2" fillId="0" borderId="15" xfId="54" applyFont="1" applyBorder="1" applyAlignment="1">
      <alignment horizontal="center"/>
      <protection/>
    </xf>
    <xf numFmtId="164" fontId="2" fillId="0" borderId="16" xfId="54" applyNumberFormat="1" applyFont="1" applyBorder="1" applyAlignment="1">
      <alignment horizontal="right" wrapText="1"/>
      <protection/>
    </xf>
    <xf numFmtId="164" fontId="2" fillId="0" borderId="17" xfId="54" applyNumberFormat="1" applyFont="1" applyBorder="1" applyAlignment="1">
      <alignment horizontal="right" wrapText="1"/>
      <protection/>
    </xf>
    <xf numFmtId="164" fontId="1" fillId="0" borderId="18" xfId="54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19" xfId="54" applyFont="1" applyBorder="1" applyAlignment="1">
      <alignment vertical="top"/>
      <protection/>
    </xf>
    <xf numFmtId="0" fontId="2" fillId="0" borderId="20" xfId="54" applyFont="1" applyBorder="1" applyAlignment="1">
      <alignment vertical="top"/>
      <protection/>
    </xf>
    <xf numFmtId="0" fontId="1" fillId="0" borderId="20" xfId="54" applyFont="1" applyBorder="1" applyAlignment="1">
      <alignment horizontal="center" vertical="top"/>
      <protection/>
    </xf>
    <xf numFmtId="164" fontId="16" fillId="0" borderId="0" xfId="0" applyNumberFormat="1" applyFont="1" applyAlignment="1">
      <alignment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22" xfId="54" applyNumberFormat="1" applyFont="1" applyBorder="1" applyAlignment="1">
      <alignment horizontal="right" vertical="center" wrapText="1"/>
      <protection/>
    </xf>
    <xf numFmtId="0" fontId="5" fillId="33" borderId="23" xfId="54" applyFont="1" applyFill="1" applyBorder="1" applyAlignment="1">
      <alignment horizontal="center"/>
      <protection/>
    </xf>
    <xf numFmtId="164" fontId="2" fillId="0" borderId="24" xfId="54" applyNumberFormat="1" applyFont="1" applyBorder="1" applyAlignment="1">
      <alignment horizontal="right" wrapText="1"/>
      <protection/>
    </xf>
    <xf numFmtId="164" fontId="2" fillId="0" borderId="25" xfId="54" applyNumberFormat="1" applyFont="1" applyBorder="1" applyAlignment="1">
      <alignment horizontal="right" wrapText="1"/>
      <protection/>
    </xf>
    <xf numFmtId="0" fontId="5" fillId="33" borderId="26" xfId="54" applyFont="1" applyFill="1" applyBorder="1" applyAlignment="1">
      <alignment horizontal="centerContinuous"/>
      <protection/>
    </xf>
    <xf numFmtId="0" fontId="2" fillId="0" borderId="27" xfId="54" applyFont="1" applyBorder="1">
      <alignment/>
      <protection/>
    </xf>
    <xf numFmtId="164" fontId="1" fillId="0" borderId="12" xfId="54" applyNumberFormat="1" applyFont="1" applyBorder="1" applyAlignment="1">
      <alignment horizontal="right" wrapText="1"/>
      <protection/>
    </xf>
    <xf numFmtId="164" fontId="1" fillId="0" borderId="13" xfId="54" applyNumberFormat="1" applyFont="1" applyBorder="1" applyAlignment="1">
      <alignment horizontal="right" wrapText="1"/>
      <protection/>
    </xf>
    <xf numFmtId="164" fontId="1" fillId="0" borderId="17" xfId="54" applyNumberFormat="1" applyFont="1" applyBorder="1" applyAlignment="1">
      <alignment horizontal="right" wrapText="1"/>
      <protection/>
    </xf>
    <xf numFmtId="0" fontId="13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34" borderId="0" xfId="55" applyFont="1" applyFill="1" applyAlignment="1">
      <alignment vertical="center"/>
      <protection/>
    </xf>
    <xf numFmtId="0" fontId="2" fillId="34" borderId="0" xfId="55" applyFont="1" applyFill="1" applyAlignment="1">
      <alignment vertical="center" wrapText="1"/>
      <protection/>
    </xf>
    <xf numFmtId="0" fontId="2" fillId="0" borderId="0" xfId="55" applyFont="1">
      <alignment/>
      <protection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/>
    </xf>
    <xf numFmtId="3" fontId="10" fillId="33" borderId="36" xfId="0" applyNumberFormat="1" applyFont="1" applyFill="1" applyBorder="1" applyAlignment="1">
      <alignment horizontal="right" vertical="center" wrapText="1"/>
    </xf>
    <xf numFmtId="3" fontId="10" fillId="33" borderId="36" xfId="0" applyNumberFormat="1" applyFont="1" applyFill="1" applyBorder="1" applyAlignment="1">
      <alignment horizontal="right" vertical="center" wrapText="1"/>
    </xf>
    <xf numFmtId="0" fontId="11" fillId="33" borderId="37" xfId="0" applyFont="1" applyFill="1" applyBorder="1" applyAlignment="1">
      <alignment/>
    </xf>
    <xf numFmtId="0" fontId="11" fillId="34" borderId="32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right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/>
    </xf>
    <xf numFmtId="3" fontId="11" fillId="34" borderId="34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21" fillId="34" borderId="38" xfId="0" applyFont="1" applyFill="1" applyBorder="1" applyAlignment="1">
      <alignment vertical="center" wrapText="1"/>
    </xf>
    <xf numFmtId="3" fontId="22" fillId="0" borderId="38" xfId="0" applyNumberFormat="1" applyFont="1" applyFill="1" applyBorder="1" applyAlignment="1">
      <alignment horizontal="right" vertical="center" wrapText="1"/>
    </xf>
    <xf numFmtId="3" fontId="22" fillId="34" borderId="39" xfId="0" applyNumberFormat="1" applyFont="1" applyFill="1" applyBorder="1" applyAlignment="1">
      <alignment horizontal="right" vertical="center" wrapText="1"/>
    </xf>
    <xf numFmtId="3" fontId="11" fillId="34" borderId="38" xfId="0" applyNumberFormat="1" applyFont="1" applyFill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1" fillId="34" borderId="39" xfId="0" applyNumberFormat="1" applyFont="1" applyFill="1" applyBorder="1" applyAlignment="1">
      <alignment horizontal="right" vertical="center" wrapText="1"/>
    </xf>
    <xf numFmtId="3" fontId="11" fillId="34" borderId="38" xfId="0" applyNumberFormat="1" applyFont="1" applyFill="1" applyBorder="1" applyAlignment="1">
      <alignment horizontal="right" vertical="center" wrapText="1"/>
    </xf>
    <xf numFmtId="3" fontId="11" fillId="34" borderId="38" xfId="0" applyNumberFormat="1" applyFont="1" applyFill="1" applyBorder="1" applyAlignment="1">
      <alignment horizontal="right" vertical="center"/>
    </xf>
    <xf numFmtId="3" fontId="10" fillId="35" borderId="40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 wrapText="1"/>
    </xf>
    <xf numFmtId="0" fontId="10" fillId="33" borderId="37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32" xfId="0" applyFont="1" applyBorder="1" applyAlignment="1">
      <alignment horizontal="lef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4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/>
    </xf>
    <xf numFmtId="0" fontId="21" fillId="0" borderId="38" xfId="0" applyFont="1" applyBorder="1" applyAlignment="1">
      <alignment horizontal="lef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3" fontId="22" fillId="0" borderId="39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42" xfId="0" applyFont="1" applyBorder="1" applyAlignment="1">
      <alignment horizontal="left" vertical="center" wrapText="1"/>
    </xf>
    <xf numFmtId="3" fontId="11" fillId="0" borderId="42" xfId="0" applyNumberFormat="1" applyFont="1" applyFill="1" applyBorder="1" applyAlignment="1">
      <alignment horizontal="right" vertical="center" wrapText="1"/>
    </xf>
    <xf numFmtId="3" fontId="11" fillId="0" borderId="39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3" fontId="21" fillId="34" borderId="32" xfId="0" applyNumberFormat="1" applyFont="1" applyFill="1" applyBorder="1" applyAlignment="1">
      <alignment horizontal="right" vertical="center" wrapText="1"/>
    </xf>
    <xf numFmtId="3" fontId="11" fillId="34" borderId="33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3" fontId="22" fillId="34" borderId="38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/>
    </xf>
    <xf numFmtId="3" fontId="11" fillId="34" borderId="38" xfId="0" applyNumberFormat="1" applyFont="1" applyFill="1" applyBorder="1" applyAlignment="1">
      <alignment horizontal="right" vertical="center" wrapText="1"/>
    </xf>
    <xf numFmtId="0" fontId="11" fillId="0" borderId="42" xfId="0" applyFont="1" applyBorder="1" applyAlignment="1">
      <alignment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3" fontId="11" fillId="34" borderId="42" xfId="0" applyNumberFormat="1" applyFont="1" applyFill="1" applyBorder="1" applyAlignment="1">
      <alignment horizontal="right" vertical="center" wrapText="1"/>
    </xf>
    <xf numFmtId="3" fontId="11" fillId="34" borderId="42" xfId="0" applyNumberFormat="1" applyFont="1" applyFill="1" applyBorder="1" applyAlignment="1">
      <alignment horizontal="right" vertical="center"/>
    </xf>
    <xf numFmtId="3" fontId="11" fillId="34" borderId="43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vertical="center" wrapText="1"/>
    </xf>
    <xf numFmtId="0" fontId="11" fillId="34" borderId="42" xfId="0" applyFont="1" applyFill="1" applyBorder="1" applyAlignment="1">
      <alignment vertical="center" wrapText="1"/>
    </xf>
    <xf numFmtId="3" fontId="11" fillId="34" borderId="32" xfId="0" applyNumberFormat="1" applyFont="1" applyFill="1" applyBorder="1" applyAlignment="1">
      <alignment horizontal="right" vertical="center" wrapText="1"/>
    </xf>
    <xf numFmtId="3" fontId="11" fillId="34" borderId="32" xfId="0" applyNumberFormat="1" applyFont="1" applyFill="1" applyBorder="1" applyAlignment="1">
      <alignment horizontal="right" vertical="center"/>
    </xf>
    <xf numFmtId="3" fontId="11" fillId="34" borderId="39" xfId="0" applyNumberFormat="1" applyFont="1" applyFill="1" applyBorder="1" applyAlignment="1">
      <alignment horizontal="center" vertical="center"/>
    </xf>
    <xf numFmtId="3" fontId="11" fillId="34" borderId="42" xfId="0" applyNumberFormat="1" applyFont="1" applyFill="1" applyBorder="1" applyAlignment="1">
      <alignment horizontal="center" vertical="center" wrapText="1"/>
    </xf>
    <xf numFmtId="3" fontId="11" fillId="34" borderId="42" xfId="0" applyNumberFormat="1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3" fontId="11" fillId="34" borderId="39" xfId="0" applyNumberFormat="1" applyFont="1" applyFill="1" applyBorder="1" applyAlignment="1">
      <alignment horizontal="center" vertical="center" wrapText="1"/>
    </xf>
    <xf numFmtId="3" fontId="11" fillId="34" borderId="38" xfId="0" applyNumberFormat="1" applyFont="1" applyFill="1" applyBorder="1" applyAlignment="1">
      <alignment horizontal="center" vertical="center" wrapText="1"/>
    </xf>
    <xf numFmtId="3" fontId="11" fillId="34" borderId="42" xfId="0" applyNumberFormat="1" applyFont="1" applyFill="1" applyBorder="1" applyAlignment="1">
      <alignment horizontal="right" vertical="center" wrapText="1"/>
    </xf>
    <xf numFmtId="0" fontId="10" fillId="34" borderId="38" xfId="0" applyFont="1" applyFill="1" applyBorder="1" applyAlignment="1">
      <alignment vertical="center" wrapText="1"/>
    </xf>
    <xf numFmtId="3" fontId="10" fillId="35" borderId="44" xfId="0" applyNumberFormat="1" applyFont="1" applyFill="1" applyBorder="1" applyAlignment="1">
      <alignment horizontal="right" vertical="center" wrapText="1"/>
    </xf>
    <xf numFmtId="0" fontId="10" fillId="0" borderId="32" xfId="52" applyFont="1" applyBorder="1" applyAlignment="1">
      <alignment vertical="center" wrapText="1"/>
      <protection/>
    </xf>
    <xf numFmtId="3" fontId="22" fillId="34" borderId="38" xfId="0" applyNumberFormat="1" applyFont="1" applyFill="1" applyBorder="1" applyAlignment="1">
      <alignment vertical="center" wrapText="1"/>
    </xf>
    <xf numFmtId="3" fontId="11" fillId="34" borderId="38" xfId="0" applyNumberFormat="1" applyFont="1" applyFill="1" applyBorder="1" applyAlignment="1">
      <alignment vertical="center" wrapText="1"/>
    </xf>
    <xf numFmtId="3" fontId="11" fillId="34" borderId="38" xfId="0" applyNumberFormat="1" applyFont="1" applyFill="1" applyBorder="1" applyAlignment="1">
      <alignment vertical="center"/>
    </xf>
    <xf numFmtId="3" fontId="10" fillId="35" borderId="36" xfId="0" applyNumberFormat="1" applyFont="1" applyFill="1" applyBorder="1" applyAlignment="1">
      <alignment horizontal="right" vertical="center" wrapText="1"/>
    </xf>
    <xf numFmtId="3" fontId="11" fillId="34" borderId="34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35" xfId="0" applyFont="1" applyBorder="1" applyAlignment="1">
      <alignment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3" fontId="11" fillId="34" borderId="43" xfId="0" applyNumberFormat="1" applyFont="1" applyFill="1" applyBorder="1" applyAlignment="1">
      <alignment horizontal="center" vertical="center"/>
    </xf>
    <xf numFmtId="3" fontId="23" fillId="34" borderId="33" xfId="0" applyNumberFormat="1" applyFont="1" applyFill="1" applyBorder="1" applyAlignment="1">
      <alignment horizontal="center" vertical="center"/>
    </xf>
    <xf numFmtId="3" fontId="24" fillId="34" borderId="39" xfId="0" applyNumberFormat="1" applyFont="1" applyFill="1" applyBorder="1" applyAlignment="1">
      <alignment horizontal="right" vertical="center"/>
    </xf>
    <xf numFmtId="3" fontId="22" fillId="34" borderId="38" xfId="0" applyNumberFormat="1" applyFont="1" applyFill="1" applyBorder="1" applyAlignment="1">
      <alignment horizontal="right" vertical="center" wrapText="1"/>
    </xf>
    <xf numFmtId="3" fontId="21" fillId="34" borderId="38" xfId="0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11" fillId="0" borderId="38" xfId="0" applyNumberFormat="1" applyFont="1" applyBorder="1" applyAlignment="1">
      <alignment vertical="center" wrapText="1"/>
    </xf>
    <xf numFmtId="3" fontId="23" fillId="34" borderId="39" xfId="0" applyNumberFormat="1" applyFont="1" applyFill="1" applyBorder="1" applyAlignment="1">
      <alignment horizontal="right"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23" fillId="34" borderId="39" xfId="0" applyNumberFormat="1" applyFont="1" applyFill="1" applyBorder="1" applyAlignment="1">
      <alignment horizontal="center" vertical="center"/>
    </xf>
    <xf numFmtId="3" fontId="12" fillId="34" borderId="39" xfId="0" applyNumberFormat="1" applyFont="1" applyFill="1" applyBorder="1" applyAlignment="1">
      <alignment horizontal="right" vertical="center"/>
    </xf>
    <xf numFmtId="0" fontId="10" fillId="0" borderId="38" xfId="0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23" fillId="34" borderId="33" xfId="0" applyNumberFormat="1" applyFont="1" applyFill="1" applyBorder="1" applyAlignment="1">
      <alignment horizontal="right" vertical="center"/>
    </xf>
    <xf numFmtId="3" fontId="11" fillId="34" borderId="34" xfId="0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3" fontId="11" fillId="34" borderId="32" xfId="0" applyNumberFormat="1" applyFont="1" applyFill="1" applyBorder="1" applyAlignment="1">
      <alignment horizontal="right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3" fontId="11" fillId="0" borderId="42" xfId="0" applyNumberFormat="1" applyFont="1" applyBorder="1" applyAlignment="1">
      <alignment vertical="center" wrapText="1"/>
    </xf>
    <xf numFmtId="3" fontId="10" fillId="35" borderId="53" xfId="0" applyNumberFormat="1" applyFont="1" applyFill="1" applyBorder="1" applyAlignment="1">
      <alignment horizontal="right" vertical="center" wrapText="1"/>
    </xf>
    <xf numFmtId="3" fontId="10" fillId="35" borderId="53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11" fillId="0" borderId="54" xfId="0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11" fillId="34" borderId="54" xfId="0" applyNumberFormat="1" applyFont="1" applyFill="1" applyBorder="1" applyAlignment="1">
      <alignment horizontal="right" vertical="center" wrapText="1"/>
    </xf>
    <xf numFmtId="3" fontId="11" fillId="34" borderId="55" xfId="0" applyNumberFormat="1" applyFont="1" applyFill="1" applyBorder="1" applyAlignment="1">
      <alignment horizontal="right" vertical="center" wrapText="1"/>
    </xf>
    <xf numFmtId="0" fontId="11" fillId="33" borderId="56" xfId="0" applyFont="1" applyFill="1" applyBorder="1" applyAlignment="1">
      <alignment/>
    </xf>
    <xf numFmtId="0" fontId="11" fillId="0" borderId="3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3" fontId="21" fillId="34" borderId="38" xfId="0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3" fontId="26" fillId="33" borderId="38" xfId="0" applyNumberFormat="1" applyFont="1" applyFill="1" applyBorder="1" applyAlignment="1">
      <alignment vertical="center" wrapText="1"/>
    </xf>
    <xf numFmtId="3" fontId="10" fillId="33" borderId="38" xfId="0" applyNumberFormat="1" applyFont="1" applyFill="1" applyBorder="1" applyAlignment="1">
      <alignment vertical="center" wrapText="1"/>
    </xf>
    <xf numFmtId="0" fontId="2" fillId="34" borderId="0" xfId="55" applyFont="1" applyFill="1" applyAlignment="1">
      <alignment horizontal="center" wrapText="1"/>
      <protection/>
    </xf>
    <xf numFmtId="0" fontId="2" fillId="34" borderId="0" xfId="55" applyFont="1" applyFill="1" applyAlignment="1">
      <alignment horizontal="center" vertical="center" wrapText="1"/>
      <protection/>
    </xf>
    <xf numFmtId="3" fontId="2" fillId="34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>
      <alignment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1" fillId="33" borderId="57" xfId="0" applyFont="1" applyFill="1" applyBorder="1" applyAlignment="1">
      <alignment vertical="center" wrapText="1"/>
    </xf>
    <xf numFmtId="3" fontId="11" fillId="33" borderId="21" xfId="0" applyNumberFormat="1" applyFont="1" applyFill="1" applyBorder="1" applyAlignment="1">
      <alignment/>
    </xf>
    <xf numFmtId="3" fontId="10" fillId="33" borderId="21" xfId="0" applyNumberFormat="1" applyFont="1" applyFill="1" applyBorder="1" applyAlignment="1">
      <alignment vertical="center" wrapText="1"/>
    </xf>
    <xf numFmtId="0" fontId="11" fillId="33" borderId="58" xfId="0" applyFont="1" applyFill="1" applyBorder="1" applyAlignment="1">
      <alignment vertical="center" wrapText="1"/>
    </xf>
    <xf numFmtId="0" fontId="11" fillId="33" borderId="43" xfId="0" applyFont="1" applyFill="1" applyBorder="1" applyAlignment="1">
      <alignment vertical="center" wrapText="1"/>
    </xf>
    <xf numFmtId="0" fontId="26" fillId="33" borderId="43" xfId="0" applyFont="1" applyFill="1" applyBorder="1" applyAlignment="1">
      <alignment vertical="center" wrapText="1"/>
    </xf>
    <xf numFmtId="3" fontId="26" fillId="33" borderId="42" xfId="0" applyNumberFormat="1" applyFont="1" applyFill="1" applyBorder="1" applyAlignment="1">
      <alignment vertical="center" wrapText="1"/>
    </xf>
    <xf numFmtId="3" fontId="10" fillId="33" borderId="42" xfId="0" applyNumberFormat="1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33" borderId="59" xfId="54" applyFont="1" applyFill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Continuous"/>
      <protection/>
    </xf>
    <xf numFmtId="0" fontId="5" fillId="33" borderId="58" xfId="54" applyFont="1" applyFill="1" applyBorder="1" applyAlignment="1">
      <alignment horizontal="center"/>
      <protection/>
    </xf>
    <xf numFmtId="0" fontId="5" fillId="33" borderId="42" xfId="54" applyFont="1" applyFill="1" applyBorder="1" applyAlignment="1">
      <alignment horizontal="center"/>
      <protection/>
    </xf>
    <xf numFmtId="0" fontId="5" fillId="33" borderId="26" xfId="54" applyFont="1" applyFill="1" applyBorder="1" applyAlignment="1">
      <alignment horizontal="center"/>
      <protection/>
    </xf>
    <xf numFmtId="0" fontId="2" fillId="0" borderId="60" xfId="54" applyFont="1" applyBorder="1" applyAlignment="1">
      <alignment vertical="top"/>
      <protection/>
    </xf>
    <xf numFmtId="0" fontId="2" fillId="0" borderId="32" xfId="54" applyFont="1" applyBorder="1" applyAlignment="1">
      <alignment horizontal="center"/>
      <protection/>
    </xf>
    <xf numFmtId="0" fontId="2" fillId="0" borderId="34" xfId="54" applyFont="1" applyBorder="1">
      <alignment/>
      <protection/>
    </xf>
    <xf numFmtId="164" fontId="2" fillId="0" borderId="60" xfId="42" applyNumberFormat="1" applyFont="1" applyBorder="1" applyAlignment="1">
      <alignment horizontal="right" wrapText="1"/>
    </xf>
    <xf numFmtId="164" fontId="2" fillId="0" borderId="32" xfId="42" applyNumberFormat="1" applyFont="1" applyBorder="1" applyAlignment="1">
      <alignment horizontal="right" wrapText="1"/>
    </xf>
    <xf numFmtId="41" fontId="1" fillId="0" borderId="60" xfId="42" applyNumberFormat="1" applyFont="1" applyBorder="1" applyAlignment="1">
      <alignment horizontal="right" wrapText="1"/>
    </xf>
    <xf numFmtId="41" fontId="2" fillId="0" borderId="32" xfId="42" applyNumberFormat="1" applyFont="1" applyBorder="1" applyAlignment="1">
      <alignment horizontal="right" wrapText="1"/>
    </xf>
    <xf numFmtId="41" fontId="2" fillId="0" borderId="61" xfId="42" applyNumberFormat="1" applyFont="1" applyBorder="1" applyAlignment="1">
      <alignment horizontal="right" wrapText="1"/>
    </xf>
    <xf numFmtId="0" fontId="1" fillId="0" borderId="57" xfId="54" applyFont="1" applyBorder="1" applyAlignment="1">
      <alignment horizontal="center" vertical="top"/>
      <protection/>
    </xf>
    <xf numFmtId="0" fontId="1" fillId="0" borderId="15" xfId="54" applyFont="1" applyBorder="1" applyAlignment="1">
      <alignment horizontal="center"/>
      <protection/>
    </xf>
    <xf numFmtId="0" fontId="1" fillId="0" borderId="25" xfId="54" applyFont="1" applyBorder="1" applyAlignment="1">
      <alignment wrapText="1"/>
      <protection/>
    </xf>
    <xf numFmtId="164" fontId="1" fillId="0" borderId="62" xfId="42" applyNumberFormat="1" applyFont="1" applyBorder="1" applyAlignment="1">
      <alignment horizontal="right" wrapText="1"/>
    </xf>
    <xf numFmtId="164" fontId="1" fillId="0" borderId="15" xfId="42" applyNumberFormat="1" applyFont="1" applyBorder="1" applyAlignment="1">
      <alignment horizontal="right" wrapText="1"/>
    </xf>
    <xf numFmtId="164" fontId="1" fillId="0" borderId="63" xfId="42" applyNumberFormat="1" applyFont="1" applyBorder="1" applyAlignment="1">
      <alignment horizontal="right" wrapText="1"/>
    </xf>
    <xf numFmtId="0" fontId="2" fillId="0" borderId="57" xfId="54" applyFont="1" applyBorder="1" applyAlignment="1">
      <alignment vertical="top"/>
      <protection/>
    </xf>
    <xf numFmtId="0" fontId="2" fillId="0" borderId="38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164" fontId="2" fillId="0" borderId="20" xfId="42" applyNumberFormat="1" applyFont="1" applyBorder="1" applyAlignment="1">
      <alignment horizontal="right" wrapText="1"/>
    </xf>
    <xf numFmtId="164" fontId="2" fillId="0" borderId="38" xfId="42" applyNumberFormat="1" applyFont="1" applyBorder="1" applyAlignment="1">
      <alignment horizontal="right" wrapText="1"/>
    </xf>
    <xf numFmtId="41" fontId="2" fillId="0" borderId="57" xfId="42" applyNumberFormat="1" applyFont="1" applyBorder="1" applyAlignment="1">
      <alignment horizontal="right" wrapText="1"/>
    </xf>
    <xf numFmtId="41" fontId="2" fillId="0" borderId="38" xfId="42" applyNumberFormat="1" applyFont="1" applyBorder="1" applyAlignment="1">
      <alignment horizontal="right" wrapText="1"/>
    </xf>
    <xf numFmtId="41" fontId="2" fillId="0" borderId="21" xfId="42" applyNumberFormat="1" applyFont="1" applyBorder="1" applyAlignment="1">
      <alignment horizontal="right" wrapText="1"/>
    </xf>
    <xf numFmtId="0" fontId="2" fillId="0" borderId="25" xfId="54" applyFont="1" applyBorder="1">
      <alignment/>
      <protection/>
    </xf>
    <xf numFmtId="164" fontId="1" fillId="0" borderId="64" xfId="54" applyNumberFormat="1" applyFont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164" fontId="16" fillId="0" borderId="0" xfId="42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7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right" vertical="center" wrapText="1"/>
    </xf>
    <xf numFmtId="0" fontId="4" fillId="37" borderId="0" xfId="0" applyFont="1" applyFill="1" applyAlignment="1">
      <alignment/>
    </xf>
    <xf numFmtId="0" fontId="15" fillId="35" borderId="59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164" fontId="1" fillId="34" borderId="66" xfId="42" applyNumberFormat="1" applyFont="1" applyFill="1" applyBorder="1" applyAlignment="1">
      <alignment horizontal="left" vertical="center" wrapText="1"/>
    </xf>
    <xf numFmtId="164" fontId="1" fillId="34" borderId="66" xfId="42" applyNumberFormat="1" applyFont="1" applyFill="1" applyBorder="1" applyAlignment="1">
      <alignment horizontal="right" vertical="center" wrapText="1"/>
    </xf>
    <xf numFmtId="164" fontId="1" fillId="34" borderId="67" xfId="42" applyNumberFormat="1" applyFont="1" applyFill="1" applyBorder="1" applyAlignment="1">
      <alignment horizontal="right" vertical="center" wrapText="1"/>
    </xf>
    <xf numFmtId="164" fontId="2" fillId="34" borderId="59" xfId="42" applyNumberFormat="1" applyFont="1" applyFill="1" applyBorder="1" applyAlignment="1">
      <alignment horizontal="left" vertical="center" wrapText="1"/>
    </xf>
    <xf numFmtId="164" fontId="2" fillId="34" borderId="59" xfId="42" applyNumberFormat="1" applyFont="1" applyFill="1" applyBorder="1" applyAlignment="1">
      <alignment horizontal="right" vertical="center" wrapText="1"/>
    </xf>
    <xf numFmtId="164" fontId="2" fillId="34" borderId="65" xfId="42" applyNumberFormat="1" applyFont="1" applyFill="1" applyBorder="1" applyAlignment="1">
      <alignment horizontal="right" vertical="center" wrapText="1"/>
    </xf>
    <xf numFmtId="164" fontId="2" fillId="0" borderId="46" xfId="42" applyNumberFormat="1" applyFont="1" applyFill="1" applyBorder="1" applyAlignment="1">
      <alignment horizontal="left" vertical="center" wrapText="1"/>
    </xf>
    <xf numFmtId="164" fontId="2" fillId="0" borderId="46" xfId="42" applyNumberFormat="1" applyFont="1" applyFill="1" applyBorder="1" applyAlignment="1">
      <alignment horizontal="right" vertical="center" wrapText="1"/>
    </xf>
    <xf numFmtId="164" fontId="2" fillId="0" borderId="14" xfId="42" applyNumberFormat="1" applyFont="1" applyFill="1" applyBorder="1" applyAlignment="1">
      <alignment horizontal="right" vertical="center" wrapText="1"/>
    </xf>
    <xf numFmtId="164" fontId="2" fillId="34" borderId="68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1" fillId="34" borderId="66" xfId="42" applyNumberFormat="1" applyFont="1" applyFill="1" applyBorder="1" applyAlignment="1">
      <alignment horizontal="right" vertical="center" wrapText="1"/>
    </xf>
    <xf numFmtId="164" fontId="2" fillId="34" borderId="59" xfId="42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1" fillId="34" borderId="15" xfId="42" applyNumberFormat="1" applyFont="1" applyFill="1" applyBorder="1" applyAlignment="1">
      <alignment horizontal="left" vertical="center" wrapText="1"/>
    </xf>
    <xf numFmtId="164" fontId="1" fillId="34" borderId="15" xfId="42" applyNumberFormat="1" applyFont="1" applyFill="1" applyBorder="1" applyAlignment="1">
      <alignment horizontal="right" vertical="center" wrapText="1"/>
    </xf>
    <xf numFmtId="164" fontId="1" fillId="34" borderId="15" xfId="42" applyNumberFormat="1" applyFont="1" applyFill="1" applyBorder="1" applyAlignment="1">
      <alignment horizontal="right" vertical="center" wrapText="1"/>
    </xf>
    <xf numFmtId="164" fontId="1" fillId="34" borderId="17" xfId="42" applyNumberFormat="1" applyFont="1" applyFill="1" applyBorder="1" applyAlignment="1">
      <alignment horizontal="right" vertical="center" wrapText="1"/>
    </xf>
    <xf numFmtId="10" fontId="4" fillId="0" borderId="0" xfId="58" applyNumberFormat="1" applyFont="1" applyAlignment="1">
      <alignment/>
    </xf>
    <xf numFmtId="9" fontId="4" fillId="0" borderId="0" xfId="58" applyNumberFormat="1" applyFont="1" applyAlignment="1">
      <alignment/>
    </xf>
    <xf numFmtId="164" fontId="4" fillId="34" borderId="0" xfId="42" applyNumberFormat="1" applyFont="1" applyFill="1" applyBorder="1" applyAlignment="1">
      <alignment horizontal="center" vertical="center" wrapText="1"/>
    </xf>
    <xf numFmtId="164" fontId="2" fillId="0" borderId="46" xfId="42" applyNumberFormat="1" applyFont="1" applyFill="1" applyBorder="1" applyAlignment="1">
      <alignment horizontal="right" vertical="center" wrapText="1"/>
    </xf>
    <xf numFmtId="164" fontId="2" fillId="0" borderId="14" xfId="42" applyNumberFormat="1" applyFont="1" applyFill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164" fontId="1" fillId="34" borderId="69" xfId="42" applyNumberFormat="1" applyFont="1" applyFill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right" wrapText="1"/>
    </xf>
    <xf numFmtId="164" fontId="1" fillId="0" borderId="66" xfId="0" applyNumberFormat="1" applyFont="1" applyBorder="1" applyAlignment="1">
      <alignment horizontal="right" wrapText="1"/>
    </xf>
    <xf numFmtId="164" fontId="1" fillId="34" borderId="70" xfId="42" applyNumberFormat="1" applyFont="1" applyFill="1" applyBorder="1" applyAlignment="1">
      <alignment horizontal="left" vertical="center" wrapText="1"/>
    </xf>
    <xf numFmtId="164" fontId="1" fillId="34" borderId="68" xfId="42" applyNumberFormat="1" applyFont="1" applyFill="1" applyBorder="1" applyAlignment="1">
      <alignment horizontal="right" vertical="center" wrapText="1"/>
    </xf>
    <xf numFmtId="164" fontId="1" fillId="34" borderId="65" xfId="42" applyNumberFormat="1" applyFont="1" applyFill="1" applyBorder="1" applyAlignment="1">
      <alignment horizontal="right" vertical="center" wrapText="1"/>
    </xf>
    <xf numFmtId="164" fontId="1" fillId="0" borderId="23" xfId="42" applyNumberFormat="1" applyFont="1" applyFill="1" applyBorder="1" applyAlignment="1">
      <alignment horizontal="left" vertical="center" wrapText="1"/>
    </xf>
    <xf numFmtId="164" fontId="1" fillId="34" borderId="45" xfId="42" applyNumberFormat="1" applyFont="1" applyFill="1" applyBorder="1" applyAlignment="1">
      <alignment horizontal="right" vertical="center" wrapText="1"/>
    </xf>
    <xf numFmtId="164" fontId="1" fillId="34" borderId="14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9" fontId="11" fillId="0" borderId="21" xfId="0" applyNumberFormat="1" applyFont="1" applyBorder="1" applyAlignment="1">
      <alignment horizontal="center"/>
    </xf>
    <xf numFmtId="9" fontId="11" fillId="0" borderId="26" xfId="0" applyNumberFormat="1" applyFont="1" applyBorder="1" applyAlignment="1">
      <alignment horizontal="center"/>
    </xf>
    <xf numFmtId="3" fontId="11" fillId="34" borderId="39" xfId="0" applyNumberFormat="1" applyFont="1" applyFill="1" applyBorder="1" applyAlignment="1">
      <alignment horizontal="right" vertical="center" wrapText="1"/>
    </xf>
    <xf numFmtId="3" fontId="11" fillId="34" borderId="38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/>
    </xf>
    <xf numFmtId="0" fontId="11" fillId="0" borderId="54" xfId="0" applyFont="1" applyFill="1" applyBorder="1" applyAlignment="1">
      <alignment horizontal="left" vertical="center" wrapText="1"/>
    </xf>
    <xf numFmtId="3" fontId="11" fillId="0" borderId="71" xfId="0" applyNumberFormat="1" applyFont="1" applyFill="1" applyBorder="1" applyAlignment="1">
      <alignment horizontal="right" vertical="center" wrapText="1"/>
    </xf>
    <xf numFmtId="3" fontId="10" fillId="0" borderId="71" xfId="0" applyNumberFormat="1" applyFont="1" applyFill="1" applyBorder="1" applyAlignment="1">
      <alignment horizontal="right" vertical="center" wrapText="1"/>
    </xf>
    <xf numFmtId="0" fontId="11" fillId="0" borderId="72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9" fontId="11" fillId="0" borderId="72" xfId="0" applyNumberFormat="1" applyFont="1" applyBorder="1" applyAlignment="1">
      <alignment horizontal="center"/>
    </xf>
    <xf numFmtId="0" fontId="10" fillId="35" borderId="57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3" fontId="25" fillId="33" borderId="38" xfId="0" applyNumberFormat="1" applyFont="1" applyFill="1" applyBorder="1" applyAlignment="1">
      <alignment vertical="center" wrapText="1"/>
    </xf>
    <xf numFmtId="3" fontId="22" fillId="33" borderId="38" xfId="0" applyNumberFormat="1" applyFont="1" applyFill="1" applyBorder="1" applyAlignment="1">
      <alignment vertical="center" wrapText="1"/>
    </xf>
    <xf numFmtId="3" fontId="2" fillId="0" borderId="0" xfId="55" applyNumberFormat="1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3" fontId="11" fillId="34" borderId="11" xfId="0" applyNumberFormat="1" applyFont="1" applyFill="1" applyBorder="1" applyAlignment="1">
      <alignment vertical="center" wrapText="1"/>
    </xf>
    <xf numFmtId="3" fontId="11" fillId="34" borderId="42" xfId="0" applyNumberFormat="1" applyFont="1" applyFill="1" applyBorder="1" applyAlignment="1">
      <alignment vertical="center" wrapText="1"/>
    </xf>
    <xf numFmtId="3" fontId="11" fillId="34" borderId="42" xfId="0" applyNumberFormat="1" applyFont="1" applyFill="1" applyBorder="1" applyAlignment="1">
      <alignment vertical="center"/>
    </xf>
    <xf numFmtId="0" fontId="10" fillId="34" borderId="38" xfId="0" applyFont="1" applyFill="1" applyBorder="1" applyAlignment="1">
      <alignment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vertical="center" wrapText="1"/>
    </xf>
    <xf numFmtId="3" fontId="11" fillId="34" borderId="4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1" fillId="33" borderId="70" xfId="0" applyNumberFormat="1" applyFont="1" applyFill="1" applyBorder="1" applyAlignment="1">
      <alignment horizontal="center" vertical="center" wrapText="1"/>
    </xf>
    <xf numFmtId="3" fontId="1" fillId="33" borderId="65" xfId="0" applyNumberFormat="1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3" fontId="5" fillId="33" borderId="46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7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74" xfId="0" applyFont="1" applyBorder="1" applyAlignment="1">
      <alignment horizontal="left" vertical="center" wrapText="1"/>
    </xf>
    <xf numFmtId="164" fontId="13" fillId="0" borderId="62" xfId="42" applyNumberFormat="1" applyFont="1" applyBorder="1" applyAlignment="1">
      <alignment horizontal="right" vertical="center" wrapText="1"/>
    </xf>
    <xf numFmtId="164" fontId="13" fillId="0" borderId="25" xfId="42" applyNumberFormat="1" applyFont="1" applyBorder="1" applyAlignment="1">
      <alignment horizontal="right" vertical="center" wrapText="1"/>
    </xf>
    <xf numFmtId="164" fontId="13" fillId="0" borderId="63" xfId="42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left" vertical="center" wrapText="1"/>
    </xf>
    <xf numFmtId="164" fontId="0" fillId="0" borderId="62" xfId="42" applyNumberFormat="1" applyFont="1" applyBorder="1" applyAlignment="1">
      <alignment horizontal="right" vertical="center" wrapText="1"/>
    </xf>
    <xf numFmtId="164" fontId="0" fillId="0" borderId="59" xfId="42" applyNumberFormat="1" applyFont="1" applyBorder="1" applyAlignment="1">
      <alignment horizontal="right"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63" xfId="42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164" fontId="0" fillId="0" borderId="19" xfId="42" applyNumberFormat="1" applyFont="1" applyBorder="1" applyAlignment="1">
      <alignment horizontal="right" vertical="center" wrapText="1"/>
    </xf>
    <xf numFmtId="164" fontId="0" fillId="0" borderId="15" xfId="42" applyNumberFormat="1" applyFont="1" applyBorder="1" applyAlignment="1">
      <alignment horizontal="right"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164" fontId="0" fillId="0" borderId="75" xfId="42" applyNumberFormat="1" applyFont="1" applyBorder="1" applyAlignment="1">
      <alignment horizontal="right" vertical="center" wrapText="1"/>
    </xf>
    <xf numFmtId="164" fontId="13" fillId="0" borderId="76" xfId="42" applyNumberFormat="1" applyFont="1" applyBorder="1" applyAlignment="1">
      <alignment horizontal="right" vertical="center" wrapText="1"/>
    </xf>
    <xf numFmtId="164" fontId="13" fillId="0" borderId="64" xfId="42" applyNumberFormat="1" applyFont="1" applyBorder="1" applyAlignment="1">
      <alignment horizontal="right" vertical="center" wrapText="1"/>
    </xf>
    <xf numFmtId="164" fontId="13" fillId="0" borderId="77" xfId="42" applyNumberFormat="1" applyFont="1" applyBorder="1" applyAlignment="1">
      <alignment horizontal="right" vertical="center" wrapText="1"/>
    </xf>
    <xf numFmtId="164" fontId="13" fillId="0" borderId="22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30" fillId="0" borderId="0" xfId="0" applyNumberFormat="1" applyFont="1" applyFill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65" xfId="42" applyNumberFormat="1" applyFont="1" applyBorder="1" applyAlignment="1">
      <alignment horizontal="right" vertical="center" wrapText="1"/>
    </xf>
    <xf numFmtId="164" fontId="2" fillId="0" borderId="19" xfId="42" applyNumberFormat="1" applyFont="1" applyBorder="1" applyAlignment="1">
      <alignment horizontal="right" wrapText="1"/>
    </xf>
    <xf numFmtId="164" fontId="2" fillId="0" borderId="15" xfId="42" applyNumberFormat="1" applyFont="1" applyBorder="1" applyAlignment="1">
      <alignment horizontal="right" wrapText="1"/>
    </xf>
    <xf numFmtId="41" fontId="2" fillId="0" borderId="62" xfId="42" applyNumberFormat="1" applyFont="1" applyBorder="1" applyAlignment="1">
      <alignment horizontal="right" wrapText="1"/>
    </xf>
    <xf numFmtId="41" fontId="2" fillId="0" borderId="15" xfId="42" applyNumberFormat="1" applyFont="1" applyBorder="1" applyAlignment="1">
      <alignment horizontal="right" wrapText="1"/>
    </xf>
    <xf numFmtId="41" fontId="2" fillId="0" borderId="17" xfId="42" applyNumberFormat="1" applyFont="1" applyBorder="1" applyAlignment="1">
      <alignment horizontal="right" wrapText="1"/>
    </xf>
    <xf numFmtId="164" fontId="1" fillId="0" borderId="76" xfId="54" applyNumberFormat="1" applyFont="1" applyBorder="1" applyAlignment="1">
      <alignment horizontal="right" vertical="center" wrapText="1"/>
      <protection/>
    </xf>
    <xf numFmtId="0" fontId="1" fillId="33" borderId="65" xfId="54" applyFont="1" applyFill="1" applyBorder="1" applyAlignment="1">
      <alignment horizontal="center" vertical="center" wrapText="1"/>
      <protection/>
    </xf>
    <xf numFmtId="164" fontId="2" fillId="0" borderId="61" xfId="42" applyNumberFormat="1" applyFont="1" applyBorder="1" applyAlignment="1">
      <alignment horizontal="right" wrapText="1"/>
    </xf>
    <xf numFmtId="164" fontId="2" fillId="0" borderId="21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164" fontId="1" fillId="0" borderId="77" xfId="54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vertical="top" wrapText="1"/>
    </xf>
    <xf numFmtId="0" fontId="28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10" fillId="33" borderId="78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3" borderId="78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left" vertical="center" wrapText="1"/>
    </xf>
    <xf numFmtId="165" fontId="12" fillId="33" borderId="18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/>
    </xf>
    <xf numFmtId="0" fontId="11" fillId="0" borderId="20" xfId="0" applyFont="1" applyBorder="1" applyAlignment="1">
      <alignment horizontal="center" vertical="center"/>
    </xf>
    <xf numFmtId="49" fontId="23" fillId="0" borderId="38" xfId="0" applyNumberFormat="1" applyFont="1" applyBorder="1" applyAlignment="1">
      <alignment vertical="center" wrapText="1"/>
    </xf>
    <xf numFmtId="165" fontId="23" fillId="0" borderId="21" xfId="0" applyNumberFormat="1" applyFont="1" applyBorder="1" applyAlignment="1">
      <alignment horizontal="right" vertical="center" wrapText="1"/>
    </xf>
    <xf numFmtId="0" fontId="10" fillId="33" borderId="78" xfId="0" applyFont="1" applyFill="1" applyBorder="1" applyAlignment="1">
      <alignment horizontal="center" vertical="center"/>
    </xf>
    <xf numFmtId="165" fontId="10" fillId="33" borderId="18" xfId="0" applyNumberFormat="1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0" fontId="11" fillId="0" borderId="79" xfId="0" applyFont="1" applyBorder="1" applyAlignment="1">
      <alignment horizontal="center" vertical="center"/>
    </xf>
    <xf numFmtId="0" fontId="23" fillId="0" borderId="59" xfId="0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3" fontId="4" fillId="0" borderId="80" xfId="0" applyNumberFormat="1" applyFont="1" applyBorder="1" applyAlignment="1">
      <alignment vertical="center" wrapText="1"/>
    </xf>
    <xf numFmtId="3" fontId="11" fillId="0" borderId="27" xfId="0" applyNumberFormat="1" applyFont="1" applyBorder="1" applyAlignment="1">
      <alignment vertical="center" wrapText="1"/>
    </xf>
    <xf numFmtId="0" fontId="12" fillId="33" borderId="64" xfId="0" applyFont="1" applyFill="1" applyBorder="1" applyAlignment="1">
      <alignment horizontal="left" vertical="center"/>
    </xf>
    <xf numFmtId="3" fontId="10" fillId="33" borderId="18" xfId="0" applyNumberFormat="1" applyFont="1" applyFill="1" applyBorder="1" applyAlignment="1">
      <alignment vertical="center" wrapText="1"/>
    </xf>
    <xf numFmtId="0" fontId="11" fillId="33" borderId="81" xfId="52" applyFont="1" applyFill="1" applyBorder="1" applyAlignment="1">
      <alignment vertical="center" wrapText="1"/>
      <protection/>
    </xf>
    <xf numFmtId="3" fontId="10" fillId="33" borderId="67" xfId="0" applyNumberFormat="1" applyFont="1" applyFill="1" applyBorder="1" applyAlignment="1">
      <alignment vertical="center" wrapText="1"/>
    </xf>
    <xf numFmtId="0" fontId="11" fillId="33" borderId="47" xfId="52" applyFont="1" applyFill="1" applyBorder="1" applyAlignment="1">
      <alignment vertical="center" wrapText="1"/>
      <protection/>
    </xf>
    <xf numFmtId="3" fontId="10" fillId="33" borderId="26" xfId="0" applyNumberFormat="1" applyFont="1" applyFill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0" fontId="11" fillId="0" borderId="25" xfId="52" applyFont="1" applyBorder="1" applyAlignment="1">
      <alignment vertical="center" wrapText="1"/>
      <protection/>
    </xf>
    <xf numFmtId="3" fontId="11" fillId="0" borderId="65" xfId="0" applyNumberFormat="1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68" xfId="52" applyFont="1" applyBorder="1" applyAlignment="1">
      <alignment vertical="center" wrapText="1"/>
      <protection/>
    </xf>
    <xf numFmtId="0" fontId="11" fillId="0" borderId="8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83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3" fontId="10" fillId="0" borderId="65" xfId="0" applyNumberFormat="1" applyFont="1" applyBorder="1" applyAlignment="1">
      <alignment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43" xfId="52" applyFont="1" applyBorder="1" applyAlignment="1">
      <alignment vertical="center" wrapText="1"/>
      <protection/>
    </xf>
    <xf numFmtId="3" fontId="11" fillId="0" borderId="14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2" fillId="0" borderId="8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horizontal="left" vertical="center" wrapText="1"/>
    </xf>
    <xf numFmtId="3" fontId="10" fillId="33" borderId="26" xfId="0" applyNumberFormat="1" applyFont="1" applyFill="1" applyBorder="1" applyAlignment="1">
      <alignment vertical="center" wrapText="1"/>
    </xf>
    <xf numFmtId="0" fontId="11" fillId="0" borderId="78" xfId="0" applyFont="1" applyBorder="1" applyAlignment="1">
      <alignment horizontal="center" vertical="center"/>
    </xf>
    <xf numFmtId="49" fontId="23" fillId="0" borderId="64" xfId="0" applyNumberFormat="1" applyFont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164" fontId="13" fillId="0" borderId="66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13" fillId="0" borderId="59" xfId="42" applyNumberFormat="1" applyFont="1" applyBorder="1" applyAlignment="1">
      <alignment horizontal="right" vertical="center" wrapText="1"/>
    </xf>
    <xf numFmtId="164" fontId="2" fillId="0" borderId="57" xfId="42" applyNumberFormat="1" applyFont="1" applyBorder="1" applyAlignment="1">
      <alignment horizontal="right" wrapText="1"/>
    </xf>
    <xf numFmtId="164" fontId="2" fillId="0" borderId="27" xfId="42" applyNumberFormat="1" applyFont="1" applyBorder="1" applyAlignment="1">
      <alignment horizontal="right" wrapText="1"/>
    </xf>
    <xf numFmtId="41" fontId="1" fillId="0" borderId="57" xfId="42" applyNumberFormat="1" applyFont="1" applyBorder="1" applyAlignment="1">
      <alignment horizontal="right" wrapText="1"/>
    </xf>
    <xf numFmtId="41" fontId="2" fillId="0" borderId="27" xfId="42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center" vertical="center" wrapText="1"/>
    </xf>
    <xf numFmtId="164" fontId="0" fillId="0" borderId="83" xfId="42" applyNumberFormat="1" applyFont="1" applyBorder="1" applyAlignment="1">
      <alignment horizontal="right" vertical="center" wrapText="1"/>
    </xf>
    <xf numFmtId="164" fontId="0" fillId="0" borderId="85" xfId="42" applyNumberFormat="1" applyFont="1" applyBorder="1" applyAlignment="1">
      <alignment horizontal="right" vertical="center" wrapText="1"/>
    </xf>
    <xf numFmtId="164" fontId="13" fillId="0" borderId="65" xfId="42" applyNumberFormat="1" applyFont="1" applyBorder="1" applyAlignment="1">
      <alignment horizontal="right" vertical="center" wrapText="1"/>
    </xf>
    <xf numFmtId="0" fontId="2" fillId="0" borderId="5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49" fontId="0" fillId="0" borderId="69" xfId="0" applyNumberFormat="1" applyFont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164" fontId="0" fillId="0" borderId="87" xfId="42" applyNumberFormat="1" applyFont="1" applyBorder="1" applyAlignment="1">
      <alignment horizontal="right" vertical="center" wrapText="1"/>
    </xf>
    <xf numFmtId="164" fontId="0" fillId="0" borderId="66" xfId="42" applyNumberFormat="1" applyFont="1" applyBorder="1" applyAlignment="1">
      <alignment horizontal="right" vertical="center" wrapText="1"/>
    </xf>
    <xf numFmtId="164" fontId="0" fillId="0" borderId="67" xfId="42" applyNumberFormat="1" applyFont="1" applyBorder="1" applyAlignment="1">
      <alignment horizontal="right" vertical="center" wrapText="1"/>
    </xf>
    <xf numFmtId="164" fontId="0" fillId="0" borderId="88" xfId="42" applyNumberFormat="1" applyFont="1" applyBorder="1" applyAlignment="1">
      <alignment horizontal="right" vertical="center" wrapText="1"/>
    </xf>
    <xf numFmtId="164" fontId="0" fillId="0" borderId="89" xfId="42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0" fontId="13" fillId="0" borderId="86" xfId="0" applyFont="1" applyBorder="1" applyAlignment="1">
      <alignment horizontal="left" vertical="center" wrapText="1"/>
    </xf>
    <xf numFmtId="164" fontId="13" fillId="0" borderId="88" xfId="42" applyNumberFormat="1" applyFont="1" applyBorder="1" applyAlignment="1">
      <alignment horizontal="right" vertical="center" wrapText="1"/>
    </xf>
    <xf numFmtId="164" fontId="13" fillId="0" borderId="81" xfId="42" applyNumberFormat="1" applyFont="1" applyBorder="1" applyAlignment="1">
      <alignment horizontal="right" vertical="center" wrapText="1"/>
    </xf>
    <xf numFmtId="164" fontId="13" fillId="0" borderId="89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8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42" xfId="42" applyNumberFormat="1" applyFont="1" applyBorder="1" applyAlignment="1">
      <alignment horizontal="right" vertical="center" wrapText="1"/>
    </xf>
    <xf numFmtId="164" fontId="0" fillId="0" borderId="26" xfId="42" applyNumberFormat="1" applyFont="1" applyBorder="1" applyAlignment="1">
      <alignment horizontal="right" vertical="center" wrapText="1"/>
    </xf>
    <xf numFmtId="164" fontId="0" fillId="0" borderId="58" xfId="42" applyNumberFormat="1" applyFont="1" applyBorder="1" applyAlignment="1">
      <alignment horizontal="right" vertical="center" wrapText="1"/>
    </xf>
    <xf numFmtId="164" fontId="0" fillId="0" borderId="46" xfId="42" applyNumberFormat="1" applyFont="1" applyBorder="1" applyAlignment="1">
      <alignment horizontal="right" vertical="center" wrapText="1"/>
    </xf>
    <xf numFmtId="164" fontId="0" fillId="0" borderId="43" xfId="42" applyNumberFormat="1" applyFont="1" applyBorder="1" applyAlignment="1">
      <alignment horizontal="right" vertical="center" wrapText="1"/>
    </xf>
    <xf numFmtId="164" fontId="0" fillId="0" borderId="90" xfId="42" applyNumberFormat="1" applyFont="1" applyBorder="1" applyAlignment="1">
      <alignment horizontal="right" vertical="center" wrapText="1"/>
    </xf>
    <xf numFmtId="0" fontId="13" fillId="0" borderId="69" xfId="0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164" fontId="13" fillId="0" borderId="67" xfId="42" applyNumberFormat="1" applyFont="1" applyBorder="1" applyAlignment="1">
      <alignment horizontal="right" vertical="center" wrapText="1"/>
    </xf>
    <xf numFmtId="164" fontId="0" fillId="0" borderId="91" xfId="42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0" fontId="2" fillId="0" borderId="92" xfId="54" applyFont="1" applyBorder="1" applyAlignment="1">
      <alignment vertical="top"/>
      <protection/>
    </xf>
    <xf numFmtId="0" fontId="2" fillId="0" borderId="30" xfId="54" applyFont="1" applyBorder="1" applyAlignment="1">
      <alignment horizontal="center"/>
      <protection/>
    </xf>
    <xf numFmtId="0" fontId="2" fillId="0" borderId="24" xfId="54" applyFont="1" applyBorder="1">
      <alignment/>
      <protection/>
    </xf>
    <xf numFmtId="164" fontId="2" fillId="0" borderId="92" xfId="42" applyNumberFormat="1" applyFont="1" applyBorder="1" applyAlignment="1">
      <alignment horizontal="right" wrapText="1"/>
    </xf>
    <xf numFmtId="164" fontId="2" fillId="0" borderId="30" xfId="42" applyNumberFormat="1" applyFont="1" applyBorder="1" applyAlignment="1">
      <alignment horizontal="right" wrapText="1"/>
    </xf>
    <xf numFmtId="164" fontId="2" fillId="0" borderId="80" xfId="42" applyNumberFormat="1" applyFont="1" applyBorder="1" applyAlignment="1">
      <alignment horizontal="right" wrapText="1"/>
    </xf>
    <xf numFmtId="41" fontId="1" fillId="0" borderId="92" xfId="42" applyNumberFormat="1" applyFont="1" applyBorder="1" applyAlignment="1">
      <alignment horizontal="right" wrapText="1"/>
    </xf>
    <xf numFmtId="41" fontId="2" fillId="0" borderId="30" xfId="42" applyNumberFormat="1" applyFont="1" applyBorder="1" applyAlignment="1">
      <alignment horizontal="right" wrapText="1"/>
    </xf>
    <xf numFmtId="41" fontId="2" fillId="0" borderId="80" xfId="42" applyNumberFormat="1" applyFont="1" applyBorder="1" applyAlignment="1">
      <alignment horizontal="right" wrapText="1"/>
    </xf>
    <xf numFmtId="0" fontId="4" fillId="0" borderId="74" xfId="0" applyFont="1" applyBorder="1" applyAlignment="1">
      <alignment/>
    </xf>
    <xf numFmtId="0" fontId="1" fillId="0" borderId="74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25" xfId="42" applyNumberFormat="1" applyFont="1" applyBorder="1" applyAlignment="1">
      <alignment horizontal="right" wrapText="1"/>
    </xf>
    <xf numFmtId="164" fontId="1" fillId="0" borderId="17" xfId="42" applyNumberFormat="1" applyFont="1" applyBorder="1" applyAlignment="1">
      <alignment horizontal="right" wrapText="1"/>
    </xf>
    <xf numFmtId="41" fontId="2" fillId="0" borderId="92" xfId="42" applyNumberFormat="1" applyFont="1" applyBorder="1" applyAlignment="1">
      <alignment horizontal="right" wrapText="1"/>
    </xf>
    <xf numFmtId="0" fontId="2" fillId="0" borderId="25" xfId="54" applyFont="1" applyBorder="1" applyAlignment="1">
      <alignment vertical="center" wrapText="1"/>
      <protection/>
    </xf>
    <xf numFmtId="0" fontId="2" fillId="0" borderId="15" xfId="54" applyFont="1" applyBorder="1" applyAlignment="1">
      <alignment horizontal="center" vertical="top"/>
      <protection/>
    </xf>
    <xf numFmtId="0" fontId="2" fillId="0" borderId="38" xfId="54" applyFont="1" applyBorder="1" applyAlignment="1">
      <alignment horizontal="center" vertical="top"/>
      <protection/>
    </xf>
    <xf numFmtId="0" fontId="2" fillId="0" borderId="0" xfId="54" applyFont="1" applyBorder="1" applyAlignment="1">
      <alignment vertical="center" wrapText="1"/>
      <protection/>
    </xf>
    <xf numFmtId="164" fontId="2" fillId="0" borderId="0" xfId="42" applyNumberFormat="1" applyFont="1" applyBorder="1" applyAlignment="1">
      <alignment horizontal="right" wrapText="1"/>
    </xf>
    <xf numFmtId="41" fontId="2" fillId="0" borderId="60" xfId="42" applyNumberFormat="1" applyFont="1" applyBorder="1" applyAlignment="1">
      <alignment horizontal="right" wrapText="1"/>
    </xf>
    <xf numFmtId="0" fontId="2" fillId="0" borderId="10" xfId="54" applyFont="1" applyBorder="1" applyAlignment="1">
      <alignment vertical="top"/>
      <protection/>
    </xf>
    <xf numFmtId="0" fontId="2" fillId="0" borderId="42" xfId="54" applyFont="1" applyBorder="1" applyAlignment="1">
      <alignment horizontal="center"/>
      <protection/>
    </xf>
    <xf numFmtId="0" fontId="2" fillId="0" borderId="43" xfId="54" applyFont="1" applyBorder="1">
      <alignment/>
      <protection/>
    </xf>
    <xf numFmtId="164" fontId="2" fillId="0" borderId="10" xfId="42" applyNumberFormat="1" applyFont="1" applyBorder="1" applyAlignment="1">
      <alignment horizontal="right" wrapText="1"/>
    </xf>
    <xf numFmtId="164" fontId="2" fillId="0" borderId="42" xfId="42" applyNumberFormat="1" applyFont="1" applyBorder="1" applyAlignment="1">
      <alignment horizontal="right" wrapText="1"/>
    </xf>
    <xf numFmtId="164" fontId="2" fillId="0" borderId="26" xfId="42" applyNumberFormat="1" applyFont="1" applyBorder="1" applyAlignment="1">
      <alignment horizontal="right" wrapText="1"/>
    </xf>
    <xf numFmtId="41" fontId="2" fillId="0" borderId="58" xfId="42" applyNumberFormat="1" applyFont="1" applyBorder="1" applyAlignment="1">
      <alignment horizontal="right" wrapText="1"/>
    </xf>
    <xf numFmtId="41" fontId="2" fillId="0" borderId="42" xfId="42" applyNumberFormat="1" applyFont="1" applyBorder="1" applyAlignment="1">
      <alignment horizontal="right" wrapText="1"/>
    </xf>
    <xf numFmtId="41" fontId="2" fillId="0" borderId="26" xfId="42" applyNumberFormat="1" applyFont="1" applyBorder="1" applyAlignment="1">
      <alignment horizontal="right" wrapText="1"/>
    </xf>
    <xf numFmtId="0" fontId="2" fillId="0" borderId="74" xfId="54" applyFont="1" applyBorder="1">
      <alignment/>
      <protection/>
    </xf>
    <xf numFmtId="164" fontId="2" fillId="0" borderId="19" xfId="54" applyNumberFormat="1" applyFont="1" applyBorder="1" applyAlignment="1">
      <alignment horizontal="right" wrapText="1"/>
      <protection/>
    </xf>
    <xf numFmtId="164" fontId="1" fillId="0" borderId="20" xfId="54" applyNumberFormat="1" applyFont="1" applyBorder="1" applyAlignment="1">
      <alignment horizontal="right" wrapText="1"/>
      <protection/>
    </xf>
    <xf numFmtId="164" fontId="1" fillId="0" borderId="19" xfId="54" applyNumberFormat="1" applyFont="1" applyBorder="1" applyAlignment="1">
      <alignment horizontal="right" wrapText="1"/>
      <protection/>
    </xf>
    <xf numFmtId="164" fontId="2" fillId="0" borderId="82" xfId="54" applyNumberFormat="1" applyFont="1" applyBorder="1" applyAlignment="1">
      <alignment horizontal="right" wrapText="1"/>
      <protection/>
    </xf>
    <xf numFmtId="0" fontId="0" fillId="0" borderId="27" xfId="0" applyFont="1" applyBorder="1" applyAlignment="1">
      <alignment horizontal="left" vertical="center" wrapText="1"/>
    </xf>
    <xf numFmtId="164" fontId="2" fillId="0" borderId="0" xfId="54" applyNumberFormat="1" applyFont="1" applyBorder="1" applyAlignment="1">
      <alignment horizontal="right" wrapText="1"/>
      <protection/>
    </xf>
    <xf numFmtId="164" fontId="2" fillId="0" borderId="21" xfId="54" applyNumberFormat="1" applyFont="1" applyBorder="1" applyAlignment="1">
      <alignment horizontal="right" wrapText="1"/>
      <protection/>
    </xf>
    <xf numFmtId="0" fontId="2" fillId="0" borderId="63" xfId="54" applyFont="1" applyBorder="1">
      <alignment/>
      <protection/>
    </xf>
    <xf numFmtId="164" fontId="1" fillId="0" borderId="78" xfId="54" applyNumberFormat="1" applyFont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42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top"/>
    </xf>
    <xf numFmtId="0" fontId="1" fillId="33" borderId="6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" fillId="0" borderId="17" xfId="42" applyNumberFormat="1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164" fontId="2" fillId="0" borderId="65" xfId="42" applyNumberFormat="1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164" fontId="2" fillId="0" borderId="14" xfId="42" applyNumberFormat="1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vertical="center" wrapText="1"/>
    </xf>
    <xf numFmtId="0" fontId="2" fillId="0" borderId="94" xfId="0" applyFont="1" applyBorder="1" applyAlignment="1">
      <alignment horizontal="center" vertical="center"/>
    </xf>
    <xf numFmtId="164" fontId="2" fillId="0" borderId="95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0" xfId="0" applyFont="1" applyBorder="1" applyAlignment="1">
      <alignment vertical="center" wrapText="1"/>
    </xf>
    <xf numFmtId="164" fontId="2" fillId="0" borderId="16" xfId="42" applyNumberFormat="1" applyFont="1" applyBorder="1" applyAlignment="1">
      <alignment vertical="center"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32" fillId="0" borderId="0" xfId="0" applyFont="1" applyAlignment="1">
      <alignment horizontal="right" vertical="center"/>
    </xf>
    <xf numFmtId="0" fontId="13" fillId="33" borderId="59" xfId="0" applyFont="1" applyFill="1" applyBorder="1" applyAlignment="1">
      <alignment horizontal="center"/>
    </xf>
    <xf numFmtId="0" fontId="15" fillId="33" borderId="65" xfId="53" applyFont="1" applyFill="1" applyBorder="1" applyAlignment="1">
      <alignment horizontal="center" vertical="center" wrapText="1"/>
      <protection/>
    </xf>
    <xf numFmtId="0" fontId="5" fillId="33" borderId="73" xfId="53" applyFont="1" applyFill="1" applyBorder="1" applyAlignment="1">
      <alignment horizontal="center" vertical="center" wrapText="1"/>
      <protection/>
    </xf>
    <xf numFmtId="0" fontId="5" fillId="33" borderId="46" xfId="53" applyFont="1" applyFill="1" applyBorder="1" applyAlignment="1">
      <alignment horizontal="center" vertical="center" wrapText="1"/>
      <protection/>
    </xf>
    <xf numFmtId="0" fontId="5" fillId="33" borderId="45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left" vertical="center" wrapText="1"/>
      <protection/>
    </xf>
    <xf numFmtId="164" fontId="15" fillId="0" borderId="15" xfId="42" applyNumberFormat="1" applyFont="1" applyBorder="1" applyAlignment="1">
      <alignment horizontal="right" wrapText="1"/>
    </xf>
    <xf numFmtId="164" fontId="15" fillId="0" borderId="17" xfId="42" applyNumberFormat="1" applyFont="1" applyBorder="1" applyAlignment="1">
      <alignment horizontal="right" wrapText="1"/>
    </xf>
    <xf numFmtId="0" fontId="4" fillId="0" borderId="59" xfId="53" applyFont="1" applyBorder="1" applyAlignment="1">
      <alignment horizontal="center"/>
      <protection/>
    </xf>
    <xf numFmtId="0" fontId="4" fillId="0" borderId="59" xfId="53" applyFont="1" applyFill="1" applyBorder="1" applyAlignment="1">
      <alignment horizontal="center"/>
      <protection/>
    </xf>
    <xf numFmtId="0" fontId="4" fillId="0" borderId="68" xfId="53" applyFont="1" applyFill="1" applyBorder="1" applyAlignment="1">
      <alignment horizontal="center"/>
      <protection/>
    </xf>
    <xf numFmtId="164" fontId="4" fillId="0" borderId="59" xfId="42" applyNumberFormat="1" applyFont="1" applyFill="1" applyBorder="1" applyAlignment="1">
      <alignment horizontal="right" vertical="center" wrapText="1"/>
    </xf>
    <xf numFmtId="164" fontId="4" fillId="0" borderId="65" xfId="42" applyNumberFormat="1" applyFont="1" applyFill="1" applyBorder="1" applyAlignment="1">
      <alignment horizontal="right" vertical="center" wrapText="1"/>
    </xf>
    <xf numFmtId="0" fontId="4" fillId="0" borderId="0" xfId="53" applyFont="1" applyFill="1">
      <alignment/>
      <protection/>
    </xf>
    <xf numFmtId="164" fontId="1" fillId="0" borderId="64" xfId="42" applyNumberFormat="1" applyFont="1" applyBorder="1" applyAlignment="1">
      <alignment horizontal="right" vertical="center" wrapText="1"/>
    </xf>
    <xf numFmtId="164" fontId="1" fillId="0" borderId="18" xfId="4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5" fillId="0" borderId="74" xfId="0" applyFont="1" applyBorder="1" applyAlignment="1">
      <alignment/>
    </xf>
    <xf numFmtId="164" fontId="15" fillId="0" borderId="62" xfId="42" applyNumberFormat="1" applyFont="1" applyBorder="1" applyAlignment="1">
      <alignment horizontal="right" wrapText="1"/>
    </xf>
    <xf numFmtId="164" fontId="15" fillId="0" borderId="74" xfId="42" applyNumberFormat="1" applyFont="1" applyBorder="1" applyAlignment="1">
      <alignment horizontal="right" wrapText="1"/>
    </xf>
    <xf numFmtId="164" fontId="4" fillId="0" borderId="57" xfId="42" applyNumberFormat="1" applyFont="1" applyBorder="1" applyAlignment="1">
      <alignment horizontal="right" wrapText="1"/>
    </xf>
    <xf numFmtId="164" fontId="4" fillId="0" borderId="39" xfId="42" applyNumberFormat="1" applyFont="1" applyBorder="1" applyAlignment="1">
      <alignment horizontal="right" wrapText="1"/>
    </xf>
    <xf numFmtId="164" fontId="4" fillId="0" borderId="21" xfId="42" applyNumberFormat="1" applyFont="1" applyBorder="1" applyAlignment="1">
      <alignment horizontal="right" wrapText="1"/>
    </xf>
    <xf numFmtId="164" fontId="4" fillId="0" borderId="20" xfId="42" applyNumberFormat="1" applyFont="1" applyBorder="1" applyAlignment="1">
      <alignment horizontal="right" wrapText="1"/>
    </xf>
    <xf numFmtId="164" fontId="4" fillId="0" borderId="62" xfId="42" applyNumberFormat="1" applyFont="1" applyBorder="1" applyAlignment="1">
      <alignment horizontal="right" wrapText="1"/>
    </xf>
    <xf numFmtId="164" fontId="4" fillId="0" borderId="74" xfId="42" applyNumberFormat="1" applyFont="1" applyBorder="1" applyAlignment="1">
      <alignment horizontal="right" wrapText="1"/>
    </xf>
    <xf numFmtId="164" fontId="4" fillId="0" borderId="17" xfId="42" applyNumberFormat="1" applyFont="1" applyBorder="1" applyAlignment="1">
      <alignment horizontal="right" wrapText="1"/>
    </xf>
    <xf numFmtId="0" fontId="4" fillId="0" borderId="58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58" xfId="42" applyNumberFormat="1" applyFont="1" applyBorder="1" applyAlignment="1">
      <alignment horizontal="right" wrapText="1"/>
    </xf>
    <xf numFmtId="164" fontId="4" fillId="0" borderId="11" xfId="42" applyNumberFormat="1" applyFont="1" applyBorder="1" applyAlignment="1">
      <alignment horizontal="right" wrapText="1"/>
    </xf>
    <xf numFmtId="164" fontId="4" fillId="0" borderId="26" xfId="42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" fillId="33" borderId="7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/>
    </xf>
    <xf numFmtId="164" fontId="2" fillId="0" borderId="38" xfId="42" applyNumberFormat="1" applyFont="1" applyBorder="1" applyAlignment="1">
      <alignment horizontal="right" vertical="center" wrapText="1"/>
    </xf>
    <xf numFmtId="0" fontId="2" fillId="0" borderId="39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38" xfId="42" applyNumberFormat="1" applyFont="1" applyFill="1" applyBorder="1" applyAlignment="1">
      <alignment horizontal="right" vertical="center" wrapText="1"/>
    </xf>
    <xf numFmtId="164" fontId="2" fillId="0" borderId="39" xfId="42" applyNumberFormat="1" applyFont="1" applyFill="1" applyBorder="1" applyAlignment="1">
      <alignment horizontal="right" vertical="center" wrapText="1"/>
    </xf>
    <xf numFmtId="0" fontId="2" fillId="0" borderId="60" xfId="0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3" xfId="42" applyNumberFormat="1" applyFont="1" applyBorder="1" applyAlignment="1">
      <alignment horizontal="right" vertical="center" wrapText="1"/>
    </xf>
    <xf numFmtId="0" fontId="1" fillId="0" borderId="58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" fillId="0" borderId="11" xfId="42" applyNumberFormat="1" applyFont="1" applyBorder="1" applyAlignment="1">
      <alignment horizontal="right" vertical="center" wrapText="1"/>
    </xf>
    <xf numFmtId="164" fontId="1" fillId="0" borderId="26" xfId="4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2" fillId="0" borderId="0" xfId="0" applyFont="1" applyAlignment="1">
      <alignment horizontal="right" vertical="center"/>
    </xf>
    <xf numFmtId="0" fontId="4" fillId="33" borderId="96" xfId="0" applyFont="1" applyFill="1" applyBorder="1" applyAlignment="1">
      <alignment horizontal="centerContinuous"/>
    </xf>
    <xf numFmtId="0" fontId="4" fillId="33" borderId="45" xfId="0" applyFont="1" applyFill="1" applyBorder="1" applyAlignment="1">
      <alignment horizontal="centerContinuous"/>
    </xf>
    <xf numFmtId="0" fontId="14" fillId="0" borderId="57" xfId="0" applyFont="1" applyBorder="1" applyAlignment="1">
      <alignment horizontal="centerContinuous"/>
    </xf>
    <xf numFmtId="0" fontId="14" fillId="0" borderId="39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57" xfId="0" applyFont="1" applyBorder="1" applyAlignment="1">
      <alignment horizontal="center"/>
    </xf>
    <xf numFmtId="0" fontId="14" fillId="0" borderId="39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7" xfId="0" applyFont="1" applyBorder="1" applyAlignment="1">
      <alignment horizontal="center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3" fontId="2" fillId="0" borderId="39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38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3" fontId="14" fillId="0" borderId="39" xfId="0" applyNumberFormat="1" applyFont="1" applyBorder="1" applyAlignment="1">
      <alignment horizontal="centerContinuous"/>
    </xf>
    <xf numFmtId="3" fontId="7" fillId="0" borderId="39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3" fontId="7" fillId="0" borderId="74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4" fillId="33" borderId="91" xfId="0" applyFont="1" applyFill="1" applyBorder="1" applyAlignment="1">
      <alignment horizontal="centerContinuous"/>
    </xf>
    <xf numFmtId="3" fontId="14" fillId="0" borderId="27" xfId="0" applyNumberFormat="1" applyFont="1" applyBorder="1" applyAlignment="1">
      <alignment horizontal="centerContinuous"/>
    </xf>
    <xf numFmtId="3" fontId="7" fillId="0" borderId="27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3" fontId="14" fillId="0" borderId="90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 horizontal="right" vertical="center"/>
    </xf>
    <xf numFmtId="0" fontId="4" fillId="33" borderId="46" xfId="0" applyFont="1" applyFill="1" applyBorder="1" applyAlignment="1">
      <alignment horizontal="centerContinuous"/>
    </xf>
    <xf numFmtId="3" fontId="14" fillId="0" borderId="38" xfId="0" applyNumberFormat="1" applyFont="1" applyBorder="1" applyAlignment="1">
      <alignment horizontal="centerContinuous"/>
    </xf>
    <xf numFmtId="3" fontId="7" fillId="0" borderId="38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14" fillId="0" borderId="4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 vertical="center"/>
    </xf>
    <xf numFmtId="164" fontId="2" fillId="0" borderId="21" xfId="42" applyNumberFormat="1" applyFont="1" applyFill="1" applyBorder="1" applyAlignment="1">
      <alignment horizontal="right" vertical="center" wrapText="1"/>
    </xf>
    <xf numFmtId="164" fontId="2" fillId="0" borderId="35" xfId="42" applyNumberFormat="1" applyFont="1" applyBorder="1" applyAlignment="1">
      <alignment horizontal="right" vertical="center" wrapText="1"/>
    </xf>
    <xf numFmtId="164" fontId="15" fillId="0" borderId="25" xfId="42" applyNumberFormat="1" applyFont="1" applyBorder="1" applyAlignment="1">
      <alignment horizontal="right" wrapText="1"/>
    </xf>
    <xf numFmtId="164" fontId="15" fillId="0" borderId="17" xfId="42" applyNumberFormat="1" applyFont="1" applyFill="1" applyBorder="1" applyAlignment="1">
      <alignment horizontal="right" wrapText="1"/>
    </xf>
    <xf numFmtId="164" fontId="4" fillId="0" borderId="0" xfId="42" applyNumberFormat="1" applyFont="1" applyBorder="1" applyAlignment="1">
      <alignment horizontal="right" wrapText="1"/>
    </xf>
    <xf numFmtId="164" fontId="4" fillId="0" borderId="21" xfId="42" applyNumberFormat="1" applyFont="1" applyFill="1" applyBorder="1" applyAlignment="1">
      <alignment horizontal="right" wrapText="1"/>
    </xf>
    <xf numFmtId="164" fontId="4" fillId="0" borderId="25" xfId="42" applyNumberFormat="1" applyFont="1" applyBorder="1" applyAlignment="1">
      <alignment horizontal="right" wrapText="1"/>
    </xf>
    <xf numFmtId="164" fontId="4" fillId="0" borderId="17" xfId="42" applyNumberFormat="1" applyFont="1" applyFill="1" applyBorder="1" applyAlignment="1">
      <alignment horizontal="right" wrapText="1"/>
    </xf>
    <xf numFmtId="164" fontId="4" fillId="0" borderId="43" xfId="42" applyNumberFormat="1" applyFont="1" applyBorder="1" applyAlignment="1">
      <alignment horizontal="right" wrapText="1"/>
    </xf>
    <xf numFmtId="164" fontId="4" fillId="0" borderId="26" xfId="42" applyNumberFormat="1" applyFont="1" applyFill="1" applyBorder="1" applyAlignment="1">
      <alignment horizontal="right" wrapText="1"/>
    </xf>
    <xf numFmtId="0" fontId="4" fillId="0" borderId="19" xfId="53" applyFont="1" applyBorder="1" applyAlignment="1">
      <alignment horizontal="center" vertical="top" wrapText="1"/>
      <protection/>
    </xf>
    <xf numFmtId="0" fontId="15" fillId="33" borderId="5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0" fontId="5" fillId="0" borderId="39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164" fontId="5" fillId="0" borderId="38" xfId="42" applyNumberFormat="1" applyFont="1" applyFill="1" applyBorder="1" applyAlignment="1">
      <alignment horizontal="center" vertical="center" wrapText="1"/>
    </xf>
    <xf numFmtId="164" fontId="5" fillId="0" borderId="21" xfId="42" applyNumberFormat="1" applyFont="1" applyFill="1" applyBorder="1" applyAlignment="1">
      <alignment horizontal="center" vertical="center" wrapText="1"/>
    </xf>
    <xf numFmtId="0" fontId="4" fillId="0" borderId="20" xfId="53" applyFont="1" applyBorder="1" applyAlignment="1">
      <alignment horizontal="center" vertical="top" wrapText="1"/>
      <protection/>
    </xf>
    <xf numFmtId="0" fontId="15" fillId="0" borderId="15" xfId="53" applyFont="1" applyBorder="1">
      <alignment/>
      <protection/>
    </xf>
    <xf numFmtId="0" fontId="4" fillId="0" borderId="30" xfId="53" applyFont="1" applyBorder="1" applyAlignment="1">
      <alignment horizontal="center"/>
      <protection/>
    </xf>
    <xf numFmtId="0" fontId="15" fillId="0" borderId="15" xfId="53" applyFont="1" applyBorder="1" applyAlignment="1">
      <alignment wrapText="1"/>
      <protection/>
    </xf>
    <xf numFmtId="0" fontId="4" fillId="0" borderId="28" xfId="53" applyFont="1" applyFill="1" applyBorder="1" applyAlignment="1">
      <alignment horizontal="center"/>
      <protection/>
    </xf>
    <xf numFmtId="164" fontId="4" fillId="0" borderId="30" xfId="42" applyNumberFormat="1" applyFont="1" applyFill="1" applyBorder="1" applyAlignment="1">
      <alignment horizontal="right" vertical="center" wrapText="1"/>
    </xf>
    <xf numFmtId="164" fontId="4" fillId="0" borderId="16" xfId="42" applyNumberFormat="1" applyFont="1" applyFill="1" applyBorder="1" applyAlignment="1">
      <alignment horizontal="right" vertical="center" wrapText="1"/>
    </xf>
    <xf numFmtId="0" fontId="4" fillId="33" borderId="31" xfId="53" applyFont="1" applyFill="1" applyBorder="1" applyAlignment="1">
      <alignment horizontal="center" vertical="top" wrapText="1"/>
      <protection/>
    </xf>
    <xf numFmtId="0" fontId="15" fillId="33" borderId="66" xfId="53" applyFont="1" applyFill="1" applyBorder="1" applyAlignment="1">
      <alignment horizontal="left"/>
      <protection/>
    </xf>
    <xf numFmtId="164" fontId="15" fillId="33" borderId="32" xfId="42" applyNumberFormat="1" applyFont="1" applyFill="1" applyBorder="1" applyAlignment="1">
      <alignment horizontal="right" vertical="center" wrapText="1"/>
    </xf>
    <xf numFmtId="164" fontId="15" fillId="33" borderId="35" xfId="42" applyNumberFormat="1" applyFont="1" applyFill="1" applyBorder="1" applyAlignment="1">
      <alignment horizontal="right" vertical="center" wrapText="1"/>
    </xf>
    <xf numFmtId="0" fontId="4" fillId="33" borderId="20" xfId="53" applyFont="1" applyFill="1" applyBorder="1" applyAlignment="1">
      <alignment horizontal="center" vertical="top" wrapText="1"/>
      <protection/>
    </xf>
    <xf numFmtId="0" fontId="4" fillId="33" borderId="38" xfId="53" applyFont="1" applyFill="1" applyBorder="1" applyAlignment="1">
      <alignment horizontal="center"/>
      <protection/>
    </xf>
    <xf numFmtId="0" fontId="15" fillId="33" borderId="59" xfId="53" applyFont="1" applyFill="1" applyBorder="1" applyAlignment="1">
      <alignment horizontal="center"/>
      <protection/>
    </xf>
    <xf numFmtId="0" fontId="15" fillId="33" borderId="68" xfId="53" applyFont="1" applyFill="1" applyBorder="1" applyAlignment="1">
      <alignment horizontal="center"/>
      <protection/>
    </xf>
    <xf numFmtId="164" fontId="15" fillId="33" borderId="59" xfId="42" applyNumberFormat="1" applyFont="1" applyFill="1" applyBorder="1" applyAlignment="1">
      <alignment horizontal="right" vertical="center" wrapText="1"/>
    </xf>
    <xf numFmtId="164" fontId="15" fillId="33" borderId="65" xfId="42" applyNumberFormat="1" applyFont="1" applyFill="1" applyBorder="1" applyAlignment="1">
      <alignment horizontal="right" vertical="center" wrapText="1"/>
    </xf>
    <xf numFmtId="0" fontId="4" fillId="0" borderId="24" xfId="53" applyFont="1" applyFill="1" applyBorder="1" applyAlignment="1">
      <alignment horizontal="center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164" fontId="15" fillId="0" borderId="13" xfId="42" applyNumberFormat="1" applyFont="1" applyBorder="1" applyAlignment="1">
      <alignment horizontal="right" wrapText="1"/>
    </xf>
    <xf numFmtId="164" fontId="4" fillId="0" borderId="70" xfId="42" applyNumberFormat="1" applyFont="1" applyFill="1" applyBorder="1" applyAlignment="1">
      <alignment horizontal="right" vertical="center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4" fillId="0" borderId="29" xfId="42" applyNumberFormat="1" applyFont="1" applyFill="1" applyBorder="1" applyAlignment="1">
      <alignment horizontal="right" vertical="center" wrapText="1"/>
    </xf>
    <xf numFmtId="0" fontId="13" fillId="33" borderId="70" xfId="0" applyFont="1" applyFill="1" applyBorder="1" applyAlignment="1">
      <alignment horizontal="center"/>
    </xf>
    <xf numFmtId="164" fontId="4" fillId="0" borderId="0" xfId="53" applyNumberFormat="1" applyFont="1">
      <alignment/>
      <protection/>
    </xf>
    <xf numFmtId="0" fontId="4" fillId="0" borderId="45" xfId="53" applyFont="1" applyFill="1" applyBorder="1" applyAlignment="1">
      <alignment horizontal="center"/>
      <protection/>
    </xf>
    <xf numFmtId="0" fontId="4" fillId="0" borderId="46" xfId="53" applyFont="1" applyBorder="1" applyAlignment="1">
      <alignment horizontal="center"/>
      <protection/>
    </xf>
    <xf numFmtId="0" fontId="15" fillId="33" borderId="68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46" xfId="53" applyFont="1" applyFill="1" applyBorder="1" applyAlignment="1">
      <alignment horizontal="center"/>
      <protection/>
    </xf>
    <xf numFmtId="164" fontId="4" fillId="0" borderId="46" xfId="42" applyNumberFormat="1" applyFont="1" applyFill="1" applyBorder="1" applyAlignment="1">
      <alignment horizontal="right" vertical="center" wrapText="1"/>
    </xf>
    <xf numFmtId="164" fontId="4" fillId="0" borderId="23" xfId="42" applyNumberFormat="1" applyFont="1" applyFill="1" applyBorder="1" applyAlignment="1">
      <alignment horizontal="right" vertical="center" wrapText="1"/>
    </xf>
    <xf numFmtId="164" fontId="4" fillId="0" borderId="14" xfId="42" applyNumberFormat="1" applyFont="1" applyFill="1" applyBorder="1" applyAlignment="1">
      <alignment horizontal="right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164" fontId="0" fillId="0" borderId="79" xfId="42" applyNumberFormat="1" applyFont="1" applyBorder="1" applyAlignment="1">
      <alignment horizontal="right" vertical="center" wrapText="1"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/>
      <protection/>
    </xf>
    <xf numFmtId="0" fontId="4" fillId="0" borderId="33" xfId="53" applyFont="1" applyFill="1" applyBorder="1" applyAlignment="1">
      <alignment horizontal="center"/>
      <protection/>
    </xf>
    <xf numFmtId="0" fontId="4" fillId="0" borderId="34" xfId="53" applyFont="1" applyFill="1" applyBorder="1" applyAlignment="1">
      <alignment horizontal="center"/>
      <protection/>
    </xf>
    <xf numFmtId="164" fontId="4" fillId="0" borderId="32" xfId="42" applyNumberFormat="1" applyFont="1" applyFill="1" applyBorder="1" applyAlignment="1">
      <alignment horizontal="right" vertical="center" wrapText="1"/>
    </xf>
    <xf numFmtId="164" fontId="4" fillId="0" borderId="41" xfId="42" applyNumberFormat="1" applyFont="1" applyFill="1" applyBorder="1" applyAlignment="1">
      <alignment horizontal="right" vertical="center" wrapText="1"/>
    </xf>
    <xf numFmtId="164" fontId="4" fillId="0" borderId="35" xfId="42" applyNumberFormat="1" applyFont="1" applyFill="1" applyBorder="1" applyAlignment="1">
      <alignment horizontal="right" vertical="center" wrapText="1"/>
    </xf>
    <xf numFmtId="164" fontId="4" fillId="0" borderId="45" xfId="42" applyNumberFormat="1" applyFont="1" applyFill="1" applyBorder="1" applyAlignment="1">
      <alignment horizontal="right" vertical="center" wrapText="1"/>
    </xf>
    <xf numFmtId="164" fontId="4" fillId="0" borderId="33" xfId="42" applyNumberFormat="1" applyFont="1" applyFill="1" applyBorder="1" applyAlignment="1">
      <alignment horizontal="right" vertical="center" wrapText="1"/>
    </xf>
    <xf numFmtId="164" fontId="4" fillId="0" borderId="68" xfId="42" applyNumberFormat="1" applyFont="1" applyFill="1" applyBorder="1" applyAlignment="1">
      <alignment horizontal="right" vertical="center" wrapText="1"/>
    </xf>
    <xf numFmtId="164" fontId="15" fillId="33" borderId="33" xfId="42" applyNumberFormat="1" applyFont="1" applyFill="1" applyBorder="1" applyAlignment="1">
      <alignment horizontal="right" vertical="center" wrapText="1"/>
    </xf>
    <xf numFmtId="164" fontId="15" fillId="33" borderId="68" xfId="42" applyNumberFormat="1" applyFont="1" applyFill="1" applyBorder="1" applyAlignment="1">
      <alignment horizontal="right" vertical="center" wrapText="1"/>
    </xf>
    <xf numFmtId="164" fontId="5" fillId="0" borderId="39" xfId="42" applyNumberFormat="1" applyFont="1" applyFill="1" applyBorder="1" applyAlignment="1">
      <alignment horizontal="center" vertical="center" wrapText="1"/>
    </xf>
    <xf numFmtId="164" fontId="4" fillId="0" borderId="28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Alignment="1">
      <alignment/>
    </xf>
    <xf numFmtId="164" fontId="4" fillId="0" borderId="0" xfId="42" applyNumberFormat="1" applyFont="1" applyFill="1" applyAlignment="1">
      <alignment/>
    </xf>
    <xf numFmtId="0" fontId="11" fillId="34" borderId="32" xfId="0" applyFont="1" applyFill="1" applyBorder="1" applyAlignment="1">
      <alignment horizontal="right" vertical="center" wrapText="1"/>
    </xf>
    <xf numFmtId="0" fontId="10" fillId="34" borderId="32" xfId="0" applyFont="1" applyFill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34" borderId="33" xfId="0" applyNumberFormat="1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/>
    </xf>
    <xf numFmtId="164" fontId="1" fillId="0" borderId="15" xfId="42" applyNumberFormat="1" applyFont="1" applyFill="1" applyBorder="1" applyAlignment="1">
      <alignment horizontal="left"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64" fontId="1" fillId="0" borderId="15" xfId="42" applyNumberFormat="1" applyFont="1" applyFill="1" applyBorder="1" applyAlignment="1">
      <alignment horizontal="right" vertical="center" wrapText="1"/>
    </xf>
    <xf numFmtId="164" fontId="1" fillId="0" borderId="17" xfId="42" applyNumberFormat="1" applyFont="1" applyFill="1" applyBorder="1" applyAlignment="1">
      <alignment horizontal="right" vertical="center" wrapText="1"/>
    </xf>
    <xf numFmtId="10" fontId="4" fillId="0" borderId="0" xfId="58" applyNumberFormat="1" applyFont="1" applyFill="1" applyAlignment="1">
      <alignment/>
    </xf>
    <xf numFmtId="164" fontId="2" fillId="0" borderId="59" xfId="42" applyNumberFormat="1" applyFont="1" applyFill="1" applyBorder="1" applyAlignment="1">
      <alignment horizontal="left" vertical="center" wrapText="1"/>
    </xf>
    <xf numFmtId="164" fontId="2" fillId="0" borderId="59" xfId="42" applyNumberFormat="1" applyFont="1" applyFill="1" applyBorder="1" applyAlignment="1">
      <alignment horizontal="right" vertical="center" wrapText="1"/>
    </xf>
    <xf numFmtId="164" fontId="2" fillId="0" borderId="59" xfId="42" applyNumberFormat="1" applyFont="1" applyFill="1" applyBorder="1" applyAlignment="1">
      <alignment horizontal="right" vertical="center" wrapText="1"/>
    </xf>
    <xf numFmtId="164" fontId="2" fillId="0" borderId="65" xfId="42" applyNumberFormat="1" applyFont="1" applyFill="1" applyBorder="1" applyAlignment="1">
      <alignment horizontal="right" vertical="center" wrapText="1"/>
    </xf>
    <xf numFmtId="9" fontId="4" fillId="0" borderId="0" xfId="58" applyNumberFormat="1" applyFont="1" applyFill="1" applyAlignment="1">
      <alignment/>
    </xf>
    <xf numFmtId="164" fontId="4" fillId="0" borderId="0" xfId="4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1" fillId="35" borderId="6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164" fontId="1" fillId="34" borderId="86" xfId="42" applyNumberFormat="1" applyFont="1" applyFill="1" applyBorder="1" applyAlignment="1">
      <alignment horizontal="right" vertical="center" wrapText="1"/>
    </xf>
    <xf numFmtId="164" fontId="2" fillId="0" borderId="45" xfId="42" applyNumberFormat="1" applyFont="1" applyFill="1" applyBorder="1" applyAlignment="1">
      <alignment horizontal="right" vertical="center" wrapText="1"/>
    </xf>
    <xf numFmtId="0" fontId="5" fillId="35" borderId="33" xfId="0" applyFont="1" applyFill="1" applyBorder="1" applyAlignment="1">
      <alignment horizontal="center" vertical="center" wrapText="1"/>
    </xf>
    <xf numFmtId="164" fontId="1" fillId="34" borderId="74" xfId="42" applyNumberFormat="1" applyFont="1" applyFill="1" applyBorder="1" applyAlignment="1">
      <alignment horizontal="right" vertical="center" wrapText="1"/>
    </xf>
    <xf numFmtId="164" fontId="1" fillId="0" borderId="74" xfId="42" applyNumberFormat="1" applyFont="1" applyFill="1" applyBorder="1" applyAlignment="1">
      <alignment horizontal="right" vertical="center" wrapText="1"/>
    </xf>
    <xf numFmtId="164" fontId="2" fillId="0" borderId="68" xfId="42" applyNumberFormat="1" applyFont="1" applyFill="1" applyBorder="1" applyAlignment="1">
      <alignment horizontal="right" vertical="center" wrapText="1"/>
    </xf>
    <xf numFmtId="164" fontId="2" fillId="0" borderId="45" xfId="42" applyNumberFormat="1" applyFont="1" applyFill="1" applyBorder="1" applyAlignment="1">
      <alignment horizontal="right" vertical="center" wrapText="1"/>
    </xf>
    <xf numFmtId="164" fontId="1" fillId="0" borderId="35" xfId="0" applyNumberFormat="1" applyFont="1" applyBorder="1" applyAlignment="1">
      <alignment horizontal="right" wrapText="1"/>
    </xf>
    <xf numFmtId="164" fontId="2" fillId="0" borderId="68" xfId="42" applyNumberFormat="1" applyFont="1" applyFill="1" applyBorder="1" applyAlignment="1">
      <alignment horizontal="right" vertical="center" wrapText="1"/>
    </xf>
    <xf numFmtId="164" fontId="2" fillId="0" borderId="65" xfId="42" applyNumberFormat="1" applyFont="1" applyFill="1" applyBorder="1" applyAlignment="1">
      <alignment horizontal="right" vertical="center" wrapText="1"/>
    </xf>
    <xf numFmtId="164" fontId="15" fillId="0" borderId="0" xfId="0" applyNumberFormat="1" applyFont="1" applyAlignment="1">
      <alignment horizontal="right"/>
    </xf>
    <xf numFmtId="9" fontId="4" fillId="0" borderId="0" xfId="58" applyFont="1" applyAlignment="1">
      <alignment/>
    </xf>
    <xf numFmtId="164" fontId="4" fillId="34" borderId="0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Alignment="1">
      <alignment horizontal="right" vertical="center" wrapText="1"/>
    </xf>
    <xf numFmtId="164" fontId="15" fillId="0" borderId="0" xfId="0" applyNumberFormat="1" applyFont="1" applyAlignment="1">
      <alignment/>
    </xf>
    <xf numFmtId="164" fontId="1" fillId="34" borderId="0" xfId="42" applyNumberFormat="1" applyFont="1" applyFill="1" applyBorder="1" applyAlignment="1">
      <alignment horizontal="right" vertical="center" wrapText="1"/>
    </xf>
    <xf numFmtId="164" fontId="1" fillId="34" borderId="0" xfId="42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/>
    </xf>
    <xf numFmtId="164" fontId="1" fillId="0" borderId="66" xfId="42" applyNumberFormat="1" applyFont="1" applyFill="1" applyBorder="1" applyAlignment="1">
      <alignment horizontal="left" vertical="center" wrapText="1"/>
    </xf>
    <xf numFmtId="164" fontId="1" fillId="0" borderId="66" xfId="42" applyNumberFormat="1" applyFont="1" applyFill="1" applyBorder="1" applyAlignment="1">
      <alignment horizontal="right" vertical="center" wrapText="1"/>
    </xf>
    <xf numFmtId="164" fontId="1" fillId="0" borderId="86" xfId="42" applyNumberFormat="1" applyFont="1" applyFill="1" applyBorder="1" applyAlignment="1">
      <alignment horizontal="right" vertical="center" wrapText="1"/>
    </xf>
    <xf numFmtId="164" fontId="1" fillId="0" borderId="67" xfId="42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164" fontId="1" fillId="0" borderId="0" xfId="42" applyNumberFormat="1" applyFont="1" applyFill="1" applyBorder="1" applyAlignment="1">
      <alignment horizontal="right" vertical="center" wrapText="1"/>
    </xf>
    <xf numFmtId="164" fontId="2" fillId="0" borderId="0" xfId="42" applyNumberFormat="1" applyFont="1" applyBorder="1" applyAlignment="1">
      <alignment horizontal="right" vertical="center" wrapText="1"/>
    </xf>
    <xf numFmtId="164" fontId="2" fillId="0" borderId="0" xfId="42" applyNumberFormat="1" applyFont="1" applyFill="1" applyBorder="1" applyAlignment="1">
      <alignment horizontal="right" vertical="center" wrapText="1"/>
    </xf>
    <xf numFmtId="164" fontId="2" fillId="0" borderId="21" xfId="42" applyNumberFormat="1" applyFont="1" applyBorder="1" applyAlignment="1">
      <alignment horizontal="right"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/>
    </xf>
    <xf numFmtId="3" fontId="1" fillId="33" borderId="88" xfId="0" applyNumberFormat="1" applyFont="1" applyFill="1" applyBorder="1" applyAlignment="1">
      <alignment horizontal="center" vertical="center" wrapText="1"/>
    </xf>
    <xf numFmtId="3" fontId="1" fillId="33" borderId="81" xfId="0" applyNumberFormat="1" applyFont="1" applyFill="1" applyBorder="1" applyAlignment="1">
      <alignment horizontal="center" vertical="center" wrapText="1"/>
    </xf>
    <xf numFmtId="3" fontId="1" fillId="33" borderId="89" xfId="0" applyNumberFormat="1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3" fontId="1" fillId="33" borderId="68" xfId="0" applyNumberFormat="1" applyFont="1" applyFill="1" applyBorder="1" applyAlignment="1">
      <alignment horizontal="center" vertical="center" wrapText="1"/>
    </xf>
    <xf numFmtId="3" fontId="1" fillId="33" borderId="75" xfId="0" applyNumberFormat="1" applyFont="1" applyFill="1" applyBorder="1" applyAlignment="1">
      <alignment horizontal="center" vertical="center" wrapText="1"/>
    </xf>
    <xf numFmtId="3" fontId="1" fillId="33" borderId="82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88" xfId="54" applyFont="1" applyFill="1" applyBorder="1" applyAlignment="1">
      <alignment horizontal="center"/>
      <protection/>
    </xf>
    <xf numFmtId="0" fontId="1" fillId="33" borderId="81" xfId="54" applyFont="1" applyFill="1" applyBorder="1" applyAlignment="1">
      <alignment horizontal="center"/>
      <protection/>
    </xf>
    <xf numFmtId="0" fontId="1" fillId="33" borderId="89" xfId="54" applyFont="1" applyFill="1" applyBorder="1" applyAlignment="1">
      <alignment horizontal="center"/>
      <protection/>
    </xf>
    <xf numFmtId="0" fontId="1" fillId="33" borderId="85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center" vertical="center" wrapText="1"/>
      <protection/>
    </xf>
    <xf numFmtId="0" fontId="1" fillId="33" borderId="83" xfId="54" applyFont="1" applyFill="1" applyBorder="1" applyAlignment="1">
      <alignment horizontal="center" vertical="center" wrapText="1"/>
      <protection/>
    </xf>
    <xf numFmtId="0" fontId="1" fillId="33" borderId="75" xfId="54" applyFont="1" applyFill="1" applyBorder="1" applyAlignment="1">
      <alignment horizontal="center" vertical="center" wrapText="1"/>
      <protection/>
    </xf>
    <xf numFmtId="0" fontId="1" fillId="0" borderId="78" xfId="54" applyFont="1" applyBorder="1" applyAlignment="1">
      <alignment horizontal="center" vertical="center" wrapText="1"/>
      <protection/>
    </xf>
    <xf numFmtId="0" fontId="1" fillId="0" borderId="64" xfId="54" applyFont="1" applyBorder="1" applyAlignment="1">
      <alignment horizontal="center" vertical="center" wrapText="1"/>
      <protection/>
    </xf>
    <xf numFmtId="0" fontId="1" fillId="0" borderId="97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1" fillId="33" borderId="31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33" borderId="19" xfId="54" applyFont="1" applyFill="1" applyBorder="1" applyAlignment="1">
      <alignment horizontal="center" vertical="center" wrapText="1"/>
      <protection/>
    </xf>
    <xf numFmtId="0" fontId="1" fillId="33" borderId="33" xfId="54" applyFont="1" applyFill="1" applyBorder="1" applyAlignment="1">
      <alignment horizontal="center" vertical="center" wrapText="1"/>
      <protection/>
    </xf>
    <xf numFmtId="0" fontId="1" fillId="33" borderId="39" xfId="54" applyFont="1" applyFill="1" applyBorder="1" applyAlignment="1">
      <alignment horizontal="center" vertical="center" wrapText="1"/>
      <protection/>
    </xf>
    <xf numFmtId="0" fontId="1" fillId="33" borderId="74" xfId="54" applyFont="1" applyFill="1" applyBorder="1" applyAlignment="1">
      <alignment horizontal="center" vertical="center" wrapText="1"/>
      <protection/>
    </xf>
    <xf numFmtId="0" fontId="1" fillId="33" borderId="87" xfId="54" applyFont="1" applyFill="1" applyBorder="1" applyAlignment="1">
      <alignment horizontal="center"/>
      <protection/>
    </xf>
    <xf numFmtId="0" fontId="1" fillId="33" borderId="66" xfId="54" applyFont="1" applyFill="1" applyBorder="1" applyAlignment="1">
      <alignment horizontal="center"/>
      <protection/>
    </xf>
    <xf numFmtId="0" fontId="1" fillId="33" borderId="67" xfId="54" applyFont="1" applyFill="1" applyBorder="1" applyAlignment="1">
      <alignment horizontal="center"/>
      <protection/>
    </xf>
    <xf numFmtId="0" fontId="1" fillId="33" borderId="41" xfId="54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35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0" fontId="1" fillId="33" borderId="35" xfId="54" applyFont="1" applyFill="1" applyBorder="1" applyAlignment="1">
      <alignment horizontal="center" vertical="center" wrapText="1"/>
      <protection/>
    </xf>
    <xf numFmtId="0" fontId="1" fillId="33" borderId="21" xfId="54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 wrapText="1"/>
    </xf>
    <xf numFmtId="0" fontId="15" fillId="33" borderId="88" xfId="0" applyFont="1" applyFill="1" applyBorder="1" applyAlignment="1">
      <alignment horizontal="center" vertical="center" wrapText="1"/>
    </xf>
    <xf numFmtId="0" fontId="15" fillId="33" borderId="89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5" fillId="33" borderId="92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15" fillId="33" borderId="87" xfId="0" applyFont="1" applyFill="1" applyBorder="1" applyAlignment="1">
      <alignment horizontal="center" vertical="center" wrapText="1"/>
    </xf>
    <xf numFmtId="0" fontId="15" fillId="33" borderId="86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5" fillId="33" borderId="86" xfId="53" applyFont="1" applyFill="1" applyBorder="1" applyAlignment="1">
      <alignment horizontal="center"/>
      <protection/>
    </xf>
    <xf numFmtId="0" fontId="15" fillId="33" borderId="81" xfId="53" applyFont="1" applyFill="1" applyBorder="1" applyAlignment="1">
      <alignment horizontal="center"/>
      <protection/>
    </xf>
    <xf numFmtId="0" fontId="15" fillId="0" borderId="15" xfId="53" applyFont="1" applyBorder="1" applyAlignment="1">
      <alignment horizontal="center"/>
      <protection/>
    </xf>
    <xf numFmtId="0" fontId="15" fillId="0" borderId="74" xfId="53" applyFont="1" applyBorder="1" applyAlignment="1">
      <alignment horizontal="center"/>
      <protection/>
    </xf>
    <xf numFmtId="0" fontId="15" fillId="33" borderId="66" xfId="53" applyFont="1" applyFill="1" applyBorder="1" applyAlignment="1">
      <alignment horizontal="center" vertical="center" wrapText="1"/>
      <protection/>
    </xf>
    <xf numFmtId="0" fontId="15" fillId="33" borderId="67" xfId="53" applyFont="1" applyFill="1" applyBorder="1" applyAlignment="1">
      <alignment horizontal="center" vertical="center" wrapText="1"/>
      <protection/>
    </xf>
    <xf numFmtId="0" fontId="1" fillId="0" borderId="76" xfId="53" applyFont="1" applyBorder="1" applyAlignment="1">
      <alignment horizontal="center" vertical="center"/>
      <protection/>
    </xf>
    <xf numFmtId="0" fontId="1" fillId="0" borderId="77" xfId="53" applyFont="1" applyBorder="1" applyAlignment="1">
      <alignment horizontal="center" vertical="center"/>
      <protection/>
    </xf>
    <xf numFmtId="0" fontId="15" fillId="33" borderId="87" xfId="53" applyFont="1" applyFill="1" applyBorder="1" applyAlignment="1">
      <alignment horizontal="center" vertical="center" wrapText="1"/>
      <protection/>
    </xf>
    <xf numFmtId="0" fontId="15" fillId="33" borderId="79" xfId="53" applyFont="1" applyFill="1" applyBorder="1" applyAlignment="1">
      <alignment horizontal="center" vertical="center" wrapText="1"/>
      <protection/>
    </xf>
    <xf numFmtId="0" fontId="15" fillId="33" borderId="59" xfId="53" applyFont="1" applyFill="1" applyBorder="1" applyAlignment="1">
      <alignment horizontal="center" vertical="center" wrapText="1"/>
      <protection/>
    </xf>
    <xf numFmtId="0" fontId="15" fillId="33" borderId="86" xfId="53" applyFont="1" applyFill="1" applyBorder="1" applyAlignment="1">
      <alignment horizontal="center" vertical="center" wrapText="1"/>
      <protection/>
    </xf>
    <xf numFmtId="0" fontId="15" fillId="33" borderId="68" xfId="53" applyFont="1" applyFill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79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center" vertical="center" wrapText="1"/>
      <protection/>
    </xf>
    <xf numFmtId="0" fontId="4" fillId="0" borderId="73" xfId="53" applyFont="1" applyBorder="1" applyAlignment="1">
      <alignment horizontal="center" vertical="top" wrapText="1"/>
      <protection/>
    </xf>
    <xf numFmtId="0" fontId="15" fillId="33" borderId="69" xfId="53" applyFont="1" applyFill="1" applyBorder="1" applyAlignment="1">
      <alignment horizontal="center" vertical="center" wrapText="1"/>
      <protection/>
    </xf>
    <xf numFmtId="0" fontId="7" fillId="33" borderId="61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1" fillId="33" borderId="86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/>
    </xf>
    <xf numFmtId="0" fontId="7" fillId="33" borderId="81" xfId="0" applyFont="1" applyFill="1" applyBorder="1" applyAlignment="1">
      <alignment horizontal="center"/>
    </xf>
    <xf numFmtId="0" fontId="7" fillId="33" borderId="89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10" fillId="37" borderId="60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58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38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3" fontId="1" fillId="34" borderId="32" xfId="42" applyNumberFormat="1" applyFont="1" applyFill="1" applyBorder="1" applyAlignment="1">
      <alignment horizontal="right" vertical="center" wrapText="1"/>
    </xf>
    <xf numFmtId="3" fontId="1" fillId="34" borderId="38" xfId="42" applyNumberFormat="1" applyFont="1" applyFill="1" applyBorder="1" applyAlignment="1">
      <alignment horizontal="right" vertical="center" wrapText="1"/>
    </xf>
    <xf numFmtId="3" fontId="1" fillId="34" borderId="42" xfId="42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34" borderId="38" xfId="0" applyNumberFormat="1" applyFont="1" applyFill="1" applyBorder="1" applyAlignment="1">
      <alignment horizontal="right" vertical="center" wrapText="1"/>
    </xf>
    <xf numFmtId="3" fontId="2" fillId="34" borderId="42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34" borderId="38" xfId="0" applyNumberFormat="1" applyFont="1" applyFill="1" applyBorder="1" applyAlignment="1">
      <alignment horizontal="right" vertical="center" wrapText="1"/>
    </xf>
    <xf numFmtId="3" fontId="2" fillId="34" borderId="4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5" borderId="87" xfId="0" applyFont="1" applyFill="1" applyBorder="1" applyAlignment="1">
      <alignment horizontal="center" vertical="center" wrapText="1"/>
    </xf>
    <xf numFmtId="0" fontId="15" fillId="35" borderId="79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86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38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42" xfId="0" applyFont="1" applyBorder="1" applyAlignment="1">
      <alignment/>
    </xf>
    <xf numFmtId="3" fontId="2" fillId="0" borderId="3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86" xfId="0" applyFont="1" applyFill="1" applyBorder="1" applyAlignment="1">
      <alignment horizontal="center" vertical="center" wrapText="1"/>
    </xf>
    <xf numFmtId="0" fontId="10" fillId="33" borderId="81" xfId="0" applyFont="1" applyFill="1" applyBorder="1" applyAlignment="1">
      <alignment horizontal="center" vertical="center" wrapText="1"/>
    </xf>
    <xf numFmtId="0" fontId="10" fillId="35" borderId="98" xfId="0" applyFont="1" applyFill="1" applyBorder="1" applyAlignment="1">
      <alignment horizontal="left" vertical="center" wrapText="1"/>
    </xf>
    <xf numFmtId="0" fontId="11" fillId="0" borderId="99" xfId="0" applyFont="1" applyBorder="1" applyAlignment="1">
      <alignment horizontal="left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/>
    </xf>
    <xf numFmtId="0" fontId="20" fillId="0" borderId="43" xfId="0" applyFont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98" xfId="0" applyFont="1" applyFill="1" applyBorder="1" applyAlignment="1">
      <alignment horizontal="left" vertical="center" wrapText="1"/>
    </xf>
    <xf numFmtId="0" fontId="10" fillId="33" borderId="99" xfId="0" applyFont="1" applyFill="1" applyBorder="1" applyAlignment="1">
      <alignment horizontal="left" vertical="center" wrapText="1"/>
    </xf>
    <xf numFmtId="0" fontId="10" fillId="33" borderId="10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right" vertical="center" wrapText="1"/>
    </xf>
    <xf numFmtId="0" fontId="11" fillId="0" borderId="38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1" xfId="0" applyFont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29" fillId="34" borderId="0" xfId="55" applyFont="1" applyFill="1" applyBorder="1" applyAlignment="1">
      <alignment horizontal="left" wrapText="1"/>
      <protection/>
    </xf>
    <xf numFmtId="0" fontId="11" fillId="34" borderId="54" xfId="0" applyFont="1" applyFill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33" borderId="102" xfId="0" applyFont="1" applyFill="1" applyBorder="1" applyAlignment="1">
      <alignment horizontal="left" vertical="center" wrapText="1"/>
    </xf>
    <xf numFmtId="0" fontId="11" fillId="0" borderId="103" xfId="0" applyFont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Sprawozdanie I półrocze 2004" xfId="54"/>
    <cellStyle name="Normalny_Wieloletni 19-12-01 (1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99"/>
  <sheetViews>
    <sheetView showGridLines="0"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7.57421875" style="12" customWidth="1"/>
    <col min="2" max="3" width="8.8515625" style="12" customWidth="1"/>
    <col min="4" max="4" width="50.00390625" style="12" customWidth="1"/>
    <col min="5" max="5" width="15.57421875" style="12" customWidth="1"/>
    <col min="6" max="6" width="13.140625" style="322" bestFit="1" customWidth="1"/>
    <col min="7" max="9" width="13.140625" style="322" customWidth="1"/>
    <col min="10" max="10" width="12.28125" style="12" bestFit="1" customWidth="1"/>
    <col min="11" max="16384" width="9.140625" style="12" customWidth="1"/>
  </cols>
  <sheetData>
    <row r="1" spans="1:10" ht="52.5" customHeight="1">
      <c r="A1" s="321"/>
      <c r="B1" s="321"/>
      <c r="C1" s="321"/>
      <c r="D1" s="321" t="s">
        <v>168</v>
      </c>
      <c r="E1" s="321"/>
      <c r="G1" s="323"/>
      <c r="I1" s="855" t="s">
        <v>426</v>
      </c>
      <c r="J1" s="855"/>
    </row>
    <row r="2" spans="1:10" ht="12" customHeight="1">
      <c r="A2" s="22"/>
      <c r="B2" s="22"/>
      <c r="C2" s="22"/>
      <c r="D2" s="22"/>
      <c r="E2" s="22"/>
      <c r="F2" s="324"/>
      <c r="G2" s="324"/>
      <c r="H2" s="324"/>
      <c r="I2" s="324"/>
      <c r="J2" s="22"/>
    </row>
    <row r="3" spans="1:10" ht="12" customHeight="1">
      <c r="A3" s="22"/>
      <c r="B3" s="22"/>
      <c r="C3" s="22"/>
      <c r="D3" s="22"/>
      <c r="E3" s="22"/>
      <c r="F3" s="324"/>
      <c r="G3" s="324"/>
      <c r="H3" s="324"/>
      <c r="I3" s="324"/>
      <c r="J3" s="22"/>
    </row>
    <row r="4" spans="1:10" ht="31.5" customHeight="1">
      <c r="A4" s="856" t="s">
        <v>169</v>
      </c>
      <c r="B4" s="856"/>
      <c r="C4" s="856"/>
      <c r="D4" s="856"/>
      <c r="E4" s="856"/>
      <c r="F4" s="856"/>
      <c r="G4" s="856"/>
      <c r="H4" s="856"/>
      <c r="I4" s="856"/>
      <c r="J4" s="856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857" t="s">
        <v>0</v>
      </c>
      <c r="B6" s="859" t="s">
        <v>1</v>
      </c>
      <c r="C6" s="859" t="s">
        <v>170</v>
      </c>
      <c r="D6" s="862" t="s">
        <v>2</v>
      </c>
      <c r="E6" s="839" t="s">
        <v>3</v>
      </c>
      <c r="F6" s="840"/>
      <c r="G6" s="841"/>
      <c r="H6" s="842" t="s">
        <v>4</v>
      </c>
      <c r="I6" s="843"/>
      <c r="J6" s="844"/>
    </row>
    <row r="7" spans="1:10" ht="12.75">
      <c r="A7" s="858"/>
      <c r="B7" s="860"/>
      <c r="C7" s="860"/>
      <c r="D7" s="863"/>
      <c r="E7" s="845" t="s">
        <v>18</v>
      </c>
      <c r="F7" s="847" t="s">
        <v>171</v>
      </c>
      <c r="G7" s="848"/>
      <c r="H7" s="849" t="s">
        <v>18</v>
      </c>
      <c r="I7" s="851" t="s">
        <v>171</v>
      </c>
      <c r="J7" s="852"/>
    </row>
    <row r="8" spans="1:10" ht="33.75" customHeight="1">
      <c r="A8" s="846"/>
      <c r="B8" s="861"/>
      <c r="C8" s="861"/>
      <c r="D8" s="864"/>
      <c r="E8" s="846"/>
      <c r="F8" s="325" t="s">
        <v>172</v>
      </c>
      <c r="G8" s="326" t="s">
        <v>173</v>
      </c>
      <c r="H8" s="850"/>
      <c r="I8" s="327" t="s">
        <v>172</v>
      </c>
      <c r="J8" s="328" t="s">
        <v>173</v>
      </c>
    </row>
    <row r="9" spans="1:10" s="337" customFormat="1" ht="12" thickBot="1">
      <c r="A9" s="329">
        <v>1</v>
      </c>
      <c r="B9" s="330">
        <v>2</v>
      </c>
      <c r="C9" s="330">
        <v>3</v>
      </c>
      <c r="D9" s="331">
        <v>4</v>
      </c>
      <c r="E9" s="332">
        <v>5</v>
      </c>
      <c r="F9" s="333">
        <v>6</v>
      </c>
      <c r="G9" s="334">
        <v>7</v>
      </c>
      <c r="H9" s="335">
        <v>8</v>
      </c>
      <c r="I9" s="333">
        <v>9</v>
      </c>
      <c r="J9" s="336">
        <v>10</v>
      </c>
    </row>
    <row r="10" spans="1:10" s="345" customFormat="1" ht="30" customHeight="1">
      <c r="A10" s="338">
        <v>600</v>
      </c>
      <c r="B10" s="339"/>
      <c r="C10" s="340"/>
      <c r="D10" s="341" t="s">
        <v>225</v>
      </c>
      <c r="E10" s="342">
        <f aca="true" t="shared" si="0" ref="E10:J10">SUM(E11+E13)</f>
        <v>0</v>
      </c>
      <c r="F10" s="450">
        <f t="shared" si="0"/>
        <v>0</v>
      </c>
      <c r="G10" s="343">
        <f t="shared" si="0"/>
        <v>0</v>
      </c>
      <c r="H10" s="342">
        <f t="shared" si="0"/>
        <v>1163</v>
      </c>
      <c r="I10" s="450">
        <f t="shared" si="0"/>
        <v>1163</v>
      </c>
      <c r="J10" s="344">
        <f t="shared" si="0"/>
        <v>0</v>
      </c>
    </row>
    <row r="11" spans="1:10" s="345" customFormat="1" ht="30" customHeight="1">
      <c r="A11" s="346"/>
      <c r="B11" s="347">
        <v>60004</v>
      </c>
      <c r="C11" s="348"/>
      <c r="D11" s="349" t="s">
        <v>226</v>
      </c>
      <c r="E11" s="350">
        <f aca="true" t="shared" si="1" ref="E11:J11">SUM(E12:E12)</f>
        <v>0</v>
      </c>
      <c r="F11" s="351">
        <f t="shared" si="1"/>
        <v>0</v>
      </c>
      <c r="G11" s="352">
        <f t="shared" si="1"/>
        <v>0</v>
      </c>
      <c r="H11" s="350">
        <f t="shared" si="1"/>
        <v>957</v>
      </c>
      <c r="I11" s="351">
        <f t="shared" si="1"/>
        <v>957</v>
      </c>
      <c r="J11" s="353">
        <f t="shared" si="1"/>
        <v>0</v>
      </c>
    </row>
    <row r="12" spans="1:10" s="345" customFormat="1" ht="30.75" customHeight="1">
      <c r="A12" s="346"/>
      <c r="B12" s="369"/>
      <c r="C12" s="348" t="s">
        <v>222</v>
      </c>
      <c r="D12" s="349" t="s">
        <v>228</v>
      </c>
      <c r="E12" s="355">
        <f>SUM(F12:G12)</f>
        <v>0</v>
      </c>
      <c r="F12" s="356">
        <v>0</v>
      </c>
      <c r="G12" s="357">
        <v>0</v>
      </c>
      <c r="H12" s="350">
        <f>SUM(I12:J12)</f>
        <v>957</v>
      </c>
      <c r="I12" s="351">
        <v>957</v>
      </c>
      <c r="J12" s="358">
        <v>0</v>
      </c>
    </row>
    <row r="13" spans="1:10" s="345" customFormat="1" ht="30" customHeight="1">
      <c r="A13" s="346"/>
      <c r="B13" s="347">
        <v>60016</v>
      </c>
      <c r="C13" s="348"/>
      <c r="D13" s="349" t="s">
        <v>227</v>
      </c>
      <c r="E13" s="350">
        <f aca="true" t="shared" si="2" ref="E13:J13">SUM(E14:E15)</f>
        <v>0</v>
      </c>
      <c r="F13" s="351">
        <f t="shared" si="2"/>
        <v>0</v>
      </c>
      <c r="G13" s="451">
        <f t="shared" si="2"/>
        <v>0</v>
      </c>
      <c r="H13" s="350">
        <f t="shared" si="2"/>
        <v>206</v>
      </c>
      <c r="I13" s="351">
        <f t="shared" si="2"/>
        <v>206</v>
      </c>
      <c r="J13" s="370">
        <f t="shared" si="2"/>
        <v>0</v>
      </c>
    </row>
    <row r="14" spans="1:10" s="345" customFormat="1" ht="30.75" customHeight="1">
      <c r="A14" s="346"/>
      <c r="B14" s="354"/>
      <c r="C14" s="348" t="s">
        <v>223</v>
      </c>
      <c r="D14" s="349" t="s">
        <v>229</v>
      </c>
      <c r="E14" s="355">
        <f>SUM(F14:G14)</f>
        <v>0</v>
      </c>
      <c r="F14" s="356">
        <v>0</v>
      </c>
      <c r="G14" s="357">
        <v>0</v>
      </c>
      <c r="H14" s="350">
        <f>SUM(I14:J14)</f>
        <v>200</v>
      </c>
      <c r="I14" s="351">
        <v>200</v>
      </c>
      <c r="J14" s="358">
        <v>0</v>
      </c>
    </row>
    <row r="15" spans="1:10" s="345" customFormat="1" ht="30.75" customHeight="1">
      <c r="A15" s="368"/>
      <c r="B15" s="339"/>
      <c r="C15" s="348" t="s">
        <v>224</v>
      </c>
      <c r="D15" s="349" t="s">
        <v>230</v>
      </c>
      <c r="E15" s="355">
        <f>SUM(F15:G15)</f>
        <v>0</v>
      </c>
      <c r="F15" s="351">
        <v>0</v>
      </c>
      <c r="G15" s="458">
        <v>0</v>
      </c>
      <c r="H15" s="459">
        <f>SUM(I15:J15)</f>
        <v>6</v>
      </c>
      <c r="I15" s="351">
        <v>6</v>
      </c>
      <c r="J15" s="353">
        <v>0</v>
      </c>
    </row>
    <row r="16" spans="1:10" s="345" customFormat="1" ht="30" customHeight="1">
      <c r="A16" s="338">
        <v>700</v>
      </c>
      <c r="B16" s="339"/>
      <c r="C16" s="340"/>
      <c r="D16" s="341" t="s">
        <v>231</v>
      </c>
      <c r="E16" s="342">
        <f aca="true" t="shared" si="3" ref="E16:J16">SUM(E17,E20,E22)</f>
        <v>1970000</v>
      </c>
      <c r="F16" s="452">
        <f t="shared" si="3"/>
        <v>0</v>
      </c>
      <c r="G16" s="343">
        <f t="shared" si="3"/>
        <v>1970000</v>
      </c>
      <c r="H16" s="342">
        <f t="shared" si="3"/>
        <v>147342</v>
      </c>
      <c r="I16" s="452">
        <f t="shared" si="3"/>
        <v>147342</v>
      </c>
      <c r="J16" s="460">
        <f t="shared" si="3"/>
        <v>0</v>
      </c>
    </row>
    <row r="17" spans="1:10" s="345" customFormat="1" ht="30" customHeight="1">
      <c r="A17" s="346"/>
      <c r="B17" s="347">
        <v>70001</v>
      </c>
      <c r="C17" s="348"/>
      <c r="D17" s="349" t="s">
        <v>232</v>
      </c>
      <c r="E17" s="350">
        <f aca="true" t="shared" si="4" ref="E17:J17">SUM(E18:E19)</f>
        <v>1970000</v>
      </c>
      <c r="F17" s="351">
        <f t="shared" si="4"/>
        <v>0</v>
      </c>
      <c r="G17" s="352">
        <f t="shared" si="4"/>
        <v>1970000</v>
      </c>
      <c r="H17" s="350">
        <f t="shared" si="4"/>
        <v>119791</v>
      </c>
      <c r="I17" s="351">
        <f t="shared" si="4"/>
        <v>119791</v>
      </c>
      <c r="J17" s="353">
        <f t="shared" si="4"/>
        <v>0</v>
      </c>
    </row>
    <row r="18" spans="1:10" s="345" customFormat="1" ht="30.75" customHeight="1">
      <c r="A18" s="346"/>
      <c r="B18" s="354"/>
      <c r="C18" s="348" t="s">
        <v>233</v>
      </c>
      <c r="D18" s="349" t="s">
        <v>234</v>
      </c>
      <c r="E18" s="355">
        <f>SUM(F18:G18)</f>
        <v>0</v>
      </c>
      <c r="F18" s="356">
        <v>0</v>
      </c>
      <c r="G18" s="357">
        <v>0</v>
      </c>
      <c r="H18" s="355">
        <f>SUM(I18:J18)</f>
        <v>119791</v>
      </c>
      <c r="I18" s="351">
        <v>119791</v>
      </c>
      <c r="J18" s="358">
        <v>0</v>
      </c>
    </row>
    <row r="19" spans="1:10" s="345" customFormat="1" ht="51">
      <c r="A19" s="346"/>
      <c r="B19" s="369"/>
      <c r="C19" s="348" t="s">
        <v>180</v>
      </c>
      <c r="D19" s="349" t="s">
        <v>181</v>
      </c>
      <c r="E19" s="355">
        <f>SUM(F19:G19)</f>
        <v>1970000</v>
      </c>
      <c r="F19" s="356">
        <v>0</v>
      </c>
      <c r="G19" s="451">
        <v>1970000</v>
      </c>
      <c r="H19" s="355">
        <f>SUM(I19:J19)</f>
        <v>0</v>
      </c>
      <c r="I19" s="351">
        <v>0</v>
      </c>
      <c r="J19" s="358">
        <v>0</v>
      </c>
    </row>
    <row r="20" spans="1:10" s="345" customFormat="1" ht="30" customHeight="1">
      <c r="A20" s="346"/>
      <c r="B20" s="347">
        <v>70005</v>
      </c>
      <c r="C20" s="348"/>
      <c r="D20" s="349" t="s">
        <v>235</v>
      </c>
      <c r="E20" s="350">
        <f aca="true" t="shared" si="5" ref="E20:J20">SUM(E21)</f>
        <v>0</v>
      </c>
      <c r="F20" s="351">
        <f t="shared" si="5"/>
        <v>0</v>
      </c>
      <c r="G20" s="451">
        <f t="shared" si="5"/>
        <v>0</v>
      </c>
      <c r="H20" s="350">
        <f t="shared" si="5"/>
        <v>90</v>
      </c>
      <c r="I20" s="351">
        <f t="shared" si="5"/>
        <v>90</v>
      </c>
      <c r="J20" s="353">
        <f t="shared" si="5"/>
        <v>0</v>
      </c>
    </row>
    <row r="21" spans="1:10" s="345" customFormat="1" ht="30.75" customHeight="1">
      <c r="A21" s="346"/>
      <c r="B21" s="369"/>
      <c r="C21" s="348" t="s">
        <v>222</v>
      </c>
      <c r="D21" s="349" t="s">
        <v>228</v>
      </c>
      <c r="E21" s="355">
        <f>SUM(F21:G21)</f>
        <v>0</v>
      </c>
      <c r="F21" s="356">
        <v>0</v>
      </c>
      <c r="G21" s="357">
        <v>0</v>
      </c>
      <c r="H21" s="355">
        <f>SUM(I21:J21)</f>
        <v>90</v>
      </c>
      <c r="I21" s="351">
        <v>90</v>
      </c>
      <c r="J21" s="358">
        <v>0</v>
      </c>
    </row>
    <row r="22" spans="1:10" s="345" customFormat="1" ht="30" customHeight="1">
      <c r="A22" s="346"/>
      <c r="B22" s="347">
        <v>70095</v>
      </c>
      <c r="C22" s="348"/>
      <c r="D22" s="349" t="s">
        <v>174</v>
      </c>
      <c r="E22" s="350">
        <f aca="true" t="shared" si="6" ref="E22:J22">SUM(E23)</f>
        <v>0</v>
      </c>
      <c r="F22" s="351">
        <f t="shared" si="6"/>
        <v>0</v>
      </c>
      <c r="G22" s="451">
        <f t="shared" si="6"/>
        <v>0</v>
      </c>
      <c r="H22" s="350">
        <f t="shared" si="6"/>
        <v>27461</v>
      </c>
      <c r="I22" s="351">
        <f t="shared" si="6"/>
        <v>27461</v>
      </c>
      <c r="J22" s="353">
        <f t="shared" si="6"/>
        <v>0</v>
      </c>
    </row>
    <row r="23" spans="1:10" s="345" customFormat="1" ht="30.75" customHeight="1" thickBot="1">
      <c r="A23" s="480"/>
      <c r="B23" s="481"/>
      <c r="C23" s="482" t="s">
        <v>222</v>
      </c>
      <c r="D23" s="483" t="s">
        <v>228</v>
      </c>
      <c r="E23" s="484">
        <f>SUM(F23:G23)</f>
        <v>0</v>
      </c>
      <c r="F23" s="485">
        <v>0</v>
      </c>
      <c r="G23" s="486">
        <v>0</v>
      </c>
      <c r="H23" s="484">
        <f>SUM(I23:J23)</f>
        <v>27461</v>
      </c>
      <c r="I23" s="488">
        <v>27461</v>
      </c>
      <c r="J23" s="494">
        <v>0</v>
      </c>
    </row>
    <row r="24" spans="1:10" s="23" customFormat="1" ht="30.75" customHeight="1">
      <c r="A24" s="473">
        <v>750</v>
      </c>
      <c r="B24" s="491"/>
      <c r="C24" s="492"/>
      <c r="D24" s="476" t="s">
        <v>47</v>
      </c>
      <c r="E24" s="477">
        <f aca="true" t="shared" si="7" ref="E24:J25">SUM(E25)</f>
        <v>0</v>
      </c>
      <c r="F24" s="450">
        <f t="shared" si="7"/>
        <v>0</v>
      </c>
      <c r="G24" s="478">
        <f t="shared" si="7"/>
        <v>0</v>
      </c>
      <c r="H24" s="477">
        <f t="shared" si="7"/>
        <v>54076</v>
      </c>
      <c r="I24" s="450">
        <f t="shared" si="7"/>
        <v>54076</v>
      </c>
      <c r="J24" s="493">
        <f t="shared" si="7"/>
        <v>0</v>
      </c>
    </row>
    <row r="25" spans="1:10" s="345" customFormat="1" ht="30.75" customHeight="1">
      <c r="A25" s="346"/>
      <c r="B25" s="339">
        <v>75095</v>
      </c>
      <c r="C25" s="348"/>
      <c r="D25" s="349" t="s">
        <v>174</v>
      </c>
      <c r="E25" s="350">
        <f t="shared" si="7"/>
        <v>0</v>
      </c>
      <c r="F25" s="351">
        <f t="shared" si="7"/>
        <v>0</v>
      </c>
      <c r="G25" s="451">
        <f t="shared" si="7"/>
        <v>0</v>
      </c>
      <c r="H25" s="350">
        <f t="shared" si="7"/>
        <v>54076</v>
      </c>
      <c r="I25" s="351">
        <f t="shared" si="7"/>
        <v>54076</v>
      </c>
      <c r="J25" s="353">
        <f t="shared" si="7"/>
        <v>0</v>
      </c>
    </row>
    <row r="26" spans="1:10" s="345" customFormat="1" ht="46.5" customHeight="1">
      <c r="A26" s="368"/>
      <c r="B26" s="339"/>
      <c r="C26" s="348" t="s">
        <v>236</v>
      </c>
      <c r="D26" s="349" t="s">
        <v>237</v>
      </c>
      <c r="E26" s="355">
        <f>SUM(F26:G26)</f>
        <v>0</v>
      </c>
      <c r="F26" s="356">
        <v>0</v>
      </c>
      <c r="G26" s="357">
        <v>0</v>
      </c>
      <c r="H26" s="355">
        <f>SUM(I26:J26)</f>
        <v>54076</v>
      </c>
      <c r="I26" s="351">
        <v>54076</v>
      </c>
      <c r="J26" s="358">
        <v>0</v>
      </c>
    </row>
    <row r="27" spans="1:10" s="345" customFormat="1" ht="55.5" customHeight="1">
      <c r="A27" s="338">
        <v>756</v>
      </c>
      <c r="B27" s="339"/>
      <c r="C27" s="340"/>
      <c r="D27" s="341" t="s">
        <v>238</v>
      </c>
      <c r="E27" s="342">
        <f aca="true" t="shared" si="8" ref="E27:J27">SUM(E28,E30,E32)</f>
        <v>3600000</v>
      </c>
      <c r="F27" s="452">
        <f t="shared" si="8"/>
        <v>3600000</v>
      </c>
      <c r="G27" s="343">
        <f t="shared" si="8"/>
        <v>0</v>
      </c>
      <c r="H27" s="342">
        <f t="shared" si="8"/>
        <v>79925</v>
      </c>
      <c r="I27" s="452">
        <f t="shared" si="8"/>
        <v>79925</v>
      </c>
      <c r="J27" s="460">
        <f t="shared" si="8"/>
        <v>0</v>
      </c>
    </row>
    <row r="28" spans="1:10" s="345" customFormat="1" ht="51">
      <c r="A28" s="346"/>
      <c r="B28" s="347">
        <v>75615</v>
      </c>
      <c r="C28" s="348"/>
      <c r="D28" s="349" t="s">
        <v>245</v>
      </c>
      <c r="E28" s="350">
        <f>SUM(E29:E29)</f>
        <v>1700000</v>
      </c>
      <c r="F28" s="351">
        <f>SUM(F29:F29)</f>
        <v>1700000</v>
      </c>
      <c r="G28" s="352">
        <v>0</v>
      </c>
      <c r="H28" s="350">
        <f>SUM(H29:H29)</f>
        <v>0</v>
      </c>
      <c r="I28" s="351">
        <f>SUM(I29:I29)</f>
        <v>0</v>
      </c>
      <c r="J28" s="353">
        <f>SUM(J29:J29)</f>
        <v>0</v>
      </c>
    </row>
    <row r="29" spans="1:10" s="345" customFormat="1" ht="30.75" customHeight="1">
      <c r="A29" s="346"/>
      <c r="B29" s="369"/>
      <c r="C29" s="348" t="s">
        <v>239</v>
      </c>
      <c r="D29" s="461" t="s">
        <v>240</v>
      </c>
      <c r="E29" s="355">
        <f>SUM(F29:G29)</f>
        <v>1700000</v>
      </c>
      <c r="F29" s="356">
        <v>1700000</v>
      </c>
      <c r="G29" s="357">
        <v>0</v>
      </c>
      <c r="H29" s="355">
        <f>SUM(I29:J29)</f>
        <v>0</v>
      </c>
      <c r="I29" s="351">
        <v>0</v>
      </c>
      <c r="J29" s="358">
        <v>0</v>
      </c>
    </row>
    <row r="30" spans="1:10" s="345" customFormat="1" ht="30" customHeight="1">
      <c r="A30" s="346"/>
      <c r="B30" s="347">
        <v>75618</v>
      </c>
      <c r="C30" s="348"/>
      <c r="D30" s="349" t="s">
        <v>241</v>
      </c>
      <c r="E30" s="350">
        <f aca="true" t="shared" si="9" ref="E30:J30">SUM(E31)</f>
        <v>0</v>
      </c>
      <c r="F30" s="351">
        <f t="shared" si="9"/>
        <v>0</v>
      </c>
      <c r="G30" s="451">
        <f t="shared" si="9"/>
        <v>0</v>
      </c>
      <c r="H30" s="350">
        <f t="shared" si="9"/>
        <v>79925</v>
      </c>
      <c r="I30" s="351">
        <f t="shared" si="9"/>
        <v>79925</v>
      </c>
      <c r="J30" s="353">
        <f t="shared" si="9"/>
        <v>0</v>
      </c>
    </row>
    <row r="31" spans="1:10" s="345" customFormat="1" ht="30.75" customHeight="1">
      <c r="A31" s="346"/>
      <c r="B31" s="369"/>
      <c r="C31" s="348" t="s">
        <v>242</v>
      </c>
      <c r="D31" s="461" t="s">
        <v>243</v>
      </c>
      <c r="E31" s="355">
        <f>SUM(F31:G31)</f>
        <v>0</v>
      </c>
      <c r="F31" s="356">
        <v>0</v>
      </c>
      <c r="G31" s="357">
        <v>0</v>
      </c>
      <c r="H31" s="355">
        <f>SUM(I31:J31)</f>
        <v>79925</v>
      </c>
      <c r="I31" s="351">
        <v>79925</v>
      </c>
      <c r="J31" s="358">
        <v>0</v>
      </c>
    </row>
    <row r="32" spans="1:10" s="345" customFormat="1" ht="30" customHeight="1">
      <c r="A32" s="346"/>
      <c r="B32" s="347">
        <v>75621</v>
      </c>
      <c r="C32" s="348"/>
      <c r="D32" s="349" t="s">
        <v>244</v>
      </c>
      <c r="E32" s="350">
        <f aca="true" t="shared" si="10" ref="E32:J32">SUM(E33:E34)</f>
        <v>1900000</v>
      </c>
      <c r="F32" s="351">
        <f t="shared" si="10"/>
        <v>1900000</v>
      </c>
      <c r="G32" s="451">
        <f t="shared" si="10"/>
        <v>0</v>
      </c>
      <c r="H32" s="350">
        <f t="shared" si="10"/>
        <v>0</v>
      </c>
      <c r="I32" s="351">
        <f t="shared" si="10"/>
        <v>0</v>
      </c>
      <c r="J32" s="353">
        <f t="shared" si="10"/>
        <v>0</v>
      </c>
    </row>
    <row r="33" spans="1:10" s="345" customFormat="1" ht="30.75" customHeight="1">
      <c r="A33" s="346"/>
      <c r="B33" s="354"/>
      <c r="C33" s="348" t="s">
        <v>246</v>
      </c>
      <c r="D33" s="462" t="s">
        <v>248</v>
      </c>
      <c r="E33" s="355">
        <f>SUM(F33:G33)</f>
        <v>1000000</v>
      </c>
      <c r="F33" s="356">
        <v>1000000</v>
      </c>
      <c r="G33" s="357">
        <v>0</v>
      </c>
      <c r="H33" s="355">
        <f>SUM(I33:J33)</f>
        <v>0</v>
      </c>
      <c r="I33" s="351">
        <v>0</v>
      </c>
      <c r="J33" s="358">
        <v>0</v>
      </c>
    </row>
    <row r="34" spans="1:10" s="345" customFormat="1" ht="30.75" customHeight="1">
      <c r="A34" s="368"/>
      <c r="B34" s="339"/>
      <c r="C34" s="348" t="s">
        <v>247</v>
      </c>
      <c r="D34" s="463" t="s">
        <v>249</v>
      </c>
      <c r="E34" s="355">
        <f>SUM(F34:G34)</f>
        <v>900000</v>
      </c>
      <c r="F34" s="356">
        <v>900000</v>
      </c>
      <c r="G34" s="451">
        <v>0</v>
      </c>
      <c r="H34" s="350"/>
      <c r="I34" s="356"/>
      <c r="J34" s="353"/>
    </row>
    <row r="35" spans="1:10" s="345" customFormat="1" ht="30" customHeight="1">
      <c r="A35" s="338">
        <v>758</v>
      </c>
      <c r="B35" s="339"/>
      <c r="C35" s="340"/>
      <c r="D35" s="341" t="s">
        <v>250</v>
      </c>
      <c r="E35" s="342">
        <f aca="true" t="shared" si="11" ref="E35:J35">SUM(E36+E38+E41)</f>
        <v>0</v>
      </c>
      <c r="F35" s="452">
        <f t="shared" si="11"/>
        <v>0</v>
      </c>
      <c r="G35" s="343">
        <f t="shared" si="11"/>
        <v>0</v>
      </c>
      <c r="H35" s="342">
        <f t="shared" si="11"/>
        <v>241243</v>
      </c>
      <c r="I35" s="452">
        <f t="shared" si="11"/>
        <v>241243</v>
      </c>
      <c r="J35" s="460">
        <f t="shared" si="11"/>
        <v>0</v>
      </c>
    </row>
    <row r="36" spans="1:10" s="345" customFormat="1" ht="30" customHeight="1">
      <c r="A36" s="346"/>
      <c r="B36" s="347">
        <v>75801</v>
      </c>
      <c r="C36" s="348"/>
      <c r="D36" s="462" t="s">
        <v>252</v>
      </c>
      <c r="E36" s="350">
        <f aca="true" t="shared" si="12" ref="E36:J36">SUM(E37:E37)</f>
        <v>0</v>
      </c>
      <c r="F36" s="351">
        <f t="shared" si="12"/>
        <v>0</v>
      </c>
      <c r="G36" s="352">
        <f t="shared" si="12"/>
        <v>0</v>
      </c>
      <c r="H36" s="350">
        <f t="shared" si="12"/>
        <v>199904</v>
      </c>
      <c r="I36" s="351">
        <f t="shared" si="12"/>
        <v>199904</v>
      </c>
      <c r="J36" s="353">
        <f t="shared" si="12"/>
        <v>0</v>
      </c>
    </row>
    <row r="37" spans="1:10" s="345" customFormat="1" ht="30.75" customHeight="1">
      <c r="A37" s="346"/>
      <c r="B37" s="369"/>
      <c r="C37" s="348" t="s">
        <v>251</v>
      </c>
      <c r="D37" s="461" t="s">
        <v>253</v>
      </c>
      <c r="E37" s="355">
        <f>SUM(F37:G37)</f>
        <v>0</v>
      </c>
      <c r="F37" s="356">
        <v>0</v>
      </c>
      <c r="G37" s="357">
        <v>0</v>
      </c>
      <c r="H37" s="350">
        <f>SUM(I37:J37)</f>
        <v>199904</v>
      </c>
      <c r="I37" s="351">
        <v>199904</v>
      </c>
      <c r="J37" s="358">
        <v>0</v>
      </c>
    </row>
    <row r="38" spans="1:10" s="345" customFormat="1" ht="30" customHeight="1">
      <c r="A38" s="346"/>
      <c r="B38" s="347">
        <v>75820</v>
      </c>
      <c r="C38" s="348"/>
      <c r="D38" s="349" t="s">
        <v>254</v>
      </c>
      <c r="E38" s="350">
        <f aca="true" t="shared" si="13" ref="E38:J38">SUM(E39:E40)</f>
        <v>0</v>
      </c>
      <c r="F38" s="351">
        <f t="shared" si="13"/>
        <v>0</v>
      </c>
      <c r="G38" s="352">
        <f t="shared" si="13"/>
        <v>0</v>
      </c>
      <c r="H38" s="350">
        <f t="shared" si="13"/>
        <v>41273</v>
      </c>
      <c r="I38" s="351">
        <f t="shared" si="13"/>
        <v>41273</v>
      </c>
      <c r="J38" s="353">
        <f t="shared" si="13"/>
        <v>0</v>
      </c>
    </row>
    <row r="39" spans="1:10" s="345" customFormat="1" ht="30" customHeight="1">
      <c r="A39" s="346"/>
      <c r="B39" s="347"/>
      <c r="C39" s="348" t="s">
        <v>255</v>
      </c>
      <c r="D39" s="349" t="s">
        <v>257</v>
      </c>
      <c r="E39" s="355">
        <f>SUM(F39:G39)</f>
        <v>0</v>
      </c>
      <c r="F39" s="356">
        <v>0</v>
      </c>
      <c r="G39" s="451">
        <v>0</v>
      </c>
      <c r="H39" s="350">
        <f>SUM(I39:J39)</f>
        <v>38204</v>
      </c>
      <c r="I39" s="351">
        <v>38204</v>
      </c>
      <c r="J39" s="353">
        <v>0</v>
      </c>
    </row>
    <row r="40" spans="1:10" s="345" customFormat="1" ht="30.75" customHeight="1">
      <c r="A40" s="346"/>
      <c r="B40" s="369"/>
      <c r="C40" s="348" t="s">
        <v>256</v>
      </c>
      <c r="D40" s="349" t="s">
        <v>258</v>
      </c>
      <c r="E40" s="355">
        <f>SUM(F40:G40)</f>
        <v>0</v>
      </c>
      <c r="F40" s="356">
        <v>0</v>
      </c>
      <c r="G40" s="357">
        <v>0</v>
      </c>
      <c r="H40" s="350">
        <f>SUM(I40:J40)</f>
        <v>3069</v>
      </c>
      <c r="I40" s="351">
        <v>3069</v>
      </c>
      <c r="J40" s="358">
        <v>0</v>
      </c>
    </row>
    <row r="41" spans="1:10" s="345" customFormat="1" ht="30" customHeight="1">
      <c r="A41" s="346"/>
      <c r="B41" s="347">
        <v>75831</v>
      </c>
      <c r="C41" s="348"/>
      <c r="D41" s="462" t="s">
        <v>419</v>
      </c>
      <c r="E41" s="350">
        <f aca="true" t="shared" si="14" ref="E41:J41">SUM(E42:E42)</f>
        <v>0</v>
      </c>
      <c r="F41" s="356">
        <f t="shared" si="14"/>
        <v>0</v>
      </c>
      <c r="G41" s="352">
        <f t="shared" si="14"/>
        <v>0</v>
      </c>
      <c r="H41" s="350">
        <f t="shared" si="14"/>
        <v>66</v>
      </c>
      <c r="I41" s="356">
        <f t="shared" si="14"/>
        <v>66</v>
      </c>
      <c r="J41" s="353">
        <f t="shared" si="14"/>
        <v>0</v>
      </c>
    </row>
    <row r="42" spans="1:10" s="345" customFormat="1" ht="30.75" customHeight="1" thickBot="1">
      <c r="A42" s="480"/>
      <c r="B42" s="481"/>
      <c r="C42" s="482" t="s">
        <v>251</v>
      </c>
      <c r="D42" s="834" t="s">
        <v>253</v>
      </c>
      <c r="E42" s="484">
        <f>SUM(F42:G42)</f>
        <v>0</v>
      </c>
      <c r="F42" s="485">
        <v>0</v>
      </c>
      <c r="G42" s="486">
        <v>0</v>
      </c>
      <c r="H42" s="487">
        <f>SUM(I42:J42)</f>
        <v>66</v>
      </c>
      <c r="I42" s="488">
        <v>66</v>
      </c>
      <c r="J42" s="494">
        <v>0</v>
      </c>
    </row>
    <row r="43" spans="1:10" s="345" customFormat="1" ht="30" customHeight="1">
      <c r="A43" s="473">
        <v>801</v>
      </c>
      <c r="B43" s="474"/>
      <c r="C43" s="475"/>
      <c r="D43" s="476" t="s">
        <v>175</v>
      </c>
      <c r="E43" s="477">
        <f aca="true" t="shared" si="15" ref="E43:J43">SUM(E44+E49+E51+E53+E57)</f>
        <v>0</v>
      </c>
      <c r="F43" s="450">
        <f t="shared" si="15"/>
        <v>0</v>
      </c>
      <c r="G43" s="478">
        <f t="shared" si="15"/>
        <v>0</v>
      </c>
      <c r="H43" s="477">
        <f t="shared" si="15"/>
        <v>334843</v>
      </c>
      <c r="I43" s="450">
        <f t="shared" si="15"/>
        <v>334843</v>
      </c>
      <c r="J43" s="479">
        <f t="shared" si="15"/>
        <v>0</v>
      </c>
    </row>
    <row r="44" spans="1:10" s="345" customFormat="1" ht="30" customHeight="1">
      <c r="A44" s="346"/>
      <c r="B44" s="347">
        <v>80101</v>
      </c>
      <c r="C44" s="348"/>
      <c r="D44" s="349" t="s">
        <v>214</v>
      </c>
      <c r="E44" s="350">
        <f aca="true" t="shared" si="16" ref="E44:J44">SUM(E45:E48)</f>
        <v>0</v>
      </c>
      <c r="F44" s="351">
        <f t="shared" si="16"/>
        <v>0</v>
      </c>
      <c r="G44" s="352">
        <f t="shared" si="16"/>
        <v>0</v>
      </c>
      <c r="H44" s="350">
        <f t="shared" si="16"/>
        <v>229578</v>
      </c>
      <c r="I44" s="351">
        <f t="shared" si="16"/>
        <v>229578</v>
      </c>
      <c r="J44" s="353">
        <f t="shared" si="16"/>
        <v>0</v>
      </c>
    </row>
    <row r="45" spans="1:10" s="345" customFormat="1" ht="30" customHeight="1">
      <c r="A45" s="346"/>
      <c r="B45" s="347"/>
      <c r="C45" s="348" t="s">
        <v>233</v>
      </c>
      <c r="D45" s="349" t="s">
        <v>234</v>
      </c>
      <c r="E45" s="355">
        <f>SUM(F45:G45)</f>
        <v>0</v>
      </c>
      <c r="F45" s="356">
        <v>0</v>
      </c>
      <c r="G45" s="451">
        <v>0</v>
      </c>
      <c r="H45" s="350">
        <f>SUM(I45:J45)</f>
        <v>21266</v>
      </c>
      <c r="I45" s="351">
        <v>21266</v>
      </c>
      <c r="J45" s="358">
        <v>0</v>
      </c>
    </row>
    <row r="46" spans="1:10" s="345" customFormat="1" ht="45.75" customHeight="1">
      <c r="A46" s="346"/>
      <c r="B46" s="347"/>
      <c r="C46" s="348" t="s">
        <v>259</v>
      </c>
      <c r="D46" s="349" t="s">
        <v>261</v>
      </c>
      <c r="E46" s="355">
        <f>SUM(F46:G46)</f>
        <v>0</v>
      </c>
      <c r="F46" s="356">
        <v>0</v>
      </c>
      <c r="G46" s="451">
        <v>0</v>
      </c>
      <c r="H46" s="350">
        <f>SUM(I46:J46)</f>
        <v>2287</v>
      </c>
      <c r="I46" s="351">
        <v>2287</v>
      </c>
      <c r="J46" s="358">
        <v>0</v>
      </c>
    </row>
    <row r="47" spans="1:10" s="345" customFormat="1" ht="48" customHeight="1">
      <c r="A47" s="346"/>
      <c r="B47" s="347"/>
      <c r="C47" s="348" t="s">
        <v>260</v>
      </c>
      <c r="D47" s="349" t="s">
        <v>237</v>
      </c>
      <c r="E47" s="355">
        <f>SUM(F47:G47)</f>
        <v>0</v>
      </c>
      <c r="F47" s="356">
        <v>0</v>
      </c>
      <c r="G47" s="451">
        <v>0</v>
      </c>
      <c r="H47" s="350">
        <f>SUM(I47:J47)</f>
        <v>800</v>
      </c>
      <c r="I47" s="351">
        <v>800</v>
      </c>
      <c r="J47" s="358">
        <v>0</v>
      </c>
    </row>
    <row r="48" spans="1:10" s="345" customFormat="1" ht="30.75" customHeight="1">
      <c r="A48" s="346"/>
      <c r="B48" s="369"/>
      <c r="C48" s="348" t="s">
        <v>177</v>
      </c>
      <c r="D48" s="349" t="s">
        <v>178</v>
      </c>
      <c r="E48" s="355">
        <f>SUM(F48:G48)</f>
        <v>0</v>
      </c>
      <c r="F48" s="356">
        <v>0</v>
      </c>
      <c r="G48" s="357">
        <v>0</v>
      </c>
      <c r="H48" s="350">
        <f>SUM(I48:J48)</f>
        <v>205225</v>
      </c>
      <c r="I48" s="351">
        <v>205225</v>
      </c>
      <c r="J48" s="358">
        <v>0</v>
      </c>
    </row>
    <row r="49" spans="1:10" s="345" customFormat="1" ht="30.75" customHeight="1">
      <c r="A49" s="346"/>
      <c r="B49" s="347">
        <v>80103</v>
      </c>
      <c r="C49" s="348"/>
      <c r="D49" s="349" t="s">
        <v>262</v>
      </c>
      <c r="E49" s="350">
        <f aca="true" t="shared" si="17" ref="E49:J49">SUM(E50)</f>
        <v>0</v>
      </c>
      <c r="F49" s="356">
        <f t="shared" si="17"/>
        <v>0</v>
      </c>
      <c r="G49" s="451">
        <f t="shared" si="17"/>
        <v>0</v>
      </c>
      <c r="H49" s="350">
        <f t="shared" si="17"/>
        <v>7455</v>
      </c>
      <c r="I49" s="351">
        <f t="shared" si="17"/>
        <v>7455</v>
      </c>
      <c r="J49" s="353">
        <f t="shared" si="17"/>
        <v>0</v>
      </c>
    </row>
    <row r="50" spans="1:10" s="345" customFormat="1" ht="30.75" customHeight="1">
      <c r="A50" s="346"/>
      <c r="B50" s="369"/>
      <c r="C50" s="348" t="s">
        <v>177</v>
      </c>
      <c r="D50" s="349" t="s">
        <v>178</v>
      </c>
      <c r="E50" s="350">
        <f>SUM(F50:G50)</f>
        <v>0</v>
      </c>
      <c r="F50" s="356">
        <v>0</v>
      </c>
      <c r="G50" s="451">
        <v>0</v>
      </c>
      <c r="H50" s="350">
        <f>SUM(I50:J50)</f>
        <v>7455</v>
      </c>
      <c r="I50" s="351">
        <v>7455</v>
      </c>
      <c r="J50" s="353">
        <v>0</v>
      </c>
    </row>
    <row r="51" spans="1:10" s="345" customFormat="1" ht="30.75" customHeight="1">
      <c r="A51" s="346"/>
      <c r="B51" s="347">
        <v>80104</v>
      </c>
      <c r="C51" s="348"/>
      <c r="D51" s="349" t="s">
        <v>263</v>
      </c>
      <c r="E51" s="350">
        <f aca="true" t="shared" si="18" ref="E51:J51">SUM(E52)</f>
        <v>0</v>
      </c>
      <c r="F51" s="356">
        <f t="shared" si="18"/>
        <v>0</v>
      </c>
      <c r="G51" s="451">
        <f t="shared" si="18"/>
        <v>0</v>
      </c>
      <c r="H51" s="350">
        <f t="shared" si="18"/>
        <v>20033</v>
      </c>
      <c r="I51" s="351">
        <f t="shared" si="18"/>
        <v>20033</v>
      </c>
      <c r="J51" s="353">
        <f t="shared" si="18"/>
        <v>0</v>
      </c>
    </row>
    <row r="52" spans="1:10" s="345" customFormat="1" ht="30.75" customHeight="1">
      <c r="A52" s="346"/>
      <c r="B52" s="369"/>
      <c r="C52" s="348" t="s">
        <v>177</v>
      </c>
      <c r="D52" s="349" t="s">
        <v>178</v>
      </c>
      <c r="E52" s="350">
        <f>SUM(F52:G52)</f>
        <v>0</v>
      </c>
      <c r="F52" s="356">
        <v>0</v>
      </c>
      <c r="G52" s="451">
        <v>0</v>
      </c>
      <c r="H52" s="350">
        <f>SUM(I52:J52)</f>
        <v>20033</v>
      </c>
      <c r="I52" s="351">
        <v>20033</v>
      </c>
      <c r="J52" s="353">
        <v>0</v>
      </c>
    </row>
    <row r="53" spans="1:10" s="345" customFormat="1" ht="30" customHeight="1">
      <c r="A53" s="346"/>
      <c r="B53" s="347">
        <v>80110</v>
      </c>
      <c r="C53" s="348"/>
      <c r="D53" s="349" t="s">
        <v>176</v>
      </c>
      <c r="E53" s="350">
        <f aca="true" t="shared" si="19" ref="E53:J53">SUM(E54:E56)</f>
        <v>0</v>
      </c>
      <c r="F53" s="351">
        <f t="shared" si="19"/>
        <v>0</v>
      </c>
      <c r="G53" s="352">
        <f t="shared" si="19"/>
        <v>0</v>
      </c>
      <c r="H53" s="350">
        <f t="shared" si="19"/>
        <v>77738</v>
      </c>
      <c r="I53" s="351">
        <f t="shared" si="19"/>
        <v>77738</v>
      </c>
      <c r="J53" s="353">
        <f t="shared" si="19"/>
        <v>0</v>
      </c>
    </row>
    <row r="54" spans="1:10" s="345" customFormat="1" ht="38.25">
      <c r="A54" s="346"/>
      <c r="B54" s="347"/>
      <c r="C54" s="348" t="s">
        <v>236</v>
      </c>
      <c r="D54" s="349" t="s">
        <v>237</v>
      </c>
      <c r="E54" s="355">
        <f>SUM(F54:G54)</f>
        <v>0</v>
      </c>
      <c r="F54" s="356">
        <v>0</v>
      </c>
      <c r="G54" s="451">
        <v>0</v>
      </c>
      <c r="H54" s="350">
        <f>SUM(I54:J54)</f>
        <v>63483</v>
      </c>
      <c r="I54" s="351">
        <v>63483</v>
      </c>
      <c r="J54" s="353">
        <v>0</v>
      </c>
    </row>
    <row r="55" spans="1:10" s="345" customFormat="1" ht="38.25">
      <c r="A55" s="346"/>
      <c r="B55" s="347"/>
      <c r="C55" s="348" t="s">
        <v>264</v>
      </c>
      <c r="D55" s="349" t="s">
        <v>237</v>
      </c>
      <c r="E55" s="355">
        <f>SUM(F55:G55)</f>
        <v>0</v>
      </c>
      <c r="F55" s="356">
        <v>0</v>
      </c>
      <c r="G55" s="451">
        <v>0</v>
      </c>
      <c r="H55" s="350">
        <f>SUM(I55:J55)</f>
        <v>8465</v>
      </c>
      <c r="I55" s="351">
        <v>8465</v>
      </c>
      <c r="J55" s="353">
        <v>0</v>
      </c>
    </row>
    <row r="56" spans="1:10" s="345" customFormat="1" ht="30.75" customHeight="1">
      <c r="A56" s="346"/>
      <c r="B56" s="369"/>
      <c r="C56" s="348" t="s">
        <v>177</v>
      </c>
      <c r="D56" s="349" t="s">
        <v>178</v>
      </c>
      <c r="E56" s="355">
        <f>SUM(F56:G56)</f>
        <v>0</v>
      </c>
      <c r="F56" s="356">
        <v>0</v>
      </c>
      <c r="G56" s="357">
        <v>0</v>
      </c>
      <c r="H56" s="350">
        <f>SUM(I56:J56)</f>
        <v>5790</v>
      </c>
      <c r="I56" s="351">
        <v>5790</v>
      </c>
      <c r="J56" s="358">
        <v>0</v>
      </c>
    </row>
    <row r="57" spans="1:10" s="345" customFormat="1" ht="30.75" customHeight="1">
      <c r="A57" s="346"/>
      <c r="B57" s="347">
        <v>80146</v>
      </c>
      <c r="C57" s="348"/>
      <c r="D57" s="349" t="s">
        <v>265</v>
      </c>
      <c r="E57" s="350">
        <f aca="true" t="shared" si="20" ref="E57:J57">SUM(E58)</f>
        <v>0</v>
      </c>
      <c r="F57" s="356">
        <f t="shared" si="20"/>
        <v>0</v>
      </c>
      <c r="G57" s="451">
        <f t="shared" si="20"/>
        <v>0</v>
      </c>
      <c r="H57" s="350">
        <f t="shared" si="20"/>
        <v>39</v>
      </c>
      <c r="I57" s="351">
        <f t="shared" si="20"/>
        <v>39</v>
      </c>
      <c r="J57" s="353">
        <f t="shared" si="20"/>
        <v>0</v>
      </c>
    </row>
    <row r="58" spans="1:10" s="345" customFormat="1" ht="30.75" customHeight="1" thickBot="1">
      <c r="A58" s="480"/>
      <c r="B58" s="481"/>
      <c r="C58" s="482" t="s">
        <v>177</v>
      </c>
      <c r="D58" s="483" t="s">
        <v>178</v>
      </c>
      <c r="E58" s="487">
        <f>SUM(F58:G58)</f>
        <v>0</v>
      </c>
      <c r="F58" s="485">
        <v>0</v>
      </c>
      <c r="G58" s="489">
        <v>0</v>
      </c>
      <c r="H58" s="487">
        <f>SUM(I58:J58)</f>
        <v>39</v>
      </c>
      <c r="I58" s="488">
        <v>39</v>
      </c>
      <c r="J58" s="490">
        <v>0</v>
      </c>
    </row>
    <row r="59" spans="1:10" s="345" customFormat="1" ht="30" customHeight="1">
      <c r="A59" s="473">
        <v>851</v>
      </c>
      <c r="B59" s="474"/>
      <c r="C59" s="475"/>
      <c r="D59" s="476" t="s">
        <v>266</v>
      </c>
      <c r="E59" s="477">
        <f aca="true" t="shared" si="21" ref="E59:J59">SUM(E60)</f>
        <v>0</v>
      </c>
      <c r="F59" s="450">
        <f t="shared" si="21"/>
        <v>0</v>
      </c>
      <c r="G59" s="478">
        <f t="shared" si="21"/>
        <v>0</v>
      </c>
      <c r="H59" s="477">
        <f t="shared" si="21"/>
        <v>63</v>
      </c>
      <c r="I59" s="450">
        <f t="shared" si="21"/>
        <v>63</v>
      </c>
      <c r="J59" s="479">
        <f t="shared" si="21"/>
        <v>0</v>
      </c>
    </row>
    <row r="60" spans="1:10" s="345" customFormat="1" ht="30" customHeight="1">
      <c r="A60" s="346"/>
      <c r="B60" s="347">
        <v>85195</v>
      </c>
      <c r="C60" s="348"/>
      <c r="D60" s="349" t="s">
        <v>174</v>
      </c>
      <c r="E60" s="350">
        <f aca="true" t="shared" si="22" ref="E60:J60">SUM(E61:E62)</f>
        <v>0</v>
      </c>
      <c r="F60" s="356">
        <f t="shared" si="22"/>
        <v>0</v>
      </c>
      <c r="G60" s="451">
        <f t="shared" si="22"/>
        <v>0</v>
      </c>
      <c r="H60" s="350">
        <f t="shared" si="22"/>
        <v>63</v>
      </c>
      <c r="I60" s="356">
        <f t="shared" si="22"/>
        <v>63</v>
      </c>
      <c r="J60" s="353">
        <f t="shared" si="22"/>
        <v>0</v>
      </c>
    </row>
    <row r="61" spans="1:10" s="345" customFormat="1" ht="30.75" customHeight="1">
      <c r="A61" s="346"/>
      <c r="B61" s="354"/>
      <c r="C61" s="348" t="s">
        <v>256</v>
      </c>
      <c r="D61" s="349" t="s">
        <v>258</v>
      </c>
      <c r="E61" s="355">
        <f>SUM(F61:G61)</f>
        <v>0</v>
      </c>
      <c r="F61" s="356">
        <v>0</v>
      </c>
      <c r="G61" s="357">
        <v>0</v>
      </c>
      <c r="H61" s="350">
        <f>SUM(I61:J61)</f>
        <v>7</v>
      </c>
      <c r="I61" s="351">
        <v>7</v>
      </c>
      <c r="J61" s="358">
        <v>0</v>
      </c>
    </row>
    <row r="62" spans="1:10" s="345" customFormat="1" ht="30.75" customHeight="1">
      <c r="A62" s="368"/>
      <c r="B62" s="339"/>
      <c r="C62" s="348" t="s">
        <v>177</v>
      </c>
      <c r="D62" s="349" t="s">
        <v>178</v>
      </c>
      <c r="E62" s="355">
        <f>SUM(F62:G62)</f>
        <v>0</v>
      </c>
      <c r="F62" s="356">
        <v>0</v>
      </c>
      <c r="G62" s="357">
        <v>0</v>
      </c>
      <c r="H62" s="350">
        <f>SUM(I62:J62)</f>
        <v>56</v>
      </c>
      <c r="I62" s="351">
        <v>56</v>
      </c>
      <c r="J62" s="358">
        <v>0</v>
      </c>
    </row>
    <row r="63" spans="1:10" s="345" customFormat="1" ht="30" customHeight="1">
      <c r="A63" s="338">
        <v>852</v>
      </c>
      <c r="B63" s="339"/>
      <c r="C63" s="340"/>
      <c r="D63" s="341" t="s">
        <v>267</v>
      </c>
      <c r="E63" s="342">
        <f aca="true" t="shared" si="23" ref="E63:J63">SUM(E64,E66)</f>
        <v>0</v>
      </c>
      <c r="F63" s="452">
        <f t="shared" si="23"/>
        <v>0</v>
      </c>
      <c r="G63" s="343">
        <f t="shared" si="23"/>
        <v>0</v>
      </c>
      <c r="H63" s="342">
        <f t="shared" si="23"/>
        <v>638</v>
      </c>
      <c r="I63" s="452">
        <f t="shared" si="23"/>
        <v>638</v>
      </c>
      <c r="J63" s="460">
        <f t="shared" si="23"/>
        <v>0</v>
      </c>
    </row>
    <row r="64" spans="1:10" s="345" customFormat="1" ht="30" customHeight="1">
      <c r="A64" s="346"/>
      <c r="B64" s="347">
        <v>85219</v>
      </c>
      <c r="C64" s="348"/>
      <c r="D64" s="349" t="s">
        <v>268</v>
      </c>
      <c r="E64" s="350">
        <f aca="true" t="shared" si="24" ref="E64:J64">SUM(E65)</f>
        <v>0</v>
      </c>
      <c r="F64" s="351">
        <f t="shared" si="24"/>
        <v>0</v>
      </c>
      <c r="G64" s="451">
        <f t="shared" si="24"/>
        <v>0</v>
      </c>
      <c r="H64" s="350">
        <f t="shared" si="24"/>
        <v>79</v>
      </c>
      <c r="I64" s="351">
        <f t="shared" si="24"/>
        <v>79</v>
      </c>
      <c r="J64" s="370">
        <f t="shared" si="24"/>
        <v>0</v>
      </c>
    </row>
    <row r="65" spans="1:10" s="345" customFormat="1" ht="30.75" customHeight="1">
      <c r="A65" s="346"/>
      <c r="B65" s="369"/>
      <c r="C65" s="348" t="s">
        <v>222</v>
      </c>
      <c r="D65" s="349" t="s">
        <v>228</v>
      </c>
      <c r="E65" s="355">
        <f>SUM(F65:G65)</f>
        <v>0</v>
      </c>
      <c r="F65" s="356">
        <v>0</v>
      </c>
      <c r="G65" s="357">
        <v>0</v>
      </c>
      <c r="H65" s="350">
        <f>SUM(I65:J65)</f>
        <v>79</v>
      </c>
      <c r="I65" s="351">
        <v>79</v>
      </c>
      <c r="J65" s="358">
        <v>0</v>
      </c>
    </row>
    <row r="66" spans="1:10" s="345" customFormat="1" ht="30.75" customHeight="1">
      <c r="A66" s="346"/>
      <c r="B66" s="347">
        <v>85295</v>
      </c>
      <c r="C66" s="348"/>
      <c r="D66" s="349" t="s">
        <v>174</v>
      </c>
      <c r="E66" s="350">
        <f aca="true" t="shared" si="25" ref="E66:J66">SUM(E67)</f>
        <v>0</v>
      </c>
      <c r="F66" s="351">
        <f t="shared" si="25"/>
        <v>0</v>
      </c>
      <c r="G66" s="352">
        <f t="shared" si="25"/>
        <v>0</v>
      </c>
      <c r="H66" s="350">
        <f t="shared" si="25"/>
        <v>559</v>
      </c>
      <c r="I66" s="351">
        <f t="shared" si="25"/>
        <v>559</v>
      </c>
      <c r="J66" s="370">
        <f t="shared" si="25"/>
        <v>0</v>
      </c>
    </row>
    <row r="67" spans="1:10" s="345" customFormat="1" ht="30.75" customHeight="1">
      <c r="A67" s="368"/>
      <c r="B67" s="339"/>
      <c r="C67" s="348" t="s">
        <v>222</v>
      </c>
      <c r="D67" s="349" t="s">
        <v>228</v>
      </c>
      <c r="E67" s="355">
        <f>SUM(F67:G67)</f>
        <v>0</v>
      </c>
      <c r="F67" s="356">
        <v>0</v>
      </c>
      <c r="G67" s="357">
        <v>0</v>
      </c>
      <c r="H67" s="350">
        <f>SUM(I67:J67)</f>
        <v>559</v>
      </c>
      <c r="I67" s="351">
        <v>559</v>
      </c>
      <c r="J67" s="358">
        <v>0</v>
      </c>
    </row>
    <row r="68" spans="1:10" s="345" customFormat="1" ht="30" customHeight="1">
      <c r="A68" s="338">
        <v>853</v>
      </c>
      <c r="B68" s="339"/>
      <c r="C68" s="340"/>
      <c r="D68" s="341" t="s">
        <v>215</v>
      </c>
      <c r="E68" s="342">
        <f aca="true" t="shared" si="26" ref="E68:J68">SUM(E69+E71)</f>
        <v>0</v>
      </c>
      <c r="F68" s="452">
        <f t="shared" si="26"/>
        <v>0</v>
      </c>
      <c r="G68" s="343">
        <f t="shared" si="26"/>
        <v>0</v>
      </c>
      <c r="H68" s="342">
        <f t="shared" si="26"/>
        <v>142302</v>
      </c>
      <c r="I68" s="452">
        <f t="shared" si="26"/>
        <v>142302</v>
      </c>
      <c r="J68" s="460">
        <f t="shared" si="26"/>
        <v>0</v>
      </c>
    </row>
    <row r="69" spans="1:10" s="345" customFormat="1" ht="30" customHeight="1">
      <c r="A69" s="346"/>
      <c r="B69" s="347">
        <v>85305</v>
      </c>
      <c r="C69" s="348"/>
      <c r="D69" s="349" t="s">
        <v>269</v>
      </c>
      <c r="E69" s="350">
        <f aca="true" t="shared" si="27" ref="E69:J69">SUM(E70)</f>
        <v>0</v>
      </c>
      <c r="F69" s="351">
        <f t="shared" si="27"/>
        <v>0</v>
      </c>
      <c r="G69" s="451">
        <f t="shared" si="27"/>
        <v>0</v>
      </c>
      <c r="H69" s="350">
        <f t="shared" si="27"/>
        <v>3343</v>
      </c>
      <c r="I69" s="351">
        <f t="shared" si="27"/>
        <v>3343</v>
      </c>
      <c r="J69" s="370">
        <f t="shared" si="27"/>
        <v>0</v>
      </c>
    </row>
    <row r="70" spans="1:10" s="345" customFormat="1" ht="30.75" customHeight="1">
      <c r="A70" s="346"/>
      <c r="B70" s="369"/>
      <c r="C70" s="348" t="s">
        <v>177</v>
      </c>
      <c r="D70" s="349" t="s">
        <v>178</v>
      </c>
      <c r="E70" s="355">
        <f>SUM(F70:G70)</f>
        <v>0</v>
      </c>
      <c r="F70" s="356">
        <v>0</v>
      </c>
      <c r="G70" s="357">
        <v>0</v>
      </c>
      <c r="H70" s="350">
        <f>SUM(I70:J70)</f>
        <v>3343</v>
      </c>
      <c r="I70" s="351">
        <v>3343</v>
      </c>
      <c r="J70" s="358">
        <v>0</v>
      </c>
    </row>
    <row r="71" spans="1:10" s="345" customFormat="1" ht="30" customHeight="1">
      <c r="A71" s="346"/>
      <c r="B71" s="347">
        <v>85395</v>
      </c>
      <c r="C71" s="348"/>
      <c r="D71" s="349" t="s">
        <v>174</v>
      </c>
      <c r="E71" s="350">
        <f aca="true" t="shared" si="28" ref="E71:J71">SUM(E72:E73)</f>
        <v>0</v>
      </c>
      <c r="F71" s="356">
        <f t="shared" si="28"/>
        <v>0</v>
      </c>
      <c r="G71" s="451">
        <f t="shared" si="28"/>
        <v>0</v>
      </c>
      <c r="H71" s="350">
        <f t="shared" si="28"/>
        <v>138959</v>
      </c>
      <c r="I71" s="356">
        <f t="shared" si="28"/>
        <v>138959</v>
      </c>
      <c r="J71" s="353">
        <f t="shared" si="28"/>
        <v>0</v>
      </c>
    </row>
    <row r="72" spans="1:10" s="345" customFormat="1" ht="30.75" customHeight="1">
      <c r="A72" s="346"/>
      <c r="B72" s="354"/>
      <c r="C72" s="348" t="s">
        <v>216</v>
      </c>
      <c r="D72" s="349" t="s">
        <v>218</v>
      </c>
      <c r="E72" s="355">
        <f>SUM(F72:G72)</f>
        <v>0</v>
      </c>
      <c r="F72" s="356">
        <v>0</v>
      </c>
      <c r="G72" s="357">
        <v>0</v>
      </c>
      <c r="H72" s="350">
        <f>SUM(I72:J72)</f>
        <v>118115</v>
      </c>
      <c r="I72" s="351">
        <v>118115</v>
      </c>
      <c r="J72" s="358">
        <v>0</v>
      </c>
    </row>
    <row r="73" spans="1:10" s="345" customFormat="1" ht="30.75" customHeight="1">
      <c r="A73" s="368"/>
      <c r="B73" s="339"/>
      <c r="C73" s="348" t="s">
        <v>217</v>
      </c>
      <c r="D73" s="349" t="s">
        <v>218</v>
      </c>
      <c r="E73" s="355">
        <f>SUM(F73:G73)</f>
        <v>0</v>
      </c>
      <c r="F73" s="356">
        <v>0</v>
      </c>
      <c r="G73" s="357">
        <v>0</v>
      </c>
      <c r="H73" s="350">
        <f>SUM(I73:J73)</f>
        <v>20844</v>
      </c>
      <c r="I73" s="351">
        <v>20844</v>
      </c>
      <c r="J73" s="358">
        <v>0</v>
      </c>
    </row>
    <row r="74" spans="1:10" s="345" customFormat="1" ht="30" customHeight="1">
      <c r="A74" s="338">
        <v>900</v>
      </c>
      <c r="B74" s="339"/>
      <c r="C74" s="340"/>
      <c r="D74" s="341" t="s">
        <v>179</v>
      </c>
      <c r="E74" s="342">
        <f aca="true" t="shared" si="29" ref="E74:J74">SUM(E75+E78+E81)</f>
        <v>5450000</v>
      </c>
      <c r="F74" s="452">
        <f t="shared" si="29"/>
        <v>0</v>
      </c>
      <c r="G74" s="343">
        <f t="shared" si="29"/>
        <v>5450000</v>
      </c>
      <c r="H74" s="342">
        <f t="shared" si="29"/>
        <v>60469</v>
      </c>
      <c r="I74" s="452">
        <f t="shared" si="29"/>
        <v>60469</v>
      </c>
      <c r="J74" s="344">
        <f t="shared" si="29"/>
        <v>0</v>
      </c>
    </row>
    <row r="75" spans="1:10" s="345" customFormat="1" ht="30" customHeight="1">
      <c r="A75" s="346"/>
      <c r="B75" s="347">
        <v>90001</v>
      </c>
      <c r="C75" s="348"/>
      <c r="D75" s="349" t="s">
        <v>202</v>
      </c>
      <c r="E75" s="350">
        <f aca="true" t="shared" si="30" ref="E75:J75">SUM(E76:E77)</f>
        <v>1000000</v>
      </c>
      <c r="F75" s="351">
        <f t="shared" si="30"/>
        <v>0</v>
      </c>
      <c r="G75" s="451">
        <f t="shared" si="30"/>
        <v>1000000</v>
      </c>
      <c r="H75" s="350">
        <f t="shared" si="30"/>
        <v>38800</v>
      </c>
      <c r="I75" s="351">
        <f t="shared" si="30"/>
        <v>38800</v>
      </c>
      <c r="J75" s="370">
        <f t="shared" si="30"/>
        <v>0</v>
      </c>
    </row>
    <row r="76" spans="1:10" s="345" customFormat="1" ht="30.75" customHeight="1">
      <c r="A76" s="346"/>
      <c r="B76" s="354"/>
      <c r="C76" s="348" t="s">
        <v>222</v>
      </c>
      <c r="D76" s="349" t="s">
        <v>228</v>
      </c>
      <c r="E76" s="355">
        <f>SUM(F76:G76)</f>
        <v>0</v>
      </c>
      <c r="F76" s="356">
        <v>0</v>
      </c>
      <c r="G76" s="357">
        <v>0</v>
      </c>
      <c r="H76" s="350">
        <f>SUM(I76:J76)</f>
        <v>38800</v>
      </c>
      <c r="I76" s="351">
        <v>38800</v>
      </c>
      <c r="J76" s="370">
        <v>0</v>
      </c>
    </row>
    <row r="77" spans="1:10" s="345" customFormat="1" ht="51">
      <c r="A77" s="346"/>
      <c r="B77" s="369"/>
      <c r="C77" s="348" t="s">
        <v>180</v>
      </c>
      <c r="D77" s="349" t="s">
        <v>181</v>
      </c>
      <c r="E77" s="355">
        <f>SUM(F77:G77)</f>
        <v>1000000</v>
      </c>
      <c r="F77" s="356">
        <v>0</v>
      </c>
      <c r="G77" s="451">
        <v>1000000</v>
      </c>
      <c r="H77" s="350">
        <f>SUM(I77:J77)</f>
        <v>0</v>
      </c>
      <c r="I77" s="351">
        <v>0</v>
      </c>
      <c r="J77" s="353">
        <v>0</v>
      </c>
    </row>
    <row r="78" spans="1:10" s="345" customFormat="1" ht="30" customHeight="1">
      <c r="A78" s="346"/>
      <c r="B78" s="347">
        <v>90002</v>
      </c>
      <c r="C78" s="348"/>
      <c r="D78" s="349" t="s">
        <v>203</v>
      </c>
      <c r="E78" s="350">
        <f aca="true" t="shared" si="31" ref="E78:J78">SUM(E79:E80)</f>
        <v>1650000</v>
      </c>
      <c r="F78" s="351">
        <f t="shared" si="31"/>
        <v>0</v>
      </c>
      <c r="G78" s="352">
        <f t="shared" si="31"/>
        <v>1650000</v>
      </c>
      <c r="H78" s="350">
        <f t="shared" si="31"/>
        <v>21423</v>
      </c>
      <c r="I78" s="351">
        <f t="shared" si="31"/>
        <v>21423</v>
      </c>
      <c r="J78" s="353">
        <f t="shared" si="31"/>
        <v>0</v>
      </c>
    </row>
    <row r="79" spans="1:10" s="345" customFormat="1" ht="30.75" customHeight="1">
      <c r="A79" s="346"/>
      <c r="B79" s="354"/>
      <c r="C79" s="765" t="s">
        <v>177</v>
      </c>
      <c r="D79" s="766" t="s">
        <v>178</v>
      </c>
      <c r="E79" s="767">
        <f>SUM(F79:G79)</f>
        <v>0</v>
      </c>
      <c r="F79" s="351">
        <v>0</v>
      </c>
      <c r="G79" s="370">
        <v>0</v>
      </c>
      <c r="H79" s="459">
        <f>SUM(I79:J79)</f>
        <v>21423</v>
      </c>
      <c r="I79" s="351">
        <v>21423</v>
      </c>
      <c r="J79" s="370">
        <v>0</v>
      </c>
    </row>
    <row r="80" spans="1:10" s="345" customFormat="1" ht="30.75" customHeight="1" thickBot="1">
      <c r="A80" s="480"/>
      <c r="B80" s="481"/>
      <c r="C80" s="482" t="s">
        <v>412</v>
      </c>
      <c r="D80" s="483" t="s">
        <v>413</v>
      </c>
      <c r="E80" s="484">
        <f>SUM(F80:G80)</f>
        <v>1650000</v>
      </c>
      <c r="F80" s="485">
        <v>0</v>
      </c>
      <c r="G80" s="486">
        <v>1650000</v>
      </c>
      <c r="H80" s="487">
        <f>SUM(I80:J80)</f>
        <v>0</v>
      </c>
      <c r="I80" s="485"/>
      <c r="J80" s="490"/>
    </row>
    <row r="81" spans="1:10" s="345" customFormat="1" ht="30.75" customHeight="1">
      <c r="A81" s="464"/>
      <c r="B81" s="465">
        <v>90095</v>
      </c>
      <c r="C81" s="466"/>
      <c r="D81" s="467" t="s">
        <v>174</v>
      </c>
      <c r="E81" s="468">
        <f aca="true" t="shared" si="32" ref="E81:J81">SUM(E82:E84)</f>
        <v>2800000</v>
      </c>
      <c r="F81" s="469">
        <f t="shared" si="32"/>
        <v>0</v>
      </c>
      <c r="G81" s="470">
        <f t="shared" si="32"/>
        <v>2800000</v>
      </c>
      <c r="H81" s="471">
        <f t="shared" si="32"/>
        <v>246</v>
      </c>
      <c r="I81" s="469">
        <f t="shared" si="32"/>
        <v>246</v>
      </c>
      <c r="J81" s="472">
        <f t="shared" si="32"/>
        <v>0</v>
      </c>
    </row>
    <row r="82" spans="1:10" s="345" customFormat="1" ht="30.75" customHeight="1">
      <c r="A82" s="346"/>
      <c r="B82" s="354"/>
      <c r="C82" s="348" t="s">
        <v>224</v>
      </c>
      <c r="D82" s="461" t="s">
        <v>271</v>
      </c>
      <c r="E82" s="355">
        <f>SUM(F82:G82)</f>
        <v>0</v>
      </c>
      <c r="F82" s="356">
        <v>0</v>
      </c>
      <c r="G82" s="357">
        <v>0</v>
      </c>
      <c r="H82" s="350">
        <f>SUM(I82:J82)</f>
        <v>246</v>
      </c>
      <c r="I82" s="351">
        <v>246</v>
      </c>
      <c r="J82" s="358">
        <v>0</v>
      </c>
    </row>
    <row r="83" spans="1:10" s="345" customFormat="1" ht="30.75" customHeight="1">
      <c r="A83" s="346"/>
      <c r="B83" s="354"/>
      <c r="C83" s="348" t="s">
        <v>270</v>
      </c>
      <c r="D83" s="461" t="s">
        <v>272</v>
      </c>
      <c r="E83" s="355">
        <f>SUM(F83:G83)</f>
        <v>1000000</v>
      </c>
      <c r="F83" s="356">
        <v>0</v>
      </c>
      <c r="G83" s="357">
        <v>1000000</v>
      </c>
      <c r="H83" s="350">
        <f>SUM(I83:J83)</f>
        <v>0</v>
      </c>
      <c r="I83" s="351">
        <v>0</v>
      </c>
      <c r="J83" s="358">
        <v>0</v>
      </c>
    </row>
    <row r="84" spans="1:10" s="345" customFormat="1" ht="51.75" customHeight="1">
      <c r="A84" s="368"/>
      <c r="B84" s="369"/>
      <c r="C84" s="348" t="s">
        <v>180</v>
      </c>
      <c r="D84" s="349" t="s">
        <v>181</v>
      </c>
      <c r="E84" s="355">
        <f>SUM(F84:G84)</f>
        <v>1800000</v>
      </c>
      <c r="F84" s="356">
        <v>0</v>
      </c>
      <c r="G84" s="357">
        <v>1800000</v>
      </c>
      <c r="H84" s="350">
        <f>SUM(I84:J84)</f>
        <v>0</v>
      </c>
      <c r="I84" s="351">
        <v>0</v>
      </c>
      <c r="J84" s="358">
        <v>0</v>
      </c>
    </row>
    <row r="85" spans="1:10" s="345" customFormat="1" ht="30" customHeight="1">
      <c r="A85" s="338">
        <v>921</v>
      </c>
      <c r="B85" s="339"/>
      <c r="C85" s="340"/>
      <c r="D85" s="341" t="s">
        <v>63</v>
      </c>
      <c r="E85" s="342">
        <f aca="true" t="shared" si="33" ref="E85:J86">SUM(E86)</f>
        <v>0</v>
      </c>
      <c r="F85" s="452">
        <f t="shared" si="33"/>
        <v>0</v>
      </c>
      <c r="G85" s="343">
        <f t="shared" si="33"/>
        <v>0</v>
      </c>
      <c r="H85" s="342">
        <f t="shared" si="33"/>
        <v>613</v>
      </c>
      <c r="I85" s="452">
        <f t="shared" si="33"/>
        <v>613</v>
      </c>
      <c r="J85" s="460">
        <f t="shared" si="33"/>
        <v>0</v>
      </c>
    </row>
    <row r="86" spans="1:10" s="345" customFormat="1" ht="30" customHeight="1">
      <c r="A86" s="346"/>
      <c r="B86" s="347">
        <v>92109</v>
      </c>
      <c r="C86" s="348"/>
      <c r="D86" s="349" t="s">
        <v>273</v>
      </c>
      <c r="E86" s="350">
        <f t="shared" si="33"/>
        <v>0</v>
      </c>
      <c r="F86" s="351">
        <f t="shared" si="33"/>
        <v>0</v>
      </c>
      <c r="G86" s="451">
        <f t="shared" si="33"/>
        <v>0</v>
      </c>
      <c r="H86" s="350">
        <f t="shared" si="33"/>
        <v>613</v>
      </c>
      <c r="I86" s="351">
        <f t="shared" si="33"/>
        <v>613</v>
      </c>
      <c r="J86" s="370">
        <f t="shared" si="33"/>
        <v>0</v>
      </c>
    </row>
    <row r="87" spans="1:10" s="345" customFormat="1" ht="30.75" customHeight="1" thickBot="1">
      <c r="A87" s="346"/>
      <c r="B87" s="369"/>
      <c r="C87" s="348" t="s">
        <v>222</v>
      </c>
      <c r="D87" s="349" t="s">
        <v>228</v>
      </c>
      <c r="E87" s="355">
        <f>SUM(F87:G87)</f>
        <v>0</v>
      </c>
      <c r="F87" s="356">
        <v>0</v>
      </c>
      <c r="G87" s="357">
        <v>0</v>
      </c>
      <c r="H87" s="350">
        <f>SUM(I87:J87)</f>
        <v>613</v>
      </c>
      <c r="I87" s="351">
        <v>613</v>
      </c>
      <c r="J87" s="358">
        <v>0</v>
      </c>
    </row>
    <row r="88" spans="1:10" s="23" customFormat="1" ht="31.5" customHeight="1" thickBot="1">
      <c r="A88" s="853" t="s">
        <v>5</v>
      </c>
      <c r="B88" s="854"/>
      <c r="C88" s="854"/>
      <c r="D88" s="854"/>
      <c r="E88" s="359">
        <f aca="true" t="shared" si="34" ref="E88:J88">SUM(E10,E16,E24,E27,E35,E43,E59,E63,E68,E74,E85)</f>
        <v>11020000</v>
      </c>
      <c r="F88" s="360">
        <f t="shared" si="34"/>
        <v>3600000</v>
      </c>
      <c r="G88" s="361">
        <f t="shared" si="34"/>
        <v>7420000</v>
      </c>
      <c r="H88" s="359">
        <f t="shared" si="34"/>
        <v>1062677</v>
      </c>
      <c r="I88" s="360">
        <f t="shared" si="34"/>
        <v>1062677</v>
      </c>
      <c r="J88" s="362">
        <f t="shared" si="34"/>
        <v>0</v>
      </c>
    </row>
    <row r="89" spans="1:10" ht="12.75">
      <c r="A89" s="345"/>
      <c r="B89" s="345"/>
      <c r="C89" s="345"/>
      <c r="D89" s="345"/>
      <c r="E89" s="345"/>
      <c r="F89" s="363"/>
      <c r="G89" s="363"/>
      <c r="H89" s="363"/>
      <c r="I89" s="363"/>
      <c r="J89" s="345"/>
    </row>
    <row r="91" ht="12.75">
      <c r="E91" s="30"/>
    </row>
    <row r="92" spans="5:10" ht="12.75">
      <c r="E92" s="19"/>
      <c r="J92" s="19"/>
    </row>
    <row r="93" spans="4:5" ht="12.75">
      <c r="D93" s="495"/>
      <c r="E93" s="496"/>
    </row>
    <row r="94" spans="4:10" ht="12.75">
      <c r="D94" s="364"/>
      <c r="E94" s="365"/>
      <c r="J94" s="19"/>
    </row>
    <row r="95" spans="4:5" ht="12.75">
      <c r="D95" s="366"/>
      <c r="E95" s="366"/>
    </row>
    <row r="96" spans="4:5" ht="12.75">
      <c r="D96" s="366"/>
      <c r="E96" s="366"/>
    </row>
    <row r="97" spans="4:5" ht="12.75">
      <c r="D97" s="366"/>
      <c r="E97" s="366"/>
    </row>
    <row r="98" spans="4:5" ht="12.75">
      <c r="D98" s="364"/>
      <c r="E98" s="367"/>
    </row>
    <row r="99" spans="4:5" ht="12.75">
      <c r="D99" s="366"/>
      <c r="E99" s="366"/>
    </row>
  </sheetData>
  <sheetProtection/>
  <mergeCells count="13">
    <mergeCell ref="A88:D88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  <rowBreaks count="4" manualBreakCount="4">
    <brk id="23" max="9" man="1"/>
    <brk id="42" max="9" man="1"/>
    <brk id="58" max="9" man="1"/>
    <brk id="8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4.421875" style="0" bestFit="1" customWidth="1"/>
    <col min="2" max="2" width="25.57421875" style="0" bestFit="1" customWidth="1"/>
    <col min="3" max="3" width="18.421875" style="0" customWidth="1"/>
    <col min="4" max="4" width="19.8515625" style="0" customWidth="1"/>
    <col min="5" max="5" width="17.140625" style="0" customWidth="1"/>
    <col min="6" max="6" width="19.57421875" style="0" customWidth="1"/>
    <col min="7" max="7" width="19.00390625" style="0" customWidth="1"/>
    <col min="8" max="8" width="23.28125" style="0" customWidth="1"/>
  </cols>
  <sheetData>
    <row r="1" spans="1:8" ht="54" customHeight="1">
      <c r="A1" s="20"/>
      <c r="B1" s="20"/>
      <c r="C1" s="20"/>
      <c r="D1" s="20"/>
      <c r="E1" s="20"/>
      <c r="F1" s="20"/>
      <c r="G1" s="20"/>
      <c r="H1" s="390" t="s">
        <v>435</v>
      </c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5.75">
      <c r="A3" s="913" t="s">
        <v>391</v>
      </c>
      <c r="B3" s="913"/>
      <c r="C3" s="913"/>
      <c r="D3" s="913"/>
      <c r="E3" s="913"/>
      <c r="F3" s="913"/>
      <c r="G3" s="913"/>
      <c r="H3" s="913"/>
    </row>
    <row r="4" spans="1:8" ht="12.75">
      <c r="A4" s="914" t="s">
        <v>316</v>
      </c>
      <c r="B4" s="914"/>
      <c r="C4" s="914"/>
      <c r="D4" s="914"/>
      <c r="E4" s="914"/>
      <c r="F4" s="914"/>
      <c r="G4" s="914"/>
      <c r="H4" s="914"/>
    </row>
    <row r="5" spans="1:8" ht="12.75">
      <c r="A5" s="20"/>
      <c r="B5" s="20"/>
      <c r="C5" s="20"/>
      <c r="D5" s="20"/>
      <c r="E5" s="20"/>
      <c r="F5" s="20"/>
      <c r="G5" s="20"/>
      <c r="H5" s="915" t="s">
        <v>6</v>
      </c>
    </row>
    <row r="6" spans="1:8" ht="13.5" thickBot="1">
      <c r="A6" s="20"/>
      <c r="B6" s="20"/>
      <c r="C6" s="20"/>
      <c r="D6" s="20"/>
      <c r="E6" s="20"/>
      <c r="F6" s="20"/>
      <c r="G6" s="20"/>
      <c r="H6" s="916"/>
    </row>
    <row r="7" spans="1:8" ht="12.75">
      <c r="A7" s="917" t="s">
        <v>317</v>
      </c>
      <c r="B7" s="918" t="s">
        <v>318</v>
      </c>
      <c r="C7" s="917" t="s">
        <v>319</v>
      </c>
      <c r="D7" s="920"/>
      <c r="E7" s="920"/>
      <c r="F7" s="921"/>
      <c r="G7" s="904" t="s">
        <v>311</v>
      </c>
      <c r="H7" s="905"/>
    </row>
    <row r="8" spans="1:8" ht="12.75">
      <c r="A8" s="906"/>
      <c r="B8" s="919"/>
      <c r="C8" s="906" t="s">
        <v>3</v>
      </c>
      <c r="D8" s="907"/>
      <c r="E8" s="907" t="s">
        <v>4</v>
      </c>
      <c r="F8" s="908"/>
      <c r="G8" s="909" t="s">
        <v>320</v>
      </c>
      <c r="H8" s="911" t="s">
        <v>321</v>
      </c>
    </row>
    <row r="9" spans="1:8" ht="24">
      <c r="A9" s="906"/>
      <c r="B9" s="919"/>
      <c r="C9" s="594" t="s">
        <v>315</v>
      </c>
      <c r="D9" s="595" t="s">
        <v>321</v>
      </c>
      <c r="E9" s="595" t="s">
        <v>315</v>
      </c>
      <c r="F9" s="596" t="s">
        <v>321</v>
      </c>
      <c r="G9" s="910"/>
      <c r="H9" s="912"/>
    </row>
    <row r="10" spans="1:8" ht="13.5" thickBot="1">
      <c r="A10" s="597">
        <v>1</v>
      </c>
      <c r="B10" s="598">
        <v>2</v>
      </c>
      <c r="C10" s="599">
        <v>3</v>
      </c>
      <c r="D10" s="598">
        <v>4</v>
      </c>
      <c r="E10" s="598">
        <v>5</v>
      </c>
      <c r="F10" s="600">
        <v>6</v>
      </c>
      <c r="G10" s="601">
        <v>7</v>
      </c>
      <c r="H10" s="600">
        <v>8</v>
      </c>
    </row>
    <row r="11" spans="1:8" ht="12.75">
      <c r="A11" s="602"/>
      <c r="B11" s="603"/>
      <c r="C11" s="604"/>
      <c r="D11" s="605"/>
      <c r="E11" s="605"/>
      <c r="F11" s="606"/>
      <c r="G11" s="607"/>
      <c r="H11" s="608" t="s">
        <v>322</v>
      </c>
    </row>
    <row r="12" spans="1:8" ht="12.75">
      <c r="A12" s="602">
        <v>1</v>
      </c>
      <c r="B12" s="609" t="s">
        <v>323</v>
      </c>
      <c r="C12" s="610">
        <f aca="true" t="shared" si="0" ref="C12:H12">SUM(C14+C24)</f>
        <v>0</v>
      </c>
      <c r="D12" s="611">
        <f t="shared" si="0"/>
        <v>0</v>
      </c>
      <c r="E12" s="611">
        <f t="shared" si="0"/>
        <v>1430</v>
      </c>
      <c r="F12" s="584">
        <f t="shared" si="0"/>
        <v>0</v>
      </c>
      <c r="G12" s="715">
        <f t="shared" si="0"/>
        <v>700630</v>
      </c>
      <c r="H12" s="716">
        <f t="shared" si="0"/>
        <v>75409</v>
      </c>
    </row>
    <row r="13" spans="1:8" ht="12.75">
      <c r="A13" s="602"/>
      <c r="B13" s="508"/>
      <c r="C13" s="612" t="s">
        <v>322</v>
      </c>
      <c r="D13" s="613"/>
      <c r="E13" s="613"/>
      <c r="F13" s="614"/>
      <c r="G13" s="717"/>
      <c r="H13" s="718" t="s">
        <v>322</v>
      </c>
    </row>
    <row r="14" spans="1:8" ht="12.75">
      <c r="A14" s="602">
        <v>2</v>
      </c>
      <c r="B14" s="609" t="s">
        <v>324</v>
      </c>
      <c r="C14" s="610">
        <f aca="true" t="shared" si="1" ref="C14:H14">SUM(C15:C22)</f>
        <v>0</v>
      </c>
      <c r="D14" s="611">
        <f t="shared" si="1"/>
        <v>0</v>
      </c>
      <c r="E14" s="611">
        <f t="shared" si="1"/>
        <v>0</v>
      </c>
      <c r="F14" s="584">
        <f t="shared" si="1"/>
        <v>0</v>
      </c>
      <c r="G14" s="715">
        <f t="shared" si="1"/>
        <v>418720</v>
      </c>
      <c r="H14" s="716">
        <f t="shared" si="1"/>
        <v>46050</v>
      </c>
    </row>
    <row r="15" spans="1:8" ht="12.75">
      <c r="A15" s="602"/>
      <c r="B15" s="508"/>
      <c r="C15" s="615"/>
      <c r="D15" s="613"/>
      <c r="E15" s="613"/>
      <c r="F15" s="614"/>
      <c r="G15" s="717"/>
      <c r="H15" s="718"/>
    </row>
    <row r="16" spans="1:8" ht="12.75">
      <c r="A16" s="602">
        <v>3</v>
      </c>
      <c r="B16" s="506" t="s">
        <v>325</v>
      </c>
      <c r="C16" s="616">
        <v>0</v>
      </c>
      <c r="D16" s="617">
        <v>0</v>
      </c>
      <c r="E16" s="617">
        <v>0</v>
      </c>
      <c r="F16" s="618">
        <v>0</v>
      </c>
      <c r="G16" s="719">
        <v>27330</v>
      </c>
      <c r="H16" s="720">
        <v>0</v>
      </c>
    </row>
    <row r="17" spans="1:8" ht="12.75">
      <c r="A17" s="602">
        <v>4</v>
      </c>
      <c r="B17" s="506" t="s">
        <v>326</v>
      </c>
      <c r="C17" s="616">
        <v>0</v>
      </c>
      <c r="D17" s="617">
        <v>0</v>
      </c>
      <c r="E17" s="617">
        <v>0</v>
      </c>
      <c r="F17" s="618">
        <v>0</v>
      </c>
      <c r="G17" s="719">
        <v>55800</v>
      </c>
      <c r="H17" s="720">
        <v>11000</v>
      </c>
    </row>
    <row r="18" spans="1:8" ht="12.75">
      <c r="A18" s="602">
        <v>5</v>
      </c>
      <c r="B18" s="506" t="s">
        <v>327</v>
      </c>
      <c r="C18" s="616">
        <v>0</v>
      </c>
      <c r="D18" s="617">
        <v>0</v>
      </c>
      <c r="E18" s="617">
        <v>0</v>
      </c>
      <c r="F18" s="618">
        <v>0</v>
      </c>
      <c r="G18" s="719">
        <v>89440</v>
      </c>
      <c r="H18" s="720">
        <v>30550</v>
      </c>
    </row>
    <row r="19" spans="1:8" ht="12.75">
      <c r="A19" s="602">
        <v>6</v>
      </c>
      <c r="B19" s="506" t="s">
        <v>328</v>
      </c>
      <c r="C19" s="616">
        <v>0</v>
      </c>
      <c r="D19" s="617">
        <v>0</v>
      </c>
      <c r="E19" s="617">
        <v>0</v>
      </c>
      <c r="F19" s="618">
        <v>0</v>
      </c>
      <c r="G19" s="719">
        <v>87950</v>
      </c>
      <c r="H19" s="720">
        <v>0</v>
      </c>
    </row>
    <row r="20" spans="1:8" ht="12.75">
      <c r="A20" s="602">
        <v>7</v>
      </c>
      <c r="B20" s="506" t="s">
        <v>329</v>
      </c>
      <c r="C20" s="616">
        <v>0</v>
      </c>
      <c r="D20" s="617">
        <v>0</v>
      </c>
      <c r="E20" s="617">
        <v>0</v>
      </c>
      <c r="F20" s="618">
        <v>0</v>
      </c>
      <c r="G20" s="719">
        <v>41900</v>
      </c>
      <c r="H20" s="720">
        <v>0</v>
      </c>
    </row>
    <row r="21" spans="1:8" ht="12.75">
      <c r="A21" s="602">
        <v>8</v>
      </c>
      <c r="B21" s="506" t="s">
        <v>330</v>
      </c>
      <c r="C21" s="616">
        <v>0</v>
      </c>
      <c r="D21" s="617">
        <v>0</v>
      </c>
      <c r="E21" s="617">
        <v>0</v>
      </c>
      <c r="F21" s="618">
        <v>0</v>
      </c>
      <c r="G21" s="719">
        <v>46700</v>
      </c>
      <c r="H21" s="720">
        <v>0</v>
      </c>
    </row>
    <row r="22" spans="1:8" ht="12.75">
      <c r="A22" s="602">
        <v>9</v>
      </c>
      <c r="B22" s="506" t="s">
        <v>331</v>
      </c>
      <c r="C22" s="616">
        <v>0</v>
      </c>
      <c r="D22" s="617">
        <v>0</v>
      </c>
      <c r="E22" s="617">
        <v>0</v>
      </c>
      <c r="F22" s="618">
        <v>0</v>
      </c>
      <c r="G22" s="719">
        <v>69600</v>
      </c>
      <c r="H22" s="720">
        <v>4500</v>
      </c>
    </row>
    <row r="23" spans="1:8" ht="12.75">
      <c r="A23" s="602"/>
      <c r="B23" s="508"/>
      <c r="C23" s="615"/>
      <c r="D23" s="613"/>
      <c r="E23" s="613"/>
      <c r="F23" s="614"/>
      <c r="G23" s="717"/>
      <c r="H23" s="718"/>
    </row>
    <row r="24" spans="1:8" ht="12.75">
      <c r="A24" s="602">
        <v>10</v>
      </c>
      <c r="B24" s="609" t="s">
        <v>332</v>
      </c>
      <c r="C24" s="610">
        <f aca="true" t="shared" si="2" ref="C24:H24">SUM(C26:C37)</f>
        <v>0</v>
      </c>
      <c r="D24" s="611">
        <f t="shared" si="2"/>
        <v>0</v>
      </c>
      <c r="E24" s="611">
        <f t="shared" si="2"/>
        <v>1430</v>
      </c>
      <c r="F24" s="584">
        <f t="shared" si="2"/>
        <v>0</v>
      </c>
      <c r="G24" s="715">
        <f t="shared" si="2"/>
        <v>281910</v>
      </c>
      <c r="H24" s="716">
        <f t="shared" si="2"/>
        <v>29359</v>
      </c>
    </row>
    <row r="25" spans="1:8" ht="12.75">
      <c r="A25" s="602"/>
      <c r="B25" s="508"/>
      <c r="C25" s="615"/>
      <c r="D25" s="613"/>
      <c r="E25" s="613"/>
      <c r="F25" s="614"/>
      <c r="G25" s="717"/>
      <c r="H25" s="718"/>
    </row>
    <row r="26" spans="1:8" ht="12.75">
      <c r="A26" s="602">
        <v>11</v>
      </c>
      <c r="B26" s="506" t="s">
        <v>333</v>
      </c>
      <c r="C26" s="616">
        <v>0</v>
      </c>
      <c r="D26" s="617">
        <v>0</v>
      </c>
      <c r="E26" s="617">
        <v>1430</v>
      </c>
      <c r="F26" s="618">
        <v>0</v>
      </c>
      <c r="G26" s="719">
        <f>20560+1430</f>
        <v>21990</v>
      </c>
      <c r="H26" s="720">
        <v>0</v>
      </c>
    </row>
    <row r="27" spans="1:8" ht="12.75">
      <c r="A27" s="602">
        <v>12</v>
      </c>
      <c r="B27" s="506" t="s">
        <v>334</v>
      </c>
      <c r="C27" s="616">
        <v>0</v>
      </c>
      <c r="D27" s="617">
        <v>0</v>
      </c>
      <c r="E27" s="617">
        <v>0</v>
      </c>
      <c r="F27" s="618">
        <v>0</v>
      </c>
      <c r="G27" s="719">
        <v>21700</v>
      </c>
      <c r="H27" s="720">
        <v>0</v>
      </c>
    </row>
    <row r="28" spans="1:8" ht="12.75">
      <c r="A28" s="602">
        <v>13</v>
      </c>
      <c r="B28" s="506" t="s">
        <v>335</v>
      </c>
      <c r="C28" s="616">
        <v>0</v>
      </c>
      <c r="D28" s="617">
        <v>0</v>
      </c>
      <c r="E28" s="617">
        <v>0</v>
      </c>
      <c r="F28" s="618">
        <v>0</v>
      </c>
      <c r="G28" s="719">
        <v>9800</v>
      </c>
      <c r="H28" s="720">
        <v>0</v>
      </c>
    </row>
    <row r="29" spans="1:8" ht="12.75">
      <c r="A29" s="602">
        <v>14</v>
      </c>
      <c r="B29" s="506" t="s">
        <v>336</v>
      </c>
      <c r="C29" s="616">
        <v>0</v>
      </c>
      <c r="D29" s="617">
        <v>0</v>
      </c>
      <c r="E29" s="617">
        <v>0</v>
      </c>
      <c r="F29" s="618">
        <v>0</v>
      </c>
      <c r="G29" s="719">
        <v>51320</v>
      </c>
      <c r="H29" s="720">
        <v>19439</v>
      </c>
    </row>
    <row r="30" spans="1:8" ht="12.75">
      <c r="A30" s="602">
        <v>15</v>
      </c>
      <c r="B30" s="506" t="s">
        <v>337</v>
      </c>
      <c r="C30" s="616">
        <v>0</v>
      </c>
      <c r="D30" s="617">
        <v>0</v>
      </c>
      <c r="E30" s="617">
        <v>0</v>
      </c>
      <c r="F30" s="618">
        <v>0</v>
      </c>
      <c r="G30" s="719">
        <v>13000</v>
      </c>
      <c r="H30" s="720">
        <v>0</v>
      </c>
    </row>
    <row r="31" spans="1:8" ht="12.75">
      <c r="A31" s="602">
        <v>16</v>
      </c>
      <c r="B31" s="506" t="s">
        <v>338</v>
      </c>
      <c r="C31" s="616">
        <v>0</v>
      </c>
      <c r="D31" s="617">
        <v>0</v>
      </c>
      <c r="E31" s="617">
        <v>0</v>
      </c>
      <c r="F31" s="618">
        <v>0</v>
      </c>
      <c r="G31" s="719">
        <v>5000</v>
      </c>
      <c r="H31" s="720">
        <v>0</v>
      </c>
    </row>
    <row r="32" spans="1:8" ht="12.75">
      <c r="A32" s="602">
        <v>17</v>
      </c>
      <c r="B32" s="506" t="s">
        <v>339</v>
      </c>
      <c r="C32" s="616">
        <v>0</v>
      </c>
      <c r="D32" s="617">
        <v>0</v>
      </c>
      <c r="E32" s="617">
        <v>0</v>
      </c>
      <c r="F32" s="618">
        <v>0</v>
      </c>
      <c r="G32" s="719">
        <v>46550</v>
      </c>
      <c r="H32" s="720">
        <v>5000</v>
      </c>
    </row>
    <row r="33" spans="1:8" ht="12.75">
      <c r="A33" s="602">
        <v>18</v>
      </c>
      <c r="B33" s="506" t="s">
        <v>340</v>
      </c>
      <c r="C33" s="616">
        <v>0</v>
      </c>
      <c r="D33" s="617">
        <v>0</v>
      </c>
      <c r="E33" s="617">
        <v>0</v>
      </c>
      <c r="F33" s="618">
        <v>0</v>
      </c>
      <c r="G33" s="719">
        <v>20150</v>
      </c>
      <c r="H33" s="720">
        <v>4920</v>
      </c>
    </row>
    <row r="34" spans="1:8" ht="12.75">
      <c r="A34" s="602">
        <v>19</v>
      </c>
      <c r="B34" s="506" t="s">
        <v>341</v>
      </c>
      <c r="C34" s="616">
        <v>0</v>
      </c>
      <c r="D34" s="617">
        <v>0</v>
      </c>
      <c r="E34" s="617">
        <v>0</v>
      </c>
      <c r="F34" s="618">
        <v>0</v>
      </c>
      <c r="G34" s="719">
        <f>54550-7500</f>
        <v>47050</v>
      </c>
      <c r="H34" s="720">
        <v>0</v>
      </c>
    </row>
    <row r="35" spans="1:8" ht="12.75">
      <c r="A35" s="602">
        <v>20</v>
      </c>
      <c r="B35" s="506" t="s">
        <v>342</v>
      </c>
      <c r="C35" s="616">
        <v>0</v>
      </c>
      <c r="D35" s="617">
        <v>0</v>
      </c>
      <c r="E35" s="617">
        <v>0</v>
      </c>
      <c r="F35" s="618">
        <v>0</v>
      </c>
      <c r="G35" s="719">
        <v>9750</v>
      </c>
      <c r="H35" s="720">
        <v>0</v>
      </c>
    </row>
    <row r="36" spans="1:8" ht="12.75">
      <c r="A36" s="602">
        <v>21</v>
      </c>
      <c r="B36" s="506" t="s">
        <v>343</v>
      </c>
      <c r="C36" s="616">
        <v>0</v>
      </c>
      <c r="D36" s="617">
        <v>0</v>
      </c>
      <c r="E36" s="617">
        <v>0</v>
      </c>
      <c r="F36" s="618">
        <v>0</v>
      </c>
      <c r="G36" s="719">
        <v>24800</v>
      </c>
      <c r="H36" s="720">
        <v>0</v>
      </c>
    </row>
    <row r="37" spans="1:8" ht="13.5" thickBot="1">
      <c r="A37" s="619">
        <v>22</v>
      </c>
      <c r="B37" s="620" t="s">
        <v>344</v>
      </c>
      <c r="C37" s="621">
        <v>0</v>
      </c>
      <c r="D37" s="622">
        <v>0</v>
      </c>
      <c r="E37" s="622">
        <v>0</v>
      </c>
      <c r="F37" s="623">
        <v>0</v>
      </c>
      <c r="G37" s="721">
        <v>10800</v>
      </c>
      <c r="H37" s="722">
        <v>0</v>
      </c>
    </row>
    <row r="38" spans="7:8" ht="12.75">
      <c r="G38" s="345"/>
      <c r="H38" s="345"/>
    </row>
  </sheetData>
  <sheetProtection/>
  <mergeCells count="11">
    <mergeCell ref="C7:F7"/>
    <mergeCell ref="G7:H7"/>
    <mergeCell ref="C8:D8"/>
    <mergeCell ref="E8:F8"/>
    <mergeCell ref="G8:G9"/>
    <mergeCell ref="H8:H9"/>
    <mergeCell ref="A3:H3"/>
    <mergeCell ref="A4:H4"/>
    <mergeCell ref="H5:H6"/>
    <mergeCell ref="A7:A9"/>
    <mergeCell ref="B7:B9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00390625" defaultRowHeight="12.75"/>
  <cols>
    <col min="1" max="1" width="6.00390625" style="568" customWidth="1"/>
    <col min="2" max="2" width="35.7109375" style="568" customWidth="1"/>
    <col min="3" max="4" width="9.421875" style="568" bestFit="1" customWidth="1"/>
    <col min="5" max="5" width="17.7109375" style="568" customWidth="1"/>
    <col min="6" max="6" width="18.00390625" style="568" customWidth="1"/>
    <col min="7" max="7" width="15.8515625" style="568" customWidth="1"/>
    <col min="8" max="8" width="17.140625" style="568" customWidth="1"/>
    <col min="9" max="9" width="16.8515625" style="568" customWidth="1"/>
    <col min="10" max="10" width="24.421875" style="568" customWidth="1"/>
    <col min="11" max="16384" width="9.00390625" style="568" customWidth="1"/>
  </cols>
  <sheetData>
    <row r="1" spans="8:10" ht="48" customHeight="1">
      <c r="H1" s="390"/>
      <c r="J1" s="390" t="s">
        <v>436</v>
      </c>
    </row>
    <row r="2" spans="1:10" ht="30.75" customHeight="1">
      <c r="A2" s="937" t="s">
        <v>392</v>
      </c>
      <c r="B2" s="937"/>
      <c r="C2" s="937"/>
      <c r="D2" s="937"/>
      <c r="E2" s="937"/>
      <c r="F2" s="937"/>
      <c r="G2" s="937"/>
      <c r="H2" s="937"/>
      <c r="I2" s="937"/>
      <c r="J2" s="937"/>
    </row>
    <row r="3" spans="1:10" ht="14.25" customHeight="1" thickBot="1">
      <c r="A3" s="569"/>
      <c r="H3" s="570"/>
      <c r="J3" s="570" t="s">
        <v>6</v>
      </c>
    </row>
    <row r="4" spans="1:10" ht="24" customHeight="1">
      <c r="A4" s="930" t="s">
        <v>7</v>
      </c>
      <c r="B4" s="926" t="s">
        <v>411</v>
      </c>
      <c r="C4" s="926" t="s">
        <v>0</v>
      </c>
      <c r="D4" s="933" t="s">
        <v>1</v>
      </c>
      <c r="E4" s="926" t="s">
        <v>403</v>
      </c>
      <c r="F4" s="926"/>
      <c r="G4" s="939" t="s">
        <v>394</v>
      </c>
      <c r="H4" s="933"/>
      <c r="I4" s="926" t="s">
        <v>415</v>
      </c>
      <c r="J4" s="927"/>
    </row>
    <row r="5" spans="1:10" ht="12.75" customHeight="1">
      <c r="A5" s="931"/>
      <c r="B5" s="932"/>
      <c r="C5" s="932"/>
      <c r="D5" s="934"/>
      <c r="E5" s="571" t="s">
        <v>3</v>
      </c>
      <c r="F5" s="724" t="s">
        <v>4</v>
      </c>
      <c r="G5" s="755" t="s">
        <v>3</v>
      </c>
      <c r="H5" s="759" t="s">
        <v>4</v>
      </c>
      <c r="I5" s="571" t="s">
        <v>3</v>
      </c>
      <c r="J5" s="572" t="s">
        <v>4</v>
      </c>
    </row>
    <row r="6" spans="1:10" ht="12.75" customHeight="1" thickBot="1">
      <c r="A6" s="573">
        <v>1</v>
      </c>
      <c r="B6" s="574">
        <v>2</v>
      </c>
      <c r="C6" s="574">
        <v>3</v>
      </c>
      <c r="D6" s="575">
        <v>4</v>
      </c>
      <c r="E6" s="574">
        <v>5</v>
      </c>
      <c r="F6" s="574">
        <v>6</v>
      </c>
      <c r="G6" s="749">
        <v>7</v>
      </c>
      <c r="H6" s="575">
        <v>8</v>
      </c>
      <c r="I6" s="574">
        <v>9</v>
      </c>
      <c r="J6" s="576">
        <v>10</v>
      </c>
    </row>
    <row r="7" spans="1:10" ht="12.75" customHeight="1">
      <c r="A7" s="577"/>
      <c r="B7" s="578"/>
      <c r="C7" s="579"/>
      <c r="D7" s="580"/>
      <c r="E7" s="578"/>
      <c r="F7" s="578"/>
      <c r="G7" s="750"/>
      <c r="H7" s="579"/>
      <c r="I7" s="578"/>
      <c r="J7" s="581"/>
    </row>
    <row r="8" spans="1:10" ht="24">
      <c r="A8" s="935" t="s">
        <v>8</v>
      </c>
      <c r="B8" s="582" t="s">
        <v>314</v>
      </c>
      <c r="C8" s="924" t="s">
        <v>315</v>
      </c>
      <c r="D8" s="925"/>
      <c r="E8" s="583">
        <f aca="true" t="shared" si="0" ref="E8:J8">SUM(E9)</f>
        <v>0</v>
      </c>
      <c r="F8" s="583">
        <f t="shared" si="0"/>
        <v>0</v>
      </c>
      <c r="G8" s="751">
        <f t="shared" si="0"/>
        <v>0</v>
      </c>
      <c r="H8" s="611">
        <f t="shared" si="0"/>
        <v>153241</v>
      </c>
      <c r="I8" s="583">
        <f t="shared" si="0"/>
        <v>0</v>
      </c>
      <c r="J8" s="584">
        <f t="shared" si="0"/>
        <v>0</v>
      </c>
    </row>
    <row r="9" spans="1:10" s="590" customFormat="1" ht="13.5" customHeight="1" thickBot="1">
      <c r="A9" s="938"/>
      <c r="B9" s="758"/>
      <c r="C9" s="761">
        <v>700</v>
      </c>
      <c r="D9" s="757">
        <v>70001</v>
      </c>
      <c r="E9" s="762">
        <v>0</v>
      </c>
      <c r="F9" s="762">
        <v>0</v>
      </c>
      <c r="G9" s="763">
        <v>0</v>
      </c>
      <c r="H9" s="775">
        <v>153241</v>
      </c>
      <c r="I9" s="762">
        <v>0</v>
      </c>
      <c r="J9" s="764">
        <v>0</v>
      </c>
    </row>
    <row r="10" spans="1:10" s="590" customFormat="1" ht="13.5" customHeight="1">
      <c r="A10" s="768"/>
      <c r="B10" s="769"/>
      <c r="C10" s="770"/>
      <c r="D10" s="771"/>
      <c r="E10" s="772"/>
      <c r="F10" s="772"/>
      <c r="G10" s="773"/>
      <c r="H10" s="776"/>
      <c r="I10" s="772"/>
      <c r="J10" s="774"/>
    </row>
    <row r="11" spans="1:10" ht="24">
      <c r="A11" s="935" t="s">
        <v>9</v>
      </c>
      <c r="B11" s="582" t="s">
        <v>414</v>
      </c>
      <c r="C11" s="924" t="s">
        <v>315</v>
      </c>
      <c r="D11" s="925"/>
      <c r="E11" s="583">
        <f aca="true" t="shared" si="1" ref="E11:J11">SUM(E12)</f>
        <v>0</v>
      </c>
      <c r="F11" s="583">
        <f t="shared" si="1"/>
        <v>0</v>
      </c>
      <c r="G11" s="751">
        <f t="shared" si="1"/>
        <v>0</v>
      </c>
      <c r="H11" s="611">
        <f t="shared" si="1"/>
        <v>0</v>
      </c>
      <c r="I11" s="583">
        <f t="shared" si="1"/>
        <v>1650000</v>
      </c>
      <c r="J11" s="584">
        <f t="shared" si="1"/>
        <v>0</v>
      </c>
    </row>
    <row r="12" spans="1:10" s="590" customFormat="1" ht="13.5" customHeight="1" thickBot="1">
      <c r="A12" s="936"/>
      <c r="B12" s="585"/>
      <c r="C12" s="586">
        <v>900</v>
      </c>
      <c r="D12" s="587">
        <v>90002</v>
      </c>
      <c r="E12" s="588">
        <v>0</v>
      </c>
      <c r="F12" s="588">
        <v>0</v>
      </c>
      <c r="G12" s="752">
        <v>0</v>
      </c>
      <c r="H12" s="777">
        <v>0</v>
      </c>
      <c r="I12" s="588">
        <v>1650000</v>
      </c>
      <c r="J12" s="589">
        <v>0</v>
      </c>
    </row>
    <row r="13" spans="1:10" s="590" customFormat="1" ht="13.5" customHeight="1">
      <c r="A13" s="738"/>
      <c r="B13" s="739" t="s">
        <v>406</v>
      </c>
      <c r="C13" s="922" t="s">
        <v>315</v>
      </c>
      <c r="D13" s="923"/>
      <c r="E13" s="740">
        <f aca="true" t="shared" si="2" ref="E13:J13">SUM(E14)</f>
        <v>1600</v>
      </c>
      <c r="F13" s="740">
        <f t="shared" si="2"/>
        <v>34687</v>
      </c>
      <c r="G13" s="740">
        <f t="shared" si="2"/>
        <v>0</v>
      </c>
      <c r="H13" s="778">
        <f t="shared" si="2"/>
        <v>0</v>
      </c>
      <c r="I13" s="740">
        <f t="shared" si="2"/>
        <v>0</v>
      </c>
      <c r="J13" s="741">
        <f t="shared" si="2"/>
        <v>0</v>
      </c>
    </row>
    <row r="14" spans="1:10" s="590" customFormat="1" ht="13.5" customHeight="1">
      <c r="A14" s="742"/>
      <c r="B14" s="743"/>
      <c r="C14" s="744">
        <v>801</v>
      </c>
      <c r="D14" s="745">
        <v>80101</v>
      </c>
      <c r="E14" s="746">
        <f aca="true" t="shared" si="3" ref="E14:J14">SUM(E17,E20,E23)</f>
        <v>1600</v>
      </c>
      <c r="F14" s="746">
        <f t="shared" si="3"/>
        <v>34687</v>
      </c>
      <c r="G14" s="746">
        <f t="shared" si="3"/>
        <v>0</v>
      </c>
      <c r="H14" s="779">
        <f t="shared" si="3"/>
        <v>0</v>
      </c>
      <c r="I14" s="746">
        <f t="shared" si="3"/>
        <v>0</v>
      </c>
      <c r="J14" s="747">
        <f t="shared" si="3"/>
        <v>0</v>
      </c>
    </row>
    <row r="15" spans="1:10" ht="12.75" customHeight="1">
      <c r="A15" s="725"/>
      <c r="B15" s="726"/>
      <c r="C15" s="727"/>
      <c r="D15" s="728"/>
      <c r="E15" s="729"/>
      <c r="F15" s="729"/>
      <c r="G15" s="753"/>
      <c r="H15" s="780"/>
      <c r="I15" s="729"/>
      <c r="J15" s="730"/>
    </row>
    <row r="16" spans="1:10" ht="13.5" customHeight="1">
      <c r="A16" s="731" t="s">
        <v>10</v>
      </c>
      <c r="B16" s="732" t="s">
        <v>404</v>
      </c>
      <c r="C16" s="924" t="s">
        <v>315</v>
      </c>
      <c r="D16" s="925"/>
      <c r="E16" s="583">
        <f aca="true" t="shared" si="4" ref="E16:J16">SUM(E17)</f>
        <v>0</v>
      </c>
      <c r="F16" s="583">
        <f t="shared" si="4"/>
        <v>30000</v>
      </c>
      <c r="G16" s="583">
        <f t="shared" si="4"/>
        <v>0</v>
      </c>
      <c r="H16" s="611">
        <f t="shared" si="4"/>
        <v>0</v>
      </c>
      <c r="I16" s="583">
        <f t="shared" si="4"/>
        <v>0</v>
      </c>
      <c r="J16" s="584">
        <f t="shared" si="4"/>
        <v>0</v>
      </c>
    </row>
    <row r="17" spans="1:10" s="590" customFormat="1" ht="12">
      <c r="A17" s="723"/>
      <c r="B17" s="585"/>
      <c r="C17" s="586">
        <v>801</v>
      </c>
      <c r="D17" s="587">
        <v>80101</v>
      </c>
      <c r="E17" s="588">
        <v>0</v>
      </c>
      <c r="F17" s="588">
        <v>30000</v>
      </c>
      <c r="G17" s="752">
        <v>0</v>
      </c>
      <c r="H17" s="777">
        <v>0</v>
      </c>
      <c r="I17" s="588">
        <v>0</v>
      </c>
      <c r="J17" s="589">
        <v>0</v>
      </c>
    </row>
    <row r="18" spans="1:10" s="590" customFormat="1" ht="13.5" customHeight="1">
      <c r="A18" s="731"/>
      <c r="B18" s="733"/>
      <c r="C18" s="735"/>
      <c r="D18" s="748"/>
      <c r="E18" s="736"/>
      <c r="F18" s="736"/>
      <c r="G18" s="754"/>
      <c r="H18" s="781"/>
      <c r="I18" s="736"/>
      <c r="J18" s="737"/>
    </row>
    <row r="19" spans="1:10" ht="24">
      <c r="A19" s="731" t="s">
        <v>11</v>
      </c>
      <c r="B19" s="734" t="s">
        <v>409</v>
      </c>
      <c r="C19" s="924" t="s">
        <v>315</v>
      </c>
      <c r="D19" s="925"/>
      <c r="E19" s="583">
        <f aca="true" t="shared" si="5" ref="E19:J19">SUM(E20)</f>
        <v>0</v>
      </c>
      <c r="F19" s="583">
        <f t="shared" si="5"/>
        <v>2287</v>
      </c>
      <c r="G19" s="583">
        <f t="shared" si="5"/>
        <v>0</v>
      </c>
      <c r="H19" s="611">
        <f t="shared" si="5"/>
        <v>0</v>
      </c>
      <c r="I19" s="583">
        <f t="shared" si="5"/>
        <v>0</v>
      </c>
      <c r="J19" s="584">
        <f t="shared" si="5"/>
        <v>0</v>
      </c>
    </row>
    <row r="20" spans="1:10" s="590" customFormat="1" ht="13.5" customHeight="1">
      <c r="A20" s="723"/>
      <c r="B20" s="585"/>
      <c r="C20" s="586">
        <v>801</v>
      </c>
      <c r="D20" s="587">
        <v>80101</v>
      </c>
      <c r="E20" s="588">
        <v>0</v>
      </c>
      <c r="F20" s="588">
        <v>2287</v>
      </c>
      <c r="G20" s="752">
        <v>0</v>
      </c>
      <c r="H20" s="777">
        <v>0</v>
      </c>
      <c r="I20" s="588">
        <v>0</v>
      </c>
      <c r="J20" s="589">
        <v>0</v>
      </c>
    </row>
    <row r="21" spans="1:10" ht="12.75" customHeight="1">
      <c r="A21" s="725"/>
      <c r="B21" s="726"/>
      <c r="C21" s="727"/>
      <c r="D21" s="728"/>
      <c r="E21" s="729"/>
      <c r="F21" s="729"/>
      <c r="G21" s="753"/>
      <c r="H21" s="780"/>
      <c r="I21" s="729"/>
      <c r="J21" s="730"/>
    </row>
    <row r="22" spans="1:10" ht="13.5" customHeight="1">
      <c r="A22" s="731" t="s">
        <v>12</v>
      </c>
      <c r="B22" s="732" t="s">
        <v>405</v>
      </c>
      <c r="C22" s="924" t="s">
        <v>315</v>
      </c>
      <c r="D22" s="925"/>
      <c r="E22" s="583">
        <f aca="true" t="shared" si="6" ref="E22:J22">SUM(E23)</f>
        <v>1600</v>
      </c>
      <c r="F22" s="583">
        <f t="shared" si="6"/>
        <v>2400</v>
      </c>
      <c r="G22" s="583">
        <f t="shared" si="6"/>
        <v>0</v>
      </c>
      <c r="H22" s="611">
        <f t="shared" si="6"/>
        <v>0</v>
      </c>
      <c r="I22" s="583">
        <f t="shared" si="6"/>
        <v>0</v>
      </c>
      <c r="J22" s="584">
        <f t="shared" si="6"/>
        <v>0</v>
      </c>
    </row>
    <row r="23" spans="1:10" s="590" customFormat="1" ht="13.5" customHeight="1" thickBot="1">
      <c r="A23" s="723"/>
      <c r="B23" s="585"/>
      <c r="C23" s="586">
        <v>801</v>
      </c>
      <c r="D23" s="587">
        <v>80101</v>
      </c>
      <c r="E23" s="588">
        <v>1600</v>
      </c>
      <c r="F23" s="588">
        <v>2400</v>
      </c>
      <c r="G23" s="752">
        <v>0</v>
      </c>
      <c r="H23" s="777">
        <v>0</v>
      </c>
      <c r="I23" s="588">
        <v>0</v>
      </c>
      <c r="J23" s="589">
        <v>0</v>
      </c>
    </row>
    <row r="24" spans="1:10" s="590" customFormat="1" ht="13.5" customHeight="1">
      <c r="A24" s="738"/>
      <c r="B24" s="739" t="s">
        <v>407</v>
      </c>
      <c r="C24" s="922" t="s">
        <v>315</v>
      </c>
      <c r="D24" s="923"/>
      <c r="E24" s="740">
        <f aca="true" t="shared" si="7" ref="E24:J24">SUM(E25)</f>
        <v>0</v>
      </c>
      <c r="F24" s="740">
        <f t="shared" si="7"/>
        <v>30000</v>
      </c>
      <c r="G24" s="740">
        <f t="shared" si="7"/>
        <v>0</v>
      </c>
      <c r="H24" s="778">
        <f t="shared" si="7"/>
        <v>0</v>
      </c>
      <c r="I24" s="740">
        <f t="shared" si="7"/>
        <v>0</v>
      </c>
      <c r="J24" s="741">
        <f t="shared" si="7"/>
        <v>0</v>
      </c>
    </row>
    <row r="25" spans="1:10" s="590" customFormat="1" ht="13.5" customHeight="1">
      <c r="A25" s="742"/>
      <c r="B25" s="743"/>
      <c r="C25" s="744">
        <v>801</v>
      </c>
      <c r="D25" s="745">
        <v>80104</v>
      </c>
      <c r="E25" s="746">
        <f aca="true" t="shared" si="8" ref="E25:J25">SUM(E28)</f>
        <v>0</v>
      </c>
      <c r="F25" s="746">
        <f t="shared" si="8"/>
        <v>30000</v>
      </c>
      <c r="G25" s="746">
        <f t="shared" si="8"/>
        <v>0</v>
      </c>
      <c r="H25" s="779">
        <f t="shared" si="8"/>
        <v>0</v>
      </c>
      <c r="I25" s="746">
        <f t="shared" si="8"/>
        <v>0</v>
      </c>
      <c r="J25" s="747">
        <f t="shared" si="8"/>
        <v>0</v>
      </c>
    </row>
    <row r="26" spans="1:10" s="590" customFormat="1" ht="13.5" customHeight="1">
      <c r="A26" s="725"/>
      <c r="B26" s="726"/>
      <c r="C26" s="727"/>
      <c r="D26" s="728"/>
      <c r="E26" s="729"/>
      <c r="F26" s="729"/>
      <c r="G26" s="753"/>
      <c r="H26" s="780"/>
      <c r="I26" s="729"/>
      <c r="J26" s="730"/>
    </row>
    <row r="27" spans="1:10" s="590" customFormat="1" ht="13.5" customHeight="1">
      <c r="A27" s="731" t="s">
        <v>13</v>
      </c>
      <c r="B27" s="732" t="s">
        <v>408</v>
      </c>
      <c r="C27" s="924" t="s">
        <v>315</v>
      </c>
      <c r="D27" s="925"/>
      <c r="E27" s="583">
        <f aca="true" t="shared" si="9" ref="E27:J27">SUM(E28)</f>
        <v>0</v>
      </c>
      <c r="F27" s="583">
        <f t="shared" si="9"/>
        <v>30000</v>
      </c>
      <c r="G27" s="583">
        <f t="shared" si="9"/>
        <v>0</v>
      </c>
      <c r="H27" s="611">
        <f t="shared" si="9"/>
        <v>0</v>
      </c>
      <c r="I27" s="583">
        <f t="shared" si="9"/>
        <v>0</v>
      </c>
      <c r="J27" s="584">
        <f t="shared" si="9"/>
        <v>0</v>
      </c>
    </row>
    <row r="28" spans="1:10" s="590" customFormat="1" ht="13.5" customHeight="1" thickBot="1">
      <c r="A28" s="760"/>
      <c r="B28" s="758"/>
      <c r="C28" s="761">
        <v>801</v>
      </c>
      <c r="D28" s="757">
        <v>80104</v>
      </c>
      <c r="E28" s="762">
        <v>0</v>
      </c>
      <c r="F28" s="762">
        <v>30000</v>
      </c>
      <c r="G28" s="763">
        <v>0</v>
      </c>
      <c r="H28" s="775">
        <v>0</v>
      </c>
      <c r="I28" s="762">
        <v>0</v>
      </c>
      <c r="J28" s="764">
        <v>0</v>
      </c>
    </row>
    <row r="29" spans="1:10" ht="12.75" customHeight="1">
      <c r="A29" s="725"/>
      <c r="B29" s="726"/>
      <c r="C29" s="727"/>
      <c r="D29" s="728"/>
      <c r="E29" s="729"/>
      <c r="F29" s="729"/>
      <c r="G29" s="753"/>
      <c r="H29" s="780"/>
      <c r="I29" s="729"/>
      <c r="J29" s="730"/>
    </row>
    <row r="30" spans="1:10" ht="13.5" customHeight="1">
      <c r="A30" s="731" t="s">
        <v>14</v>
      </c>
      <c r="B30" s="732" t="s">
        <v>410</v>
      </c>
      <c r="C30" s="924" t="s">
        <v>315</v>
      </c>
      <c r="D30" s="925"/>
      <c r="E30" s="583">
        <f aca="true" t="shared" si="10" ref="E30:J30">SUM(E31)</f>
        <v>75873</v>
      </c>
      <c r="F30" s="583">
        <f t="shared" si="10"/>
        <v>0</v>
      </c>
      <c r="G30" s="583">
        <f t="shared" si="10"/>
        <v>0</v>
      </c>
      <c r="H30" s="611">
        <f t="shared" si="10"/>
        <v>0</v>
      </c>
      <c r="I30" s="583">
        <f t="shared" si="10"/>
        <v>0</v>
      </c>
      <c r="J30" s="584">
        <f t="shared" si="10"/>
        <v>0</v>
      </c>
    </row>
    <row r="31" spans="1:10" s="590" customFormat="1" ht="13.5" customHeight="1" thickBot="1">
      <c r="A31" s="723"/>
      <c r="B31" s="585"/>
      <c r="C31" s="586">
        <v>854</v>
      </c>
      <c r="D31" s="587">
        <v>85415</v>
      </c>
      <c r="E31" s="588">
        <v>75873</v>
      </c>
      <c r="F31" s="588">
        <v>0</v>
      </c>
      <c r="G31" s="752">
        <v>0</v>
      </c>
      <c r="H31" s="777">
        <v>0</v>
      </c>
      <c r="I31" s="588">
        <v>0</v>
      </c>
      <c r="J31" s="589">
        <v>0</v>
      </c>
    </row>
    <row r="32" spans="1:10" ht="32.25" customHeight="1" thickBot="1">
      <c r="A32" s="928" t="s">
        <v>5</v>
      </c>
      <c r="B32" s="929"/>
      <c r="C32" s="929"/>
      <c r="D32" s="929"/>
      <c r="E32" s="591">
        <f aca="true" t="shared" si="11" ref="E32:J32">SUM(E8,E11,E13,E24,E30)</f>
        <v>77473</v>
      </c>
      <c r="F32" s="591">
        <f t="shared" si="11"/>
        <v>64687</v>
      </c>
      <c r="G32" s="591">
        <f t="shared" si="11"/>
        <v>0</v>
      </c>
      <c r="H32" s="591">
        <f t="shared" si="11"/>
        <v>153241</v>
      </c>
      <c r="I32" s="591">
        <f t="shared" si="11"/>
        <v>1650000</v>
      </c>
      <c r="J32" s="592">
        <f t="shared" si="11"/>
        <v>0</v>
      </c>
    </row>
    <row r="34" spans="8:10" ht="12">
      <c r="H34" s="756"/>
      <c r="J34" s="756"/>
    </row>
    <row r="36" ht="12">
      <c r="F36" s="756"/>
    </row>
  </sheetData>
  <sheetProtection/>
  <mergeCells count="20">
    <mergeCell ref="C30:D30"/>
    <mergeCell ref="A11:A12"/>
    <mergeCell ref="A2:J2"/>
    <mergeCell ref="C13:D13"/>
    <mergeCell ref="A8:A9"/>
    <mergeCell ref="C8:D8"/>
    <mergeCell ref="C16:D16"/>
    <mergeCell ref="G4:H4"/>
    <mergeCell ref="E4:F4"/>
    <mergeCell ref="C11:D11"/>
    <mergeCell ref="C24:D24"/>
    <mergeCell ref="C27:D27"/>
    <mergeCell ref="C19:D19"/>
    <mergeCell ref="C22:D22"/>
    <mergeCell ref="I4:J4"/>
    <mergeCell ref="A32:D32"/>
    <mergeCell ref="A4:A5"/>
    <mergeCell ref="B4:B5"/>
    <mergeCell ref="C4:C5"/>
    <mergeCell ref="D4:D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G47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5.28125" style="20" customWidth="1"/>
    <col min="2" max="2" width="58.00390625" style="20" customWidth="1"/>
    <col min="3" max="3" width="9.421875" style="20" customWidth="1"/>
    <col min="4" max="4" width="11.140625" style="20" customWidth="1"/>
    <col min="5" max="5" width="15.28125" style="20" customWidth="1"/>
    <col min="6" max="6" width="16.140625" style="20" customWidth="1"/>
    <col min="7" max="7" width="22.00390625" style="20" customWidth="1"/>
    <col min="8" max="16384" width="9.140625" style="20" customWidth="1"/>
  </cols>
  <sheetData>
    <row r="1" ht="48" customHeight="1">
      <c r="G1" s="692" t="s">
        <v>437</v>
      </c>
    </row>
    <row r="2" spans="1:7" ht="48" customHeight="1">
      <c r="A2" s="942" t="s">
        <v>349</v>
      </c>
      <c r="B2" s="942"/>
      <c r="C2" s="942"/>
      <c r="D2" s="942"/>
      <c r="E2" s="942"/>
      <c r="F2" s="942"/>
      <c r="G2" s="942"/>
    </row>
    <row r="3" spans="1:7" ht="16.5" thickBot="1">
      <c r="A3" s="647"/>
      <c r="B3" s="648"/>
      <c r="C3" s="648"/>
      <c r="D3" s="648"/>
      <c r="E3" s="649"/>
      <c r="F3" s="649"/>
      <c r="G3" s="649" t="s">
        <v>6</v>
      </c>
    </row>
    <row r="4" spans="1:7" ht="15" customHeight="1">
      <c r="A4" s="943" t="s">
        <v>317</v>
      </c>
      <c r="B4" s="945" t="s">
        <v>350</v>
      </c>
      <c r="C4" s="945" t="s">
        <v>0</v>
      </c>
      <c r="D4" s="945" t="s">
        <v>1</v>
      </c>
      <c r="E4" s="947" t="s">
        <v>351</v>
      </c>
      <c r="F4" s="949" t="s">
        <v>395</v>
      </c>
      <c r="G4" s="940" t="s">
        <v>311</v>
      </c>
    </row>
    <row r="5" spans="1:7" ht="15" customHeight="1">
      <c r="A5" s="944"/>
      <c r="B5" s="946"/>
      <c r="C5" s="946"/>
      <c r="D5" s="946"/>
      <c r="E5" s="948"/>
      <c r="F5" s="946"/>
      <c r="G5" s="941"/>
    </row>
    <row r="6" spans="1:7" ht="12.75" thickBot="1">
      <c r="A6" s="650">
        <v>1</v>
      </c>
      <c r="B6" s="651">
        <v>2</v>
      </c>
      <c r="C6" s="651">
        <v>3</v>
      </c>
      <c r="D6" s="651">
        <v>4</v>
      </c>
      <c r="E6" s="651">
        <v>5</v>
      </c>
      <c r="F6" s="706">
        <v>6</v>
      </c>
      <c r="G6" s="699">
        <v>7</v>
      </c>
    </row>
    <row r="7" spans="1:7" ht="14.25">
      <c r="A7" s="652"/>
      <c r="B7" s="653"/>
      <c r="C7" s="654"/>
      <c r="D7" s="655"/>
      <c r="E7" s="693"/>
      <c r="F7" s="707"/>
      <c r="G7" s="700"/>
    </row>
    <row r="8" spans="1:7" ht="15">
      <c r="A8" s="656">
        <v>1</v>
      </c>
      <c r="B8" s="657" t="s">
        <v>352</v>
      </c>
      <c r="C8" s="658">
        <v>630</v>
      </c>
      <c r="D8" s="659">
        <v>63003</v>
      </c>
      <c r="E8" s="694">
        <v>10000</v>
      </c>
      <c r="F8" s="708"/>
      <c r="G8" s="701">
        <f>SUM(E8:F8)</f>
        <v>10000</v>
      </c>
    </row>
    <row r="9" spans="1:7" ht="14.25">
      <c r="A9" s="656"/>
      <c r="B9" s="657"/>
      <c r="C9" s="658"/>
      <c r="D9" s="659"/>
      <c r="E9" s="695"/>
      <c r="F9" s="709"/>
      <c r="G9" s="702"/>
    </row>
    <row r="10" spans="1:7" ht="15">
      <c r="A10" s="652">
        <v>2</v>
      </c>
      <c r="B10" s="657" t="s">
        <v>353</v>
      </c>
      <c r="C10" s="660">
        <v>851</v>
      </c>
      <c r="D10" s="660"/>
      <c r="E10" s="696">
        <f>SUM(E14+E16)</f>
        <v>65000</v>
      </c>
      <c r="F10" s="710">
        <f>SUM(F14+F16)</f>
        <v>0</v>
      </c>
      <c r="G10" s="703">
        <f>SUM(G14+G16)</f>
        <v>65000</v>
      </c>
    </row>
    <row r="11" spans="1:7" ht="14.25">
      <c r="A11" s="652"/>
      <c r="B11" s="657" t="s">
        <v>171</v>
      </c>
      <c r="C11" s="661"/>
      <c r="D11" s="662"/>
      <c r="E11" s="695"/>
      <c r="F11" s="709"/>
      <c r="G11" s="702"/>
    </row>
    <row r="12" spans="1:7" ht="14.25">
      <c r="A12" s="656">
        <v>3</v>
      </c>
      <c r="B12" s="657" t="s">
        <v>354</v>
      </c>
      <c r="C12" s="658"/>
      <c r="D12" s="659"/>
      <c r="E12" s="695"/>
      <c r="F12" s="709"/>
      <c r="G12" s="702"/>
    </row>
    <row r="13" spans="1:7" ht="14.25">
      <c r="A13" s="656"/>
      <c r="B13" s="657" t="s">
        <v>355</v>
      </c>
      <c r="C13" s="658"/>
      <c r="D13" s="659"/>
      <c r="E13" s="695"/>
      <c r="F13" s="709"/>
      <c r="G13" s="702"/>
    </row>
    <row r="14" spans="1:7" ht="14.25">
      <c r="A14" s="656"/>
      <c r="B14" s="657" t="s">
        <v>356</v>
      </c>
      <c r="C14" s="658">
        <v>851</v>
      </c>
      <c r="D14" s="663">
        <v>85154</v>
      </c>
      <c r="E14" s="695">
        <v>20000</v>
      </c>
      <c r="F14" s="709"/>
      <c r="G14" s="702">
        <f>SUM(E14:F14)</f>
        <v>20000</v>
      </c>
    </row>
    <row r="15" spans="1:7" ht="14.25">
      <c r="A15" s="656">
        <v>4</v>
      </c>
      <c r="B15" s="657" t="s">
        <v>357</v>
      </c>
      <c r="C15" s="661"/>
      <c r="D15" s="662"/>
      <c r="E15" s="695"/>
      <c r="F15" s="709"/>
      <c r="G15" s="702"/>
    </row>
    <row r="16" spans="1:7" ht="14.25">
      <c r="A16" s="656"/>
      <c r="B16" s="657" t="s">
        <v>358</v>
      </c>
      <c r="C16" s="660">
        <v>851</v>
      </c>
      <c r="D16" s="660">
        <v>85195</v>
      </c>
      <c r="E16" s="695">
        <v>45000</v>
      </c>
      <c r="F16" s="709"/>
      <c r="G16" s="702">
        <f>SUM(E16:F16)</f>
        <v>45000</v>
      </c>
    </row>
    <row r="17" spans="1:7" ht="14.25">
      <c r="A17" s="656"/>
      <c r="B17" s="657"/>
      <c r="C17" s="660"/>
      <c r="D17" s="660"/>
      <c r="E17" s="695"/>
      <c r="F17" s="709"/>
      <c r="G17" s="702"/>
    </row>
    <row r="18" spans="1:7" ht="15">
      <c r="A18" s="656">
        <v>5</v>
      </c>
      <c r="B18" s="657" t="s">
        <v>359</v>
      </c>
      <c r="C18" s="660">
        <v>852</v>
      </c>
      <c r="D18" s="660"/>
      <c r="E18" s="696">
        <f>SUM(E20:E22)</f>
        <v>225000</v>
      </c>
      <c r="F18" s="710">
        <f>SUM(F20:F22)</f>
        <v>60000</v>
      </c>
      <c r="G18" s="703">
        <f>SUM(G20:G22)</f>
        <v>285000</v>
      </c>
    </row>
    <row r="19" spans="1:7" ht="15">
      <c r="A19" s="656"/>
      <c r="B19" s="657" t="s">
        <v>171</v>
      </c>
      <c r="C19" s="660"/>
      <c r="D19" s="660"/>
      <c r="E19" s="694"/>
      <c r="F19" s="708"/>
      <c r="G19" s="701"/>
    </row>
    <row r="20" spans="1:7" ht="14.25">
      <c r="A20" s="656">
        <v>6</v>
      </c>
      <c r="B20" s="657" t="s">
        <v>360</v>
      </c>
      <c r="C20" s="660">
        <v>852</v>
      </c>
      <c r="D20" s="660">
        <v>85203</v>
      </c>
      <c r="E20" s="695">
        <v>175000</v>
      </c>
      <c r="F20" s="709"/>
      <c r="G20" s="702">
        <f>SUM(E20:F20)</f>
        <v>175000</v>
      </c>
    </row>
    <row r="21" spans="1:7" ht="14.25">
      <c r="A21" s="656">
        <v>7</v>
      </c>
      <c r="B21" s="657" t="s">
        <v>361</v>
      </c>
      <c r="C21" s="660"/>
      <c r="D21" s="660"/>
      <c r="E21" s="695"/>
      <c r="F21" s="709"/>
      <c r="G21" s="702"/>
    </row>
    <row r="22" spans="1:7" ht="14.25">
      <c r="A22" s="656"/>
      <c r="B22" s="657" t="s">
        <v>362</v>
      </c>
      <c r="C22" s="660">
        <v>852</v>
      </c>
      <c r="D22" s="660">
        <v>85295</v>
      </c>
      <c r="E22" s="695">
        <v>50000</v>
      </c>
      <c r="F22" s="709">
        <v>60000</v>
      </c>
      <c r="G22" s="702">
        <f>SUM(E22:F22)</f>
        <v>110000</v>
      </c>
    </row>
    <row r="23" spans="1:7" ht="14.25">
      <c r="A23" s="656"/>
      <c r="B23" s="657"/>
      <c r="C23" s="660"/>
      <c r="D23" s="660"/>
      <c r="E23" s="695"/>
      <c r="F23" s="709"/>
      <c r="G23" s="702"/>
    </row>
    <row r="24" spans="1:7" ht="15">
      <c r="A24" s="656">
        <v>8</v>
      </c>
      <c r="B24" s="657" t="s">
        <v>363</v>
      </c>
      <c r="C24" s="660">
        <v>853</v>
      </c>
      <c r="D24" s="660">
        <v>85395</v>
      </c>
      <c r="E24" s="694">
        <v>12000</v>
      </c>
      <c r="F24" s="708"/>
      <c r="G24" s="701">
        <f>SUM(E24:F24)</f>
        <v>12000</v>
      </c>
    </row>
    <row r="25" spans="1:7" ht="15">
      <c r="A25" s="656"/>
      <c r="B25" s="657" t="s">
        <v>364</v>
      </c>
      <c r="C25" s="660"/>
      <c r="D25" s="660"/>
      <c r="E25" s="694"/>
      <c r="F25" s="708"/>
      <c r="G25" s="701"/>
    </row>
    <row r="26" spans="1:7" ht="15">
      <c r="A26" s="656"/>
      <c r="B26" s="657" t="s">
        <v>365</v>
      </c>
      <c r="C26" s="660"/>
      <c r="D26" s="660"/>
      <c r="E26" s="694"/>
      <c r="F26" s="708"/>
      <c r="G26" s="701"/>
    </row>
    <row r="27" spans="1:7" ht="15">
      <c r="A27" s="656"/>
      <c r="B27" s="657" t="s">
        <v>366</v>
      </c>
      <c r="C27" s="660"/>
      <c r="D27" s="660"/>
      <c r="E27" s="694"/>
      <c r="F27" s="708"/>
      <c r="G27" s="701"/>
    </row>
    <row r="28" spans="1:7" ht="15">
      <c r="A28" s="656"/>
      <c r="B28" s="657" t="s">
        <v>367</v>
      </c>
      <c r="C28" s="660"/>
      <c r="D28" s="660"/>
      <c r="E28" s="694"/>
      <c r="F28" s="708"/>
      <c r="G28" s="701"/>
    </row>
    <row r="29" spans="1:7" ht="14.25">
      <c r="A29" s="656"/>
      <c r="B29" s="657"/>
      <c r="C29" s="660"/>
      <c r="D29" s="660"/>
      <c r="E29" s="695"/>
      <c r="F29" s="709"/>
      <c r="G29" s="702"/>
    </row>
    <row r="30" spans="1:7" ht="15">
      <c r="A30" s="656">
        <v>9</v>
      </c>
      <c r="B30" s="657" t="s">
        <v>368</v>
      </c>
      <c r="C30" s="660">
        <v>854</v>
      </c>
      <c r="D30" s="660"/>
      <c r="E30" s="696">
        <f>SUM(E32:E33)</f>
        <v>120000</v>
      </c>
      <c r="F30" s="710">
        <f>SUM(F32:F33)</f>
        <v>0</v>
      </c>
      <c r="G30" s="703">
        <f>SUM(G32:G33)</f>
        <v>120000</v>
      </c>
    </row>
    <row r="31" spans="1:7" ht="15">
      <c r="A31" s="656"/>
      <c r="B31" s="657" t="s">
        <v>171</v>
      </c>
      <c r="C31" s="660"/>
      <c r="D31" s="660"/>
      <c r="E31" s="694"/>
      <c r="F31" s="708"/>
      <c r="G31" s="701"/>
    </row>
    <row r="32" spans="1:7" ht="14.25">
      <c r="A32" s="656">
        <v>10</v>
      </c>
      <c r="B32" s="657" t="s">
        <v>369</v>
      </c>
      <c r="C32" s="660">
        <v>854</v>
      </c>
      <c r="D32" s="660">
        <v>85412</v>
      </c>
      <c r="E32" s="695">
        <v>60000</v>
      </c>
      <c r="F32" s="709"/>
      <c r="G32" s="702">
        <f>SUM(E32:F32)</f>
        <v>60000</v>
      </c>
    </row>
    <row r="33" spans="1:7" ht="14.25">
      <c r="A33" s="656">
        <v>11</v>
      </c>
      <c r="B33" s="657" t="s">
        <v>370</v>
      </c>
      <c r="C33" s="660">
        <v>854</v>
      </c>
      <c r="D33" s="660">
        <v>85495</v>
      </c>
      <c r="E33" s="695">
        <v>60000</v>
      </c>
      <c r="F33" s="709"/>
      <c r="G33" s="702">
        <f>SUM(E33:F33)</f>
        <v>60000</v>
      </c>
    </row>
    <row r="34" spans="1:7" ht="14.25">
      <c r="A34" s="656"/>
      <c r="B34" s="657"/>
      <c r="C34" s="660"/>
      <c r="D34" s="660"/>
      <c r="E34" s="695"/>
      <c r="F34" s="709"/>
      <c r="G34" s="702"/>
    </row>
    <row r="35" spans="1:7" ht="14.25">
      <c r="A35" s="656">
        <v>12</v>
      </c>
      <c r="B35" s="657" t="s">
        <v>371</v>
      </c>
      <c r="C35" s="660"/>
      <c r="D35" s="660"/>
      <c r="E35" s="695"/>
      <c r="F35" s="709"/>
      <c r="G35" s="702"/>
    </row>
    <row r="36" spans="1:7" ht="15">
      <c r="A36" s="656"/>
      <c r="B36" s="657" t="s">
        <v>372</v>
      </c>
      <c r="C36" s="660">
        <v>921</v>
      </c>
      <c r="D36" s="660"/>
      <c r="E36" s="696">
        <f>SUM(E38:E41)</f>
        <v>82000</v>
      </c>
      <c r="F36" s="710">
        <f>SUM(F38:F41)</f>
        <v>0</v>
      </c>
      <c r="G36" s="703">
        <f>SUM(G38:G41)</f>
        <v>82000</v>
      </c>
    </row>
    <row r="37" spans="1:7" ht="14.25">
      <c r="A37" s="656"/>
      <c r="B37" s="661" t="s">
        <v>171</v>
      </c>
      <c r="C37" s="660"/>
      <c r="D37" s="660"/>
      <c r="E37" s="695"/>
      <c r="F37" s="709"/>
      <c r="G37" s="702"/>
    </row>
    <row r="38" spans="1:7" ht="14.25">
      <c r="A38" s="656">
        <v>13</v>
      </c>
      <c r="B38" s="661" t="s">
        <v>373</v>
      </c>
      <c r="C38" s="660">
        <v>921</v>
      </c>
      <c r="D38" s="660">
        <v>92120</v>
      </c>
      <c r="E38" s="695">
        <v>42000</v>
      </c>
      <c r="F38" s="709"/>
      <c r="G38" s="702">
        <f>SUM(E38:F38)</f>
        <v>42000</v>
      </c>
    </row>
    <row r="39" spans="1:7" ht="14.25">
      <c r="A39" s="656">
        <v>14</v>
      </c>
      <c r="B39" s="661" t="s">
        <v>374</v>
      </c>
      <c r="C39" s="660"/>
      <c r="D39" s="660"/>
      <c r="E39" s="695"/>
      <c r="F39" s="709"/>
      <c r="G39" s="702"/>
    </row>
    <row r="40" spans="1:7" ht="14.25">
      <c r="A40" s="656"/>
      <c r="B40" s="661" t="s">
        <v>375</v>
      </c>
      <c r="C40" s="660"/>
      <c r="D40" s="660"/>
      <c r="E40" s="695"/>
      <c r="F40" s="709"/>
      <c r="G40" s="702"/>
    </row>
    <row r="41" spans="1:7" ht="14.25">
      <c r="A41" s="656"/>
      <c r="B41" s="661" t="s">
        <v>376</v>
      </c>
      <c r="C41" s="660">
        <v>921</v>
      </c>
      <c r="D41" s="660">
        <v>92195</v>
      </c>
      <c r="E41" s="695">
        <v>40000</v>
      </c>
      <c r="F41" s="709"/>
      <c r="G41" s="702">
        <f>SUM(E41:F41)</f>
        <v>40000</v>
      </c>
    </row>
    <row r="42" spans="1:7" ht="14.25">
      <c r="A42" s="656"/>
      <c r="B42" s="661"/>
      <c r="C42" s="660"/>
      <c r="D42" s="660"/>
      <c r="E42" s="695"/>
      <c r="F42" s="709"/>
      <c r="G42" s="702"/>
    </row>
    <row r="43" spans="1:7" ht="14.25">
      <c r="A43" s="656">
        <v>15</v>
      </c>
      <c r="B43" s="657" t="s">
        <v>377</v>
      </c>
      <c r="C43" s="660"/>
      <c r="D43" s="660"/>
      <c r="E43" s="695"/>
      <c r="F43" s="709"/>
      <c r="G43" s="702"/>
    </row>
    <row r="44" spans="1:7" ht="15">
      <c r="A44" s="656"/>
      <c r="B44" s="657" t="s">
        <v>378</v>
      </c>
      <c r="C44" s="660">
        <v>926</v>
      </c>
      <c r="D44" s="660">
        <v>92605</v>
      </c>
      <c r="E44" s="694">
        <v>750000</v>
      </c>
      <c r="F44" s="708">
        <v>138000</v>
      </c>
      <c r="G44" s="701">
        <f>SUM(E44:F44)</f>
        <v>888000</v>
      </c>
    </row>
    <row r="45" spans="1:7" ht="15" thickBot="1">
      <c r="A45" s="664"/>
      <c r="B45" s="665"/>
      <c r="C45" s="666"/>
      <c r="D45" s="666"/>
      <c r="E45" s="697"/>
      <c r="F45" s="711"/>
      <c r="G45" s="704"/>
    </row>
    <row r="46" spans="1:7" ht="14.25">
      <c r="A46" s="656"/>
      <c r="B46" s="657"/>
      <c r="C46" s="660"/>
      <c r="D46" s="660"/>
      <c r="E46" s="695"/>
      <c r="F46" s="709"/>
      <c r="G46" s="702"/>
    </row>
    <row r="47" spans="1:7" ht="15.75" thickBot="1">
      <c r="A47" s="664"/>
      <c r="B47" s="667" t="s">
        <v>315</v>
      </c>
      <c r="C47" s="667" t="s">
        <v>348</v>
      </c>
      <c r="D47" s="667" t="s">
        <v>348</v>
      </c>
      <c r="E47" s="698">
        <f>SUM(E8,E10,E18,E24,E30,E36,E44)</f>
        <v>1264000</v>
      </c>
      <c r="F47" s="712">
        <f>SUM(F8,F10,F18,F24,F30,F36,F44)</f>
        <v>198000</v>
      </c>
      <c r="G47" s="705">
        <f>SUM(G8,G10,G18,G24,G30,G36,G44)</f>
        <v>1462000</v>
      </c>
    </row>
  </sheetData>
  <sheetProtection/>
  <mergeCells count="8">
    <mergeCell ref="G4:G5"/>
    <mergeCell ref="A2:G2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G13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5.28125" style="20" customWidth="1"/>
    <col min="2" max="2" width="33.8515625" style="20" bestFit="1" customWidth="1"/>
    <col min="3" max="3" width="9.421875" style="20" customWidth="1"/>
    <col min="4" max="4" width="9.7109375" style="20" bestFit="1" customWidth="1"/>
    <col min="5" max="6" width="19.57421875" style="20" customWidth="1"/>
    <col min="7" max="7" width="22.7109375" style="20" customWidth="1"/>
    <col min="8" max="16384" width="9.140625" style="20" customWidth="1"/>
  </cols>
  <sheetData>
    <row r="1" spans="5:7" ht="48.75" customHeight="1">
      <c r="E1" s="692"/>
      <c r="F1" s="692"/>
      <c r="G1" s="692" t="s">
        <v>438</v>
      </c>
    </row>
    <row r="2" spans="5:7" ht="12">
      <c r="E2" s="593"/>
      <c r="F2" s="593"/>
      <c r="G2" s="593"/>
    </row>
    <row r="3" spans="1:7" ht="63.75" customHeight="1">
      <c r="A3" s="913" t="s">
        <v>393</v>
      </c>
      <c r="B3" s="913"/>
      <c r="C3" s="913"/>
      <c r="D3" s="913"/>
      <c r="E3" s="913"/>
      <c r="F3" s="913"/>
      <c r="G3" s="913"/>
    </row>
    <row r="4" spans="1:7" ht="15" thickBot="1">
      <c r="A4" s="624"/>
      <c r="B4" s="624"/>
      <c r="C4" s="624"/>
      <c r="D4" s="624"/>
      <c r="E4" s="624"/>
      <c r="F4" s="624"/>
      <c r="G4" s="570" t="s">
        <v>6</v>
      </c>
    </row>
    <row r="5" spans="1:7" ht="38.25" customHeight="1">
      <c r="A5" s="943" t="s">
        <v>7</v>
      </c>
      <c r="B5" s="945" t="s">
        <v>300</v>
      </c>
      <c r="C5" s="945" t="s">
        <v>0</v>
      </c>
      <c r="D5" s="945" t="s">
        <v>1</v>
      </c>
      <c r="E5" s="950" t="s">
        <v>345</v>
      </c>
      <c r="F5" s="951"/>
      <c r="G5" s="952"/>
    </row>
    <row r="6" spans="1:7" ht="38.25" customHeight="1">
      <c r="A6" s="944"/>
      <c r="B6" s="946"/>
      <c r="C6" s="946"/>
      <c r="D6" s="946"/>
      <c r="E6" s="625" t="s">
        <v>310</v>
      </c>
      <c r="F6" s="625" t="s">
        <v>395</v>
      </c>
      <c r="G6" s="544" t="s">
        <v>418</v>
      </c>
    </row>
    <row r="7" spans="1:7" ht="12.75" thickBot="1">
      <c r="A7" s="597">
        <v>1</v>
      </c>
      <c r="B7" s="598">
        <v>2</v>
      </c>
      <c r="C7" s="598">
        <v>3</v>
      </c>
      <c r="D7" s="598">
        <v>4</v>
      </c>
      <c r="E7" s="598">
        <v>5</v>
      </c>
      <c r="F7" s="598">
        <v>6</v>
      </c>
      <c r="G7" s="600">
        <v>7</v>
      </c>
    </row>
    <row r="8" spans="1:7" ht="12.75">
      <c r="A8" s="631"/>
      <c r="B8" s="627"/>
      <c r="C8" s="627"/>
      <c r="D8" s="627"/>
      <c r="E8" s="634"/>
      <c r="F8" s="831"/>
      <c r="G8" s="833"/>
    </row>
    <row r="9" spans="1:7" ht="12.75">
      <c r="A9" s="631" t="s">
        <v>8</v>
      </c>
      <c r="B9" s="635" t="s">
        <v>346</v>
      </c>
      <c r="C9" s="627"/>
      <c r="D9" s="627"/>
      <c r="E9" s="634"/>
      <c r="F9" s="831"/>
      <c r="G9" s="833"/>
    </row>
    <row r="10" spans="1:7" ht="12.75">
      <c r="A10" s="636"/>
      <c r="B10" s="635" t="s">
        <v>347</v>
      </c>
      <c r="C10" s="637">
        <v>921</v>
      </c>
      <c r="D10" s="637">
        <v>92116</v>
      </c>
      <c r="E10" s="638">
        <v>1081300</v>
      </c>
      <c r="F10" s="832">
        <v>100000</v>
      </c>
      <c r="G10" s="713">
        <f>SUM(E10:F10)</f>
        <v>1181300</v>
      </c>
    </row>
    <row r="11" spans="1:7" ht="13.5" thickBot="1">
      <c r="A11" s="636"/>
      <c r="B11" s="635"/>
      <c r="C11" s="637"/>
      <c r="D11" s="637"/>
      <c r="E11" s="639"/>
      <c r="F11" s="639"/>
      <c r="G11" s="713"/>
    </row>
    <row r="12" spans="1:7" ht="12.75">
      <c r="A12" s="640"/>
      <c r="B12" s="641"/>
      <c r="C12" s="641"/>
      <c r="D12" s="641"/>
      <c r="E12" s="642"/>
      <c r="F12" s="642"/>
      <c r="G12" s="714"/>
    </row>
    <row r="13" spans="1:7" ht="13.5" thickBot="1">
      <c r="A13" s="643"/>
      <c r="B13" s="644" t="s">
        <v>315</v>
      </c>
      <c r="C13" s="644" t="s">
        <v>348</v>
      </c>
      <c r="D13" s="644" t="s">
        <v>348</v>
      </c>
      <c r="E13" s="645">
        <f>SUM(E8:E10)</f>
        <v>1081300</v>
      </c>
      <c r="F13" s="645">
        <f>SUM(F8:F10)</f>
        <v>100000</v>
      </c>
      <c r="G13" s="646">
        <f>SUM(G8:G10)</f>
        <v>1181300</v>
      </c>
    </row>
  </sheetData>
  <sheetProtection/>
  <mergeCells count="6">
    <mergeCell ref="A3:G3"/>
    <mergeCell ref="A5:A6"/>
    <mergeCell ref="B5:B6"/>
    <mergeCell ref="C5:C6"/>
    <mergeCell ref="D5:D6"/>
    <mergeCell ref="E5:G5"/>
  </mergeCells>
  <printOptions horizontalCentered="1"/>
  <pageMargins left="0.1968503937007874" right="0.1968503937007874" top="0.7480314960629921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19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5.421875" style="20" bestFit="1" customWidth="1"/>
    <col min="2" max="2" width="45.00390625" style="20" customWidth="1"/>
    <col min="3" max="3" width="7.8515625" style="20" customWidth="1"/>
    <col min="4" max="4" width="9.7109375" style="20" bestFit="1" customWidth="1"/>
    <col min="5" max="5" width="11.28125" style="20" customWidth="1"/>
    <col min="6" max="6" width="12.421875" style="20" customWidth="1"/>
    <col min="7" max="7" width="14.140625" style="253" customWidth="1"/>
    <col min="8" max="8" width="8.7109375" style="20" customWidth="1"/>
    <col min="9" max="16384" width="9.140625" style="20" customWidth="1"/>
  </cols>
  <sheetData>
    <row r="1" spans="4:7" ht="46.5" customHeight="1">
      <c r="D1" s="668"/>
      <c r="E1" s="668"/>
      <c r="F1" s="953" t="s">
        <v>439</v>
      </c>
      <c r="G1" s="953"/>
    </row>
    <row r="4" spans="1:9" ht="69" customHeight="1">
      <c r="A4" s="954" t="s">
        <v>397</v>
      </c>
      <c r="B4" s="913"/>
      <c r="C4" s="913"/>
      <c r="D4" s="913"/>
      <c r="E4" s="913"/>
      <c r="F4" s="913"/>
      <c r="G4" s="913"/>
      <c r="H4" s="669"/>
      <c r="I4" s="669"/>
    </row>
    <row r="5" spans="1:7" ht="15" thickBot="1">
      <c r="A5" s="624"/>
      <c r="B5" s="624"/>
      <c r="C5" s="624"/>
      <c r="D5" s="624"/>
      <c r="E5" s="624"/>
      <c r="F5" s="624"/>
      <c r="G5" s="570" t="s">
        <v>6</v>
      </c>
    </row>
    <row r="6" spans="1:7" ht="15" customHeight="1">
      <c r="A6" s="943" t="s">
        <v>317</v>
      </c>
      <c r="B6" s="947" t="s">
        <v>398</v>
      </c>
      <c r="C6" s="945" t="s">
        <v>0</v>
      </c>
      <c r="D6" s="945" t="s">
        <v>1</v>
      </c>
      <c r="E6" s="958" t="s">
        <v>310</v>
      </c>
      <c r="F6" s="959"/>
      <c r="G6" s="960"/>
    </row>
    <row r="7" spans="1:7" ht="15" customHeight="1">
      <c r="A7" s="955"/>
      <c r="B7" s="956"/>
      <c r="C7" s="957"/>
      <c r="D7" s="957"/>
      <c r="E7" s="961" t="s">
        <v>382</v>
      </c>
      <c r="F7" s="963" t="s">
        <v>75</v>
      </c>
      <c r="G7" s="964"/>
    </row>
    <row r="8" spans="1:7" ht="44.25" customHeight="1">
      <c r="A8" s="944"/>
      <c r="B8" s="948"/>
      <c r="C8" s="946"/>
      <c r="D8" s="946"/>
      <c r="E8" s="962"/>
      <c r="F8" s="625" t="s">
        <v>383</v>
      </c>
      <c r="G8" s="670" t="s">
        <v>384</v>
      </c>
    </row>
    <row r="9" spans="1:7" ht="12.75" thickBot="1">
      <c r="A9" s="597">
        <v>1</v>
      </c>
      <c r="B9" s="598">
        <v>2</v>
      </c>
      <c r="C9" s="598">
        <v>3</v>
      </c>
      <c r="D9" s="598">
        <v>4</v>
      </c>
      <c r="E9" s="598">
        <v>5</v>
      </c>
      <c r="F9" s="598">
        <v>6</v>
      </c>
      <c r="G9" s="600">
        <v>7</v>
      </c>
    </row>
    <row r="10" spans="1:7" ht="12.75">
      <c r="A10" s="626"/>
      <c r="B10" s="627" t="s">
        <v>322</v>
      </c>
      <c r="C10" s="628"/>
      <c r="D10" s="628"/>
      <c r="E10" s="628"/>
      <c r="F10" s="629"/>
      <c r="G10" s="630"/>
    </row>
    <row r="11" spans="1:7" s="253" customFormat="1" ht="25.5">
      <c r="A11" s="673" t="s">
        <v>8</v>
      </c>
      <c r="B11" s="675" t="s">
        <v>399</v>
      </c>
      <c r="C11" s="676">
        <v>853</v>
      </c>
      <c r="D11" s="676">
        <v>85395</v>
      </c>
      <c r="E11" s="677">
        <f>SUM(F11:G11)</f>
        <v>75000</v>
      </c>
      <c r="F11" s="678">
        <v>75000</v>
      </c>
      <c r="G11" s="679"/>
    </row>
    <row r="12" spans="1:7" s="253" customFormat="1" ht="12.75">
      <c r="A12" s="673"/>
      <c r="B12" s="675"/>
      <c r="C12" s="676"/>
      <c r="D12" s="676"/>
      <c r="E12" s="677"/>
      <c r="F12" s="678"/>
      <c r="G12" s="679"/>
    </row>
    <row r="13" spans="1:7" s="253" customFormat="1" ht="25.5">
      <c r="A13" s="673" t="s">
        <v>9</v>
      </c>
      <c r="B13" s="675" t="s">
        <v>400</v>
      </c>
      <c r="C13" s="676">
        <v>853</v>
      </c>
      <c r="D13" s="676">
        <v>85395</v>
      </c>
      <c r="E13" s="677">
        <f>SUM(F13:G13)</f>
        <v>10000</v>
      </c>
      <c r="F13" s="678">
        <v>10000</v>
      </c>
      <c r="G13" s="679"/>
    </row>
    <row r="14" spans="1:7" ht="13.5" thickBot="1">
      <c r="A14" s="673"/>
      <c r="B14" s="627"/>
      <c r="C14" s="627"/>
      <c r="D14" s="627"/>
      <c r="E14" s="680"/>
      <c r="F14" s="632"/>
      <c r="G14" s="633"/>
    </row>
    <row r="15" spans="1:7" ht="12.75">
      <c r="A15" s="640"/>
      <c r="B15" s="641"/>
      <c r="C15" s="641"/>
      <c r="D15" s="641"/>
      <c r="E15" s="688"/>
      <c r="F15" s="688"/>
      <c r="G15" s="689"/>
    </row>
    <row r="16" spans="1:7" ht="13.5" thickBot="1">
      <c r="A16" s="643"/>
      <c r="B16" s="644" t="s">
        <v>315</v>
      </c>
      <c r="C16" s="644" t="s">
        <v>348</v>
      </c>
      <c r="D16" s="644" t="s">
        <v>348</v>
      </c>
      <c r="E16" s="690">
        <f>SUM(E11:E14)</f>
        <v>85000</v>
      </c>
      <c r="F16" s="690">
        <f>SUM(F11:F14)</f>
        <v>85000</v>
      </c>
      <c r="G16" s="691">
        <f>SUM(G11:G14)</f>
        <v>0</v>
      </c>
    </row>
    <row r="18" ht="12">
      <c r="G18" s="26"/>
    </row>
    <row r="19" ht="12">
      <c r="G19" s="20"/>
    </row>
  </sheetData>
  <sheetProtection/>
  <mergeCells count="9">
    <mergeCell ref="F1:G1"/>
    <mergeCell ref="A4:G4"/>
    <mergeCell ref="A6:A8"/>
    <mergeCell ref="B6:B8"/>
    <mergeCell ref="C6:C8"/>
    <mergeCell ref="D6:D8"/>
    <mergeCell ref="E6:G6"/>
    <mergeCell ref="E7:E8"/>
    <mergeCell ref="F7:G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27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5.421875" style="20" bestFit="1" customWidth="1"/>
    <col min="2" max="2" width="32.421875" style="20" customWidth="1"/>
    <col min="3" max="3" width="48.57421875" style="20" customWidth="1"/>
    <col min="4" max="4" width="7.8515625" style="20" customWidth="1"/>
    <col min="5" max="5" width="9.7109375" style="20" bestFit="1" customWidth="1"/>
    <col min="6" max="6" width="11.28125" style="20" customWidth="1"/>
    <col min="7" max="7" width="12.421875" style="20" customWidth="1"/>
    <col min="8" max="8" width="14.140625" style="253" customWidth="1"/>
    <col min="9" max="9" width="8.7109375" style="20" customWidth="1"/>
    <col min="10" max="16384" width="9.140625" style="20" customWidth="1"/>
  </cols>
  <sheetData>
    <row r="1" spans="5:8" ht="46.5" customHeight="1">
      <c r="E1" s="668"/>
      <c r="F1" s="668"/>
      <c r="G1" s="953" t="s">
        <v>440</v>
      </c>
      <c r="H1" s="953"/>
    </row>
    <row r="4" spans="1:10" ht="40.5" customHeight="1">
      <c r="A4" s="954" t="s">
        <v>379</v>
      </c>
      <c r="B4" s="954"/>
      <c r="C4" s="913"/>
      <c r="D4" s="913"/>
      <c r="E4" s="913"/>
      <c r="F4" s="913"/>
      <c r="G4" s="913"/>
      <c r="H4" s="913"/>
      <c r="I4" s="669"/>
      <c r="J4" s="669"/>
    </row>
    <row r="5" spans="1:8" ht="15" thickBot="1">
      <c r="A5" s="624"/>
      <c r="B5" s="624"/>
      <c r="C5" s="624"/>
      <c r="D5" s="624"/>
      <c r="E5" s="624"/>
      <c r="F5" s="624"/>
      <c r="G5" s="624"/>
      <c r="H5" s="570" t="s">
        <v>6</v>
      </c>
    </row>
    <row r="6" spans="1:8" ht="15" customHeight="1">
      <c r="A6" s="943" t="s">
        <v>317</v>
      </c>
      <c r="B6" s="949" t="s">
        <v>380</v>
      </c>
      <c r="C6" s="947" t="s">
        <v>381</v>
      </c>
      <c r="D6" s="945" t="s">
        <v>0</v>
      </c>
      <c r="E6" s="945" t="s">
        <v>1</v>
      </c>
      <c r="F6" s="958" t="s">
        <v>310</v>
      </c>
      <c r="G6" s="959"/>
      <c r="H6" s="960"/>
    </row>
    <row r="7" spans="1:8" ht="15" customHeight="1">
      <c r="A7" s="955"/>
      <c r="B7" s="961"/>
      <c r="C7" s="956"/>
      <c r="D7" s="957"/>
      <c r="E7" s="957"/>
      <c r="F7" s="961" t="s">
        <v>382</v>
      </c>
      <c r="G7" s="963" t="s">
        <v>75</v>
      </c>
      <c r="H7" s="964"/>
    </row>
    <row r="8" spans="1:8" ht="44.25" customHeight="1">
      <c r="A8" s="944"/>
      <c r="B8" s="962"/>
      <c r="C8" s="948"/>
      <c r="D8" s="946"/>
      <c r="E8" s="946"/>
      <c r="F8" s="962"/>
      <c r="G8" s="625" t="s">
        <v>383</v>
      </c>
      <c r="H8" s="670" t="s">
        <v>384</v>
      </c>
    </row>
    <row r="9" spans="1:8" ht="12.75" thickBot="1">
      <c r="A9" s="597">
        <v>1</v>
      </c>
      <c r="B9" s="671">
        <v>2</v>
      </c>
      <c r="C9" s="598">
        <v>3</v>
      </c>
      <c r="D9" s="598">
        <v>4</v>
      </c>
      <c r="E9" s="598">
        <v>5</v>
      </c>
      <c r="F9" s="598">
        <v>6</v>
      </c>
      <c r="G9" s="598">
        <v>7</v>
      </c>
      <c r="H9" s="600">
        <v>8</v>
      </c>
    </row>
    <row r="10" spans="1:8" ht="12.75">
      <c r="A10" s="626"/>
      <c r="B10" s="672"/>
      <c r="C10" s="627" t="s">
        <v>322</v>
      </c>
      <c r="D10" s="628"/>
      <c r="E10" s="628"/>
      <c r="F10" s="628"/>
      <c r="G10" s="629"/>
      <c r="H10" s="630"/>
    </row>
    <row r="11" spans="1:8" s="253" customFormat="1" ht="25.5">
      <c r="A11" s="673" t="s">
        <v>8</v>
      </c>
      <c r="B11" s="674" t="s">
        <v>385</v>
      </c>
      <c r="C11" s="675" t="s">
        <v>386</v>
      </c>
      <c r="D11" s="676">
        <v>600</v>
      </c>
      <c r="E11" s="676">
        <v>60004</v>
      </c>
      <c r="F11" s="677">
        <f>SUM(G11:H11)</f>
        <v>300000</v>
      </c>
      <c r="G11" s="678"/>
      <c r="H11" s="679">
        <v>300000</v>
      </c>
    </row>
    <row r="12" spans="1:8" ht="12.75">
      <c r="A12" s="673"/>
      <c r="B12" s="674"/>
      <c r="C12" s="627"/>
      <c r="D12" s="627"/>
      <c r="E12" s="627"/>
      <c r="F12" s="680"/>
      <c r="G12" s="632"/>
      <c r="H12" s="633"/>
    </row>
    <row r="13" spans="1:8" s="684" customFormat="1" ht="12.75">
      <c r="A13" s="673" t="s">
        <v>9</v>
      </c>
      <c r="B13" s="674" t="s">
        <v>387</v>
      </c>
      <c r="C13" s="675" t="s">
        <v>388</v>
      </c>
      <c r="D13" s="637">
        <v>600</v>
      </c>
      <c r="E13" s="637">
        <v>60013</v>
      </c>
      <c r="F13" s="681">
        <f>SUM(G13:H13)</f>
        <v>500000</v>
      </c>
      <c r="G13" s="682"/>
      <c r="H13" s="683">
        <v>500000</v>
      </c>
    </row>
    <row r="14" spans="1:8" ht="12.75">
      <c r="A14" s="673"/>
      <c r="B14" s="674"/>
      <c r="C14" s="627"/>
      <c r="D14" s="627"/>
      <c r="E14" s="627"/>
      <c r="F14" s="680"/>
      <c r="G14" s="632"/>
      <c r="H14" s="633"/>
    </row>
    <row r="15" spans="1:8" s="684" customFormat="1" ht="25.5">
      <c r="A15" s="673" t="s">
        <v>10</v>
      </c>
      <c r="B15" s="674" t="s">
        <v>389</v>
      </c>
      <c r="C15" s="675" t="s">
        <v>390</v>
      </c>
      <c r="D15" s="637">
        <v>600</v>
      </c>
      <c r="E15" s="637">
        <v>60014</v>
      </c>
      <c r="F15" s="681">
        <f>SUM(G15:H15)</f>
        <v>200000</v>
      </c>
      <c r="G15" s="682"/>
      <c r="H15" s="683">
        <v>200000</v>
      </c>
    </row>
    <row r="16" spans="1:8" s="684" customFormat="1" ht="12.75">
      <c r="A16" s="673"/>
      <c r="B16" s="674"/>
      <c r="C16" s="675"/>
      <c r="D16" s="637"/>
      <c r="E16" s="637"/>
      <c r="F16" s="681"/>
      <c r="G16" s="682"/>
      <c r="H16" s="683"/>
    </row>
    <row r="17" spans="1:8" s="684" customFormat="1" ht="25.5">
      <c r="A17" s="673" t="s">
        <v>11</v>
      </c>
      <c r="B17" s="674" t="s">
        <v>421</v>
      </c>
      <c r="C17" s="675" t="s">
        <v>422</v>
      </c>
      <c r="D17" s="637">
        <v>700</v>
      </c>
      <c r="E17" s="637">
        <v>70095</v>
      </c>
      <c r="F17" s="681">
        <f>SUM(G17:H17)</f>
        <v>10000</v>
      </c>
      <c r="G17" s="682"/>
      <c r="H17" s="683">
        <v>10000</v>
      </c>
    </row>
    <row r="18" spans="1:8" s="684" customFormat="1" ht="12.75">
      <c r="A18" s="673"/>
      <c r="B18" s="674"/>
      <c r="C18" s="675"/>
      <c r="D18" s="637"/>
      <c r="E18" s="637"/>
      <c r="F18" s="681"/>
      <c r="G18" s="682"/>
      <c r="H18" s="683"/>
    </row>
    <row r="19" spans="1:8" s="684" customFormat="1" ht="25.5">
      <c r="A19" s="673" t="s">
        <v>12</v>
      </c>
      <c r="B19" s="674" t="s">
        <v>389</v>
      </c>
      <c r="C19" s="675" t="s">
        <v>423</v>
      </c>
      <c r="D19" s="637">
        <v>801</v>
      </c>
      <c r="E19" s="637">
        <v>80195</v>
      </c>
      <c r="F19" s="681">
        <f>SUM(G19:H19)</f>
        <v>40000</v>
      </c>
      <c r="G19" s="682"/>
      <c r="H19" s="683">
        <v>40000</v>
      </c>
    </row>
    <row r="20" spans="1:8" s="684" customFormat="1" ht="12.75">
      <c r="A20" s="673"/>
      <c r="B20" s="674"/>
      <c r="C20" s="675"/>
      <c r="D20" s="637"/>
      <c r="E20" s="637"/>
      <c r="F20" s="681"/>
      <c r="G20" s="682"/>
      <c r="H20" s="683"/>
    </row>
    <row r="21" spans="1:8" s="684" customFormat="1" ht="12.75">
      <c r="A21" s="673" t="s">
        <v>13</v>
      </c>
      <c r="B21" s="674" t="s">
        <v>389</v>
      </c>
      <c r="C21" s="675" t="s">
        <v>396</v>
      </c>
      <c r="D21" s="637">
        <v>926</v>
      </c>
      <c r="E21" s="637">
        <v>92601</v>
      </c>
      <c r="F21" s="681">
        <f>SUM(G21:H21)</f>
        <v>200000</v>
      </c>
      <c r="G21" s="682">
        <v>200000</v>
      </c>
      <c r="H21" s="683"/>
    </row>
    <row r="22" spans="1:8" s="684" customFormat="1" ht="13.5" thickBot="1">
      <c r="A22" s="636"/>
      <c r="B22" s="685"/>
      <c r="C22" s="635"/>
      <c r="D22" s="637"/>
      <c r="E22" s="637"/>
      <c r="F22" s="686"/>
      <c r="G22" s="686"/>
      <c r="H22" s="687"/>
    </row>
    <row r="23" spans="1:8" ht="12.75">
      <c r="A23" s="640"/>
      <c r="B23" s="837"/>
      <c r="C23" s="838"/>
      <c r="D23" s="641"/>
      <c r="E23" s="641"/>
      <c r="F23" s="688"/>
      <c r="G23" s="688"/>
      <c r="H23" s="689"/>
    </row>
    <row r="24" spans="1:8" ht="13.5" thickBot="1">
      <c r="A24" s="643"/>
      <c r="B24" s="965" t="s">
        <v>315</v>
      </c>
      <c r="C24" s="966"/>
      <c r="D24" s="644" t="s">
        <v>348</v>
      </c>
      <c r="E24" s="644" t="s">
        <v>348</v>
      </c>
      <c r="F24" s="690">
        <f>SUM(F11:F22)</f>
        <v>1250000</v>
      </c>
      <c r="G24" s="690">
        <f>SUM(G11:G22)</f>
        <v>200000</v>
      </c>
      <c r="H24" s="691">
        <f>SUM(H11:H22)</f>
        <v>1050000</v>
      </c>
    </row>
    <row r="26" ht="12">
      <c r="H26" s="26"/>
    </row>
    <row r="27" ht="12">
      <c r="H27" s="20"/>
    </row>
  </sheetData>
  <sheetProtection/>
  <mergeCells count="11">
    <mergeCell ref="F6:H6"/>
    <mergeCell ref="F7:F8"/>
    <mergeCell ref="G7:H7"/>
    <mergeCell ref="B24:C24"/>
    <mergeCell ref="G1:H1"/>
    <mergeCell ref="A4:H4"/>
    <mergeCell ref="A6:A8"/>
    <mergeCell ref="B6:B8"/>
    <mergeCell ref="C6:C8"/>
    <mergeCell ref="D6:D8"/>
    <mergeCell ref="E6:E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FFCC"/>
  </sheetPr>
  <dimension ref="A1:S211"/>
  <sheetViews>
    <sheetView showGridLines="0" view="pageBreakPreview" zoomScaleSheetLayoutView="100" zoomScalePageLayoutView="0" workbookViewId="0" topLeftCell="F1">
      <selection activeCell="Q4" sqref="Q4"/>
    </sheetView>
  </sheetViews>
  <sheetFormatPr defaultColWidth="9.140625" defaultRowHeight="12.75"/>
  <cols>
    <col min="1" max="1" width="4.421875" style="287" bestFit="1" customWidth="1"/>
    <col min="2" max="2" width="4.8515625" style="288" bestFit="1" customWidth="1"/>
    <col min="3" max="3" width="8.28125" style="288" bestFit="1" customWidth="1"/>
    <col min="4" max="4" width="35.8515625" style="25" bestFit="1" customWidth="1"/>
    <col min="5" max="5" width="37.28125" style="25" customWidth="1"/>
    <col min="6" max="6" width="21.28125" style="25" customWidth="1"/>
    <col min="7" max="7" width="11.57421875" style="24" customWidth="1"/>
    <col min="8" max="8" width="11.8515625" style="24" bestFit="1" customWidth="1"/>
    <col min="9" max="9" width="13.7109375" style="24" bestFit="1" customWidth="1"/>
    <col min="10" max="10" width="16.421875" style="24" bestFit="1" customWidth="1"/>
    <col min="11" max="11" width="17.8515625" style="24" bestFit="1" customWidth="1"/>
    <col min="12" max="12" width="15.140625" style="24" customWidth="1"/>
    <col min="13" max="15" width="14.8515625" style="24" customWidth="1"/>
    <col min="16" max="16" width="12.8515625" style="20" bestFit="1" customWidth="1"/>
    <col min="17" max="17" width="15.28125" style="20" bestFit="1" customWidth="1"/>
    <col min="18" max="18" width="12.57421875" style="20" bestFit="1" customWidth="1"/>
    <col min="19" max="19" width="10.28125" style="20" bestFit="1" customWidth="1"/>
    <col min="20" max="16384" width="9.140625" style="20" customWidth="1"/>
  </cols>
  <sheetData>
    <row r="1" spans="1:15" ht="59.25" customHeight="1">
      <c r="A1" s="223"/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6"/>
      <c r="N1" s="1036" t="s">
        <v>441</v>
      </c>
      <c r="O1" s="1036"/>
    </row>
    <row r="2" spans="1:15" ht="51" customHeight="1">
      <c r="A2" s="994" t="s">
        <v>80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</row>
    <row r="3" spans="1:15" ht="18.75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230"/>
      <c r="N3" s="230"/>
      <c r="O3" s="231" t="s">
        <v>6</v>
      </c>
    </row>
    <row r="4" spans="1:15" s="232" customFormat="1" ht="36.75" customHeight="1">
      <c r="A4" s="996" t="s">
        <v>7</v>
      </c>
      <c r="B4" s="998" t="s">
        <v>0</v>
      </c>
      <c r="C4" s="998" t="s">
        <v>1</v>
      </c>
      <c r="D4" s="998" t="s">
        <v>81</v>
      </c>
      <c r="E4" s="998" t="s">
        <v>82</v>
      </c>
      <c r="F4" s="998" t="s">
        <v>83</v>
      </c>
      <c r="G4" s="998" t="s">
        <v>22</v>
      </c>
      <c r="H4" s="998"/>
      <c r="I4" s="998" t="s">
        <v>84</v>
      </c>
      <c r="J4" s="998" t="s">
        <v>85</v>
      </c>
      <c r="K4" s="1000" t="s">
        <v>86</v>
      </c>
      <c r="L4" s="1002" t="s">
        <v>87</v>
      </c>
      <c r="M4" s="1002"/>
      <c r="N4" s="1003"/>
      <c r="O4" s="1004"/>
    </row>
    <row r="5" spans="1:15" s="232" customFormat="1" ht="45.75" customHeight="1">
      <c r="A5" s="997"/>
      <c r="B5" s="999"/>
      <c r="C5" s="999"/>
      <c r="D5" s="999"/>
      <c r="E5" s="999"/>
      <c r="F5" s="999"/>
      <c r="G5" s="233" t="s">
        <v>88</v>
      </c>
      <c r="H5" s="233" t="s">
        <v>89</v>
      </c>
      <c r="I5" s="999"/>
      <c r="J5" s="999"/>
      <c r="K5" s="1001"/>
      <c r="L5" s="234">
        <v>2009</v>
      </c>
      <c r="M5" s="235">
        <v>2010</v>
      </c>
      <c r="N5" s="803">
        <v>2011</v>
      </c>
      <c r="O5" s="236">
        <v>2012</v>
      </c>
    </row>
    <row r="6" spans="1:15" s="242" customFormat="1" ht="15" customHeight="1" thickBot="1">
      <c r="A6" s="237">
        <v>1</v>
      </c>
      <c r="B6" s="238">
        <v>2</v>
      </c>
      <c r="C6" s="238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  <c r="J6" s="239">
        <v>10</v>
      </c>
      <c r="K6" s="239">
        <v>11</v>
      </c>
      <c r="L6" s="240">
        <v>12</v>
      </c>
      <c r="M6" s="239">
        <v>13</v>
      </c>
      <c r="N6" s="804">
        <v>14</v>
      </c>
      <c r="O6" s="241">
        <v>15</v>
      </c>
    </row>
    <row r="7" spans="1:17" s="253" customFormat="1" ht="14.25" customHeight="1">
      <c r="A7" s="979" t="s">
        <v>8</v>
      </c>
      <c r="B7" s="970">
        <v>600</v>
      </c>
      <c r="C7" s="970">
        <v>60013</v>
      </c>
      <c r="D7" s="982" t="s">
        <v>90</v>
      </c>
      <c r="E7" s="982" t="s">
        <v>37</v>
      </c>
      <c r="F7" s="967" t="s">
        <v>91</v>
      </c>
      <c r="G7" s="970">
        <v>2006</v>
      </c>
      <c r="H7" s="970">
        <v>2010</v>
      </c>
      <c r="I7" s="988">
        <v>2909962</v>
      </c>
      <c r="J7" s="988">
        <v>2640000</v>
      </c>
      <c r="K7" s="243" t="s">
        <v>92</v>
      </c>
      <c r="L7" s="244">
        <f>SUM(L8:L10)</f>
        <v>1520000</v>
      </c>
      <c r="M7" s="244">
        <f>SUM(M8:M10)</f>
        <v>1320000</v>
      </c>
      <c r="N7" s="805">
        <f>SUM(N8:N10)</f>
        <v>0</v>
      </c>
      <c r="O7" s="245">
        <f>SUM(O8:O10)</f>
        <v>0</v>
      </c>
      <c r="P7" s="254"/>
      <c r="Q7" s="815"/>
    </row>
    <row r="8" spans="1:19" s="253" customFormat="1" ht="12.75">
      <c r="A8" s="980"/>
      <c r="B8" s="971"/>
      <c r="C8" s="971"/>
      <c r="D8" s="983"/>
      <c r="E8" s="983"/>
      <c r="F8" s="968"/>
      <c r="G8" s="971"/>
      <c r="H8" s="971"/>
      <c r="I8" s="989"/>
      <c r="J8" s="989"/>
      <c r="K8" s="246" t="s">
        <v>34</v>
      </c>
      <c r="L8" s="247">
        <v>398000</v>
      </c>
      <c r="M8" s="247">
        <v>198000</v>
      </c>
      <c r="N8" s="252">
        <v>0</v>
      </c>
      <c r="O8" s="248">
        <v>0</v>
      </c>
      <c r="P8" s="816"/>
      <c r="Q8" s="817"/>
      <c r="S8" s="254"/>
    </row>
    <row r="9" spans="1:17" s="253" customFormat="1" ht="12.75">
      <c r="A9" s="980"/>
      <c r="B9" s="971"/>
      <c r="C9" s="971"/>
      <c r="D9" s="983"/>
      <c r="E9" s="983"/>
      <c r="F9" s="968"/>
      <c r="G9" s="971"/>
      <c r="H9" s="971"/>
      <c r="I9" s="989"/>
      <c r="J9" s="989"/>
      <c r="K9" s="246" t="s">
        <v>39</v>
      </c>
      <c r="L9" s="247">
        <v>1122000</v>
      </c>
      <c r="M9" s="247">
        <v>1122000</v>
      </c>
      <c r="N9" s="252">
        <v>0</v>
      </c>
      <c r="O9" s="248">
        <v>0</v>
      </c>
      <c r="P9" s="816"/>
      <c r="Q9" s="818"/>
    </row>
    <row r="10" spans="1:16" s="255" customFormat="1" ht="13.5" thickBot="1">
      <c r="A10" s="981"/>
      <c r="B10" s="972"/>
      <c r="C10" s="972"/>
      <c r="D10" s="984"/>
      <c r="E10" s="984"/>
      <c r="F10" s="969"/>
      <c r="G10" s="972"/>
      <c r="H10" s="972"/>
      <c r="I10" s="990"/>
      <c r="J10" s="990"/>
      <c r="K10" s="249" t="s">
        <v>93</v>
      </c>
      <c r="L10" s="250">
        <v>0</v>
      </c>
      <c r="M10" s="250">
        <v>0</v>
      </c>
      <c r="N10" s="806">
        <v>0</v>
      </c>
      <c r="O10" s="251">
        <v>0</v>
      </c>
      <c r="P10" s="254"/>
    </row>
    <row r="11" spans="1:18" s="253" customFormat="1" ht="12.75" customHeight="1">
      <c r="A11" s="979" t="s">
        <v>9</v>
      </c>
      <c r="B11" s="970">
        <v>750</v>
      </c>
      <c r="C11" s="970">
        <v>75023</v>
      </c>
      <c r="D11" s="982" t="s">
        <v>90</v>
      </c>
      <c r="E11" s="982" t="s">
        <v>48</v>
      </c>
      <c r="F11" s="967" t="s">
        <v>94</v>
      </c>
      <c r="G11" s="970">
        <v>2008</v>
      </c>
      <c r="H11" s="970">
        <v>2010</v>
      </c>
      <c r="I11" s="988">
        <v>1129450</v>
      </c>
      <c r="J11" s="988">
        <v>1129450</v>
      </c>
      <c r="K11" s="243" t="s">
        <v>92</v>
      </c>
      <c r="L11" s="244">
        <f>SUM(L12:L14)</f>
        <v>621900</v>
      </c>
      <c r="M11" s="244">
        <f>SUM(M12:M14)</f>
        <v>501000</v>
      </c>
      <c r="N11" s="805">
        <f>SUM(N12:N14)</f>
        <v>0</v>
      </c>
      <c r="O11" s="245">
        <f>SUM(O12:O14)</f>
        <v>0</v>
      </c>
      <c r="P11" s="254"/>
      <c r="Q11" s="815"/>
      <c r="R11" s="254"/>
    </row>
    <row r="12" spans="1:17" s="253" customFormat="1" ht="12.75">
      <c r="A12" s="980"/>
      <c r="B12" s="971"/>
      <c r="C12" s="971"/>
      <c r="D12" s="983"/>
      <c r="E12" s="983"/>
      <c r="F12" s="968"/>
      <c r="G12" s="971"/>
      <c r="H12" s="971"/>
      <c r="I12" s="989"/>
      <c r="J12" s="989"/>
      <c r="K12" s="246" t="s">
        <v>34</v>
      </c>
      <c r="L12" s="247">
        <v>93285</v>
      </c>
      <c r="M12" s="252">
        <v>75150</v>
      </c>
      <c r="N12" s="252">
        <v>0</v>
      </c>
      <c r="O12" s="248">
        <v>0</v>
      </c>
      <c r="P12" s="816"/>
      <c r="Q12" s="817"/>
    </row>
    <row r="13" spans="1:17" s="253" customFormat="1" ht="12.75">
      <c r="A13" s="980"/>
      <c r="B13" s="971"/>
      <c r="C13" s="971"/>
      <c r="D13" s="983"/>
      <c r="E13" s="983"/>
      <c r="F13" s="968"/>
      <c r="G13" s="971"/>
      <c r="H13" s="971"/>
      <c r="I13" s="989"/>
      <c r="J13" s="989"/>
      <c r="K13" s="246" t="s">
        <v>39</v>
      </c>
      <c r="L13" s="247">
        <v>528615</v>
      </c>
      <c r="M13" s="252">
        <v>425850</v>
      </c>
      <c r="N13" s="252">
        <v>0</v>
      </c>
      <c r="O13" s="248">
        <v>0</v>
      </c>
      <c r="P13" s="816"/>
      <c r="Q13" s="818"/>
    </row>
    <row r="14" spans="1:16" s="255" customFormat="1" ht="13.5" thickBot="1">
      <c r="A14" s="981"/>
      <c r="B14" s="972"/>
      <c r="C14" s="972"/>
      <c r="D14" s="984"/>
      <c r="E14" s="984"/>
      <c r="F14" s="969"/>
      <c r="G14" s="972"/>
      <c r="H14" s="972"/>
      <c r="I14" s="990"/>
      <c r="J14" s="990"/>
      <c r="K14" s="249" t="s">
        <v>93</v>
      </c>
      <c r="L14" s="250">
        <v>0</v>
      </c>
      <c r="M14" s="250">
        <v>0</v>
      </c>
      <c r="N14" s="806">
        <v>0</v>
      </c>
      <c r="O14" s="251">
        <v>0</v>
      </c>
      <c r="P14" s="254"/>
    </row>
    <row r="15" spans="1:16" s="255" customFormat="1" ht="12.75">
      <c r="A15" s="979" t="s">
        <v>10</v>
      </c>
      <c r="B15" s="970">
        <v>750</v>
      </c>
      <c r="C15" s="970">
        <v>75095</v>
      </c>
      <c r="D15" s="982" t="s">
        <v>164</v>
      </c>
      <c r="E15" s="982" t="s">
        <v>165</v>
      </c>
      <c r="F15" s="967" t="s">
        <v>102</v>
      </c>
      <c r="G15" s="970">
        <v>2009</v>
      </c>
      <c r="H15" s="970">
        <v>2009</v>
      </c>
      <c r="I15" s="988">
        <v>25800</v>
      </c>
      <c r="J15" s="988">
        <v>25800</v>
      </c>
      <c r="K15" s="243" t="s">
        <v>92</v>
      </c>
      <c r="L15" s="244">
        <f>SUM(L16:L18)</f>
        <v>25800</v>
      </c>
      <c r="M15" s="244">
        <f>SUM(M16:M18)</f>
        <v>0</v>
      </c>
      <c r="N15" s="805">
        <f>SUM(N16:N18)</f>
        <v>0</v>
      </c>
      <c r="O15" s="245">
        <f>SUM(O16:O18)</f>
        <v>0</v>
      </c>
      <c r="P15" s="254"/>
    </row>
    <row r="16" spans="1:16" s="255" customFormat="1" ht="12.75">
      <c r="A16" s="980"/>
      <c r="B16" s="971"/>
      <c r="C16" s="971"/>
      <c r="D16" s="983"/>
      <c r="E16" s="983"/>
      <c r="F16" s="968"/>
      <c r="G16" s="971"/>
      <c r="H16" s="971"/>
      <c r="I16" s="989"/>
      <c r="J16" s="989"/>
      <c r="K16" s="246" t="s">
        <v>34</v>
      </c>
      <c r="L16" s="247">
        <v>15800</v>
      </c>
      <c r="M16" s="252">
        <v>0</v>
      </c>
      <c r="N16" s="252">
        <v>0</v>
      </c>
      <c r="O16" s="248">
        <v>0</v>
      </c>
      <c r="P16" s="254"/>
    </row>
    <row r="17" spans="1:16" s="255" customFormat="1" ht="12.75">
      <c r="A17" s="980"/>
      <c r="B17" s="971"/>
      <c r="C17" s="971"/>
      <c r="D17" s="983"/>
      <c r="E17" s="983"/>
      <c r="F17" s="968"/>
      <c r="G17" s="971"/>
      <c r="H17" s="971"/>
      <c r="I17" s="989"/>
      <c r="J17" s="989"/>
      <c r="K17" s="246" t="s">
        <v>39</v>
      </c>
      <c r="L17" s="247">
        <v>10000</v>
      </c>
      <c r="M17" s="252">
        <v>0</v>
      </c>
      <c r="N17" s="252">
        <v>0</v>
      </c>
      <c r="O17" s="248">
        <v>0</v>
      </c>
      <c r="P17" s="254"/>
    </row>
    <row r="18" spans="1:16" s="255" customFormat="1" ht="13.5" thickBot="1">
      <c r="A18" s="981"/>
      <c r="B18" s="972"/>
      <c r="C18" s="972"/>
      <c r="D18" s="984"/>
      <c r="E18" s="984"/>
      <c r="F18" s="969"/>
      <c r="G18" s="972"/>
      <c r="H18" s="972"/>
      <c r="I18" s="990"/>
      <c r="J18" s="990"/>
      <c r="K18" s="249" t="s">
        <v>93</v>
      </c>
      <c r="L18" s="250">
        <v>0</v>
      </c>
      <c r="M18" s="250">
        <v>0</v>
      </c>
      <c r="N18" s="806">
        <v>0</v>
      </c>
      <c r="O18" s="251"/>
      <c r="P18" s="254"/>
    </row>
    <row r="19" spans="1:16" s="253" customFormat="1" ht="12.75" customHeight="1">
      <c r="A19" s="979" t="s">
        <v>11</v>
      </c>
      <c r="B19" s="970">
        <v>801</v>
      </c>
      <c r="C19" s="970">
        <v>80101</v>
      </c>
      <c r="D19" s="982" t="s">
        <v>95</v>
      </c>
      <c r="E19" s="1005" t="s">
        <v>96</v>
      </c>
      <c r="F19" s="1008" t="s">
        <v>97</v>
      </c>
      <c r="G19" s="970">
        <v>2009</v>
      </c>
      <c r="H19" s="970">
        <v>2009</v>
      </c>
      <c r="I19" s="988">
        <v>3000</v>
      </c>
      <c r="J19" s="988">
        <v>3000</v>
      </c>
      <c r="K19" s="243" t="s">
        <v>92</v>
      </c>
      <c r="L19" s="244">
        <f>SUM(L20:L22)</f>
        <v>3000</v>
      </c>
      <c r="M19" s="244">
        <f>SUM(M20:M22)</f>
        <v>0</v>
      </c>
      <c r="N19" s="805">
        <v>0</v>
      </c>
      <c r="O19" s="245">
        <v>0</v>
      </c>
      <c r="P19" s="819"/>
    </row>
    <row r="20" spans="1:17" s="253" customFormat="1" ht="12.75">
      <c r="A20" s="980"/>
      <c r="B20" s="971"/>
      <c r="C20" s="971"/>
      <c r="D20" s="983"/>
      <c r="E20" s="1006"/>
      <c r="F20" s="968"/>
      <c r="G20" s="971"/>
      <c r="H20" s="971"/>
      <c r="I20" s="989"/>
      <c r="J20" s="989"/>
      <c r="K20" s="246" t="s">
        <v>34</v>
      </c>
      <c r="L20" s="247">
        <f>600+800</f>
        <v>1400</v>
      </c>
      <c r="M20" s="247">
        <v>0</v>
      </c>
      <c r="N20" s="252">
        <v>0</v>
      </c>
      <c r="O20" s="248">
        <v>0</v>
      </c>
      <c r="P20" s="819"/>
      <c r="Q20" s="820"/>
    </row>
    <row r="21" spans="1:17" s="253" customFormat="1" ht="12.75">
      <c r="A21" s="980"/>
      <c r="B21" s="971"/>
      <c r="C21" s="971"/>
      <c r="D21" s="983"/>
      <c r="E21" s="1006"/>
      <c r="F21" s="968"/>
      <c r="G21" s="971"/>
      <c r="H21" s="971"/>
      <c r="I21" s="989"/>
      <c r="J21" s="989"/>
      <c r="K21" s="246" t="s">
        <v>39</v>
      </c>
      <c r="L21" s="247">
        <f>2400-800</f>
        <v>1600</v>
      </c>
      <c r="M21" s="247">
        <v>0</v>
      </c>
      <c r="N21" s="252">
        <v>0</v>
      </c>
      <c r="O21" s="248">
        <v>0</v>
      </c>
      <c r="P21" s="819"/>
      <c r="Q21" s="254"/>
    </row>
    <row r="22" spans="1:16" s="255" customFormat="1" ht="13.5" thickBot="1">
      <c r="A22" s="981"/>
      <c r="B22" s="972"/>
      <c r="C22" s="972"/>
      <c r="D22" s="984"/>
      <c r="E22" s="1007"/>
      <c r="F22" s="969"/>
      <c r="G22" s="972"/>
      <c r="H22" s="972"/>
      <c r="I22" s="990"/>
      <c r="J22" s="990"/>
      <c r="K22" s="249" t="s">
        <v>93</v>
      </c>
      <c r="L22" s="250">
        <v>0</v>
      </c>
      <c r="M22" s="250">
        <v>0</v>
      </c>
      <c r="N22" s="806">
        <v>0</v>
      </c>
      <c r="O22" s="251">
        <v>0</v>
      </c>
      <c r="P22" s="819"/>
    </row>
    <row r="23" spans="1:16" s="253" customFormat="1" ht="12.75" customHeight="1">
      <c r="A23" s="979" t="s">
        <v>12</v>
      </c>
      <c r="B23" s="970">
        <v>801</v>
      </c>
      <c r="C23" s="970">
        <v>80101</v>
      </c>
      <c r="D23" s="982" t="s">
        <v>95</v>
      </c>
      <c r="E23" s="1005" t="s">
        <v>416</v>
      </c>
      <c r="F23" s="1008" t="s">
        <v>97</v>
      </c>
      <c r="G23" s="970">
        <v>2009</v>
      </c>
      <c r="H23" s="970">
        <v>2009</v>
      </c>
      <c r="I23" s="988">
        <v>3000</v>
      </c>
      <c r="J23" s="988">
        <v>3000</v>
      </c>
      <c r="K23" s="243" t="s">
        <v>92</v>
      </c>
      <c r="L23" s="244">
        <f>SUM(L24:L26)</f>
        <v>3000</v>
      </c>
      <c r="M23" s="244">
        <f>SUM(M24:M26)</f>
        <v>0</v>
      </c>
      <c r="N23" s="805">
        <v>0</v>
      </c>
      <c r="O23" s="245">
        <v>0</v>
      </c>
      <c r="P23" s="819"/>
    </row>
    <row r="24" spans="1:17" s="253" customFormat="1" ht="12.75">
      <c r="A24" s="980"/>
      <c r="B24" s="971"/>
      <c r="C24" s="971"/>
      <c r="D24" s="983"/>
      <c r="E24" s="1006"/>
      <c r="F24" s="968"/>
      <c r="G24" s="971"/>
      <c r="H24" s="971"/>
      <c r="I24" s="989"/>
      <c r="J24" s="989"/>
      <c r="K24" s="246" t="s">
        <v>34</v>
      </c>
      <c r="L24" s="247">
        <v>0</v>
      </c>
      <c r="M24" s="247">
        <v>0</v>
      </c>
      <c r="N24" s="252">
        <v>0</v>
      </c>
      <c r="O24" s="248">
        <v>0</v>
      </c>
      <c r="P24" s="819"/>
      <c r="Q24" s="820"/>
    </row>
    <row r="25" spans="1:17" s="253" customFormat="1" ht="12.75">
      <c r="A25" s="980"/>
      <c r="B25" s="971"/>
      <c r="C25" s="971"/>
      <c r="D25" s="983"/>
      <c r="E25" s="1006"/>
      <c r="F25" s="968"/>
      <c r="G25" s="971"/>
      <c r="H25" s="971"/>
      <c r="I25" s="989"/>
      <c r="J25" s="989"/>
      <c r="K25" s="246" t="s">
        <v>39</v>
      </c>
      <c r="L25" s="247">
        <f>2400-800</f>
        <v>1600</v>
      </c>
      <c r="M25" s="247">
        <v>0</v>
      </c>
      <c r="N25" s="252">
        <v>0</v>
      </c>
      <c r="O25" s="248">
        <v>0</v>
      </c>
      <c r="P25" s="819"/>
      <c r="Q25" s="254"/>
    </row>
    <row r="26" spans="1:16" s="255" customFormat="1" ht="13.5" thickBot="1">
      <c r="A26" s="981"/>
      <c r="B26" s="972"/>
      <c r="C26" s="972"/>
      <c r="D26" s="984"/>
      <c r="E26" s="1007"/>
      <c r="F26" s="969"/>
      <c r="G26" s="972"/>
      <c r="H26" s="972"/>
      <c r="I26" s="990"/>
      <c r="J26" s="990"/>
      <c r="K26" s="249" t="s">
        <v>93</v>
      </c>
      <c r="L26" s="250">
        <v>1400</v>
      </c>
      <c r="M26" s="250">
        <v>0</v>
      </c>
      <c r="N26" s="806">
        <v>0</v>
      </c>
      <c r="O26" s="251">
        <v>0</v>
      </c>
      <c r="P26" s="819"/>
    </row>
    <row r="27" spans="1:16" s="253" customFormat="1" ht="12.75" customHeight="1">
      <c r="A27" s="979" t="s">
        <v>13</v>
      </c>
      <c r="B27" s="970">
        <v>801</v>
      </c>
      <c r="C27" s="970">
        <v>80110</v>
      </c>
      <c r="D27" s="982" t="s">
        <v>95</v>
      </c>
      <c r="E27" s="1005" t="s">
        <v>417</v>
      </c>
      <c r="F27" s="1008" t="s">
        <v>98</v>
      </c>
      <c r="G27" s="970">
        <v>2009</v>
      </c>
      <c r="H27" s="970">
        <v>2009</v>
      </c>
      <c r="I27" s="988">
        <v>500</v>
      </c>
      <c r="J27" s="988">
        <v>500</v>
      </c>
      <c r="K27" s="243" t="s">
        <v>92</v>
      </c>
      <c r="L27" s="244">
        <f>SUM(L28:L30)</f>
        <v>500</v>
      </c>
      <c r="M27" s="244">
        <f>SUM(M28:M30)</f>
        <v>0</v>
      </c>
      <c r="N27" s="805">
        <v>0</v>
      </c>
      <c r="O27" s="245">
        <v>0</v>
      </c>
      <c r="P27" s="254"/>
    </row>
    <row r="28" spans="1:17" s="253" customFormat="1" ht="12.75">
      <c r="A28" s="980"/>
      <c r="B28" s="971"/>
      <c r="C28" s="971"/>
      <c r="D28" s="983"/>
      <c r="E28" s="1006"/>
      <c r="F28" s="968"/>
      <c r="G28" s="971"/>
      <c r="H28" s="971"/>
      <c r="I28" s="989"/>
      <c r="J28" s="989"/>
      <c r="K28" s="246" t="s">
        <v>34</v>
      </c>
      <c r="L28" s="247">
        <v>200</v>
      </c>
      <c r="M28" s="247">
        <v>0</v>
      </c>
      <c r="N28" s="252">
        <v>0</v>
      </c>
      <c r="O28" s="248">
        <v>0</v>
      </c>
      <c r="P28" s="254"/>
      <c r="Q28" s="820"/>
    </row>
    <row r="29" spans="1:17" s="253" customFormat="1" ht="12.75">
      <c r="A29" s="980"/>
      <c r="B29" s="971"/>
      <c r="C29" s="971"/>
      <c r="D29" s="983"/>
      <c r="E29" s="1006"/>
      <c r="F29" s="968"/>
      <c r="G29" s="971"/>
      <c r="H29" s="971"/>
      <c r="I29" s="989"/>
      <c r="J29" s="989"/>
      <c r="K29" s="246" t="s">
        <v>39</v>
      </c>
      <c r="L29" s="247">
        <v>300</v>
      </c>
      <c r="M29" s="247">
        <v>0</v>
      </c>
      <c r="N29" s="252">
        <v>0</v>
      </c>
      <c r="O29" s="248">
        <v>0</v>
      </c>
      <c r="P29" s="254"/>
      <c r="Q29" s="254"/>
    </row>
    <row r="30" spans="1:16" s="255" customFormat="1" ht="13.5" thickBot="1">
      <c r="A30" s="981"/>
      <c r="B30" s="972"/>
      <c r="C30" s="972"/>
      <c r="D30" s="984"/>
      <c r="E30" s="1007"/>
      <c r="F30" s="969"/>
      <c r="G30" s="972"/>
      <c r="H30" s="972"/>
      <c r="I30" s="990"/>
      <c r="J30" s="990"/>
      <c r="K30" s="249" t="s">
        <v>93</v>
      </c>
      <c r="L30" s="250">
        <v>0</v>
      </c>
      <c r="M30" s="250">
        <v>0</v>
      </c>
      <c r="N30" s="806">
        <v>0</v>
      </c>
      <c r="O30" s="251">
        <v>0</v>
      </c>
      <c r="P30" s="254"/>
    </row>
    <row r="31" spans="1:16" s="253" customFormat="1" ht="12.75" customHeight="1">
      <c r="A31" s="979" t="s">
        <v>14</v>
      </c>
      <c r="B31" s="970">
        <v>801</v>
      </c>
      <c r="C31" s="970">
        <v>80110</v>
      </c>
      <c r="D31" s="982" t="s">
        <v>95</v>
      </c>
      <c r="E31" s="982" t="s">
        <v>99</v>
      </c>
      <c r="F31" s="1008" t="s">
        <v>98</v>
      </c>
      <c r="G31" s="970">
        <v>2009</v>
      </c>
      <c r="H31" s="970">
        <v>2009</v>
      </c>
      <c r="I31" s="988">
        <v>800</v>
      </c>
      <c r="J31" s="988">
        <v>800</v>
      </c>
      <c r="K31" s="243" t="s">
        <v>92</v>
      </c>
      <c r="L31" s="256">
        <f>SUM(L32:L34)</f>
        <v>800</v>
      </c>
      <c r="M31" s="244">
        <f>SUM(M32:M34)</f>
        <v>0</v>
      </c>
      <c r="N31" s="805">
        <v>0</v>
      </c>
      <c r="O31" s="245">
        <v>0</v>
      </c>
      <c r="P31" s="254"/>
    </row>
    <row r="32" spans="1:19" s="253" customFormat="1" ht="12.75">
      <c r="A32" s="980"/>
      <c r="B32" s="971"/>
      <c r="C32" s="971"/>
      <c r="D32" s="983"/>
      <c r="E32" s="983"/>
      <c r="F32" s="968"/>
      <c r="G32" s="971"/>
      <c r="H32" s="971"/>
      <c r="I32" s="989"/>
      <c r="J32" s="989"/>
      <c r="K32" s="246" t="s">
        <v>34</v>
      </c>
      <c r="L32" s="257">
        <v>300</v>
      </c>
      <c r="M32" s="247">
        <v>0</v>
      </c>
      <c r="N32" s="252">
        <v>0</v>
      </c>
      <c r="O32" s="248">
        <v>0</v>
      </c>
      <c r="P32" s="254"/>
      <c r="Q32" s="821"/>
      <c r="R32" s="287"/>
      <c r="S32" s="287"/>
    </row>
    <row r="33" spans="1:19" s="253" customFormat="1" ht="12.75">
      <c r="A33" s="980"/>
      <c r="B33" s="971"/>
      <c r="C33" s="971"/>
      <c r="D33" s="983"/>
      <c r="E33" s="983"/>
      <c r="F33" s="968"/>
      <c r="G33" s="971"/>
      <c r="H33" s="971"/>
      <c r="I33" s="989"/>
      <c r="J33" s="989"/>
      <c r="K33" s="246" t="s">
        <v>39</v>
      </c>
      <c r="L33" s="247">
        <v>500</v>
      </c>
      <c r="M33" s="247">
        <v>0</v>
      </c>
      <c r="N33" s="252">
        <v>0</v>
      </c>
      <c r="O33" s="248">
        <v>0</v>
      </c>
      <c r="P33" s="254"/>
      <c r="Q33" s="254"/>
      <c r="R33" s="782"/>
      <c r="S33" s="822"/>
    </row>
    <row r="34" spans="1:19" s="255" customFormat="1" ht="14.25" customHeight="1" thickBot="1">
      <c r="A34" s="981"/>
      <c r="B34" s="972"/>
      <c r="C34" s="972"/>
      <c r="D34" s="984"/>
      <c r="E34" s="984"/>
      <c r="F34" s="969"/>
      <c r="G34" s="972"/>
      <c r="H34" s="972"/>
      <c r="I34" s="990"/>
      <c r="J34" s="990"/>
      <c r="K34" s="249" t="s">
        <v>93</v>
      </c>
      <c r="L34" s="250">
        <v>0</v>
      </c>
      <c r="M34" s="250">
        <v>0</v>
      </c>
      <c r="N34" s="806">
        <v>0</v>
      </c>
      <c r="O34" s="251">
        <v>0</v>
      </c>
      <c r="P34" s="254"/>
      <c r="Q34" s="254"/>
      <c r="R34" s="783"/>
      <c r="S34" s="822"/>
    </row>
    <row r="35" spans="1:19" s="255" customFormat="1" ht="12.75" customHeight="1">
      <c r="A35" s="1009" t="s">
        <v>15</v>
      </c>
      <c r="B35" s="1012">
        <v>853</v>
      </c>
      <c r="C35" s="1012">
        <v>85395</v>
      </c>
      <c r="D35" s="1005" t="s">
        <v>100</v>
      </c>
      <c r="E35" s="1005" t="s">
        <v>101</v>
      </c>
      <c r="F35" s="1015" t="s">
        <v>102</v>
      </c>
      <c r="G35" s="1012">
        <v>2008</v>
      </c>
      <c r="H35" s="1012">
        <v>2009</v>
      </c>
      <c r="I35" s="1018">
        <v>465066</v>
      </c>
      <c r="J35" s="1018">
        <v>465066</v>
      </c>
      <c r="K35" s="823" t="s">
        <v>92</v>
      </c>
      <c r="L35" s="824">
        <f>SUM(L36:L38)</f>
        <v>290848</v>
      </c>
      <c r="M35" s="824">
        <f>SUM(M36:M38)</f>
        <v>0</v>
      </c>
      <c r="N35" s="825">
        <v>0</v>
      </c>
      <c r="O35" s="826">
        <v>0</v>
      </c>
      <c r="P35" s="827"/>
      <c r="Q35" s="828"/>
      <c r="R35" s="783"/>
      <c r="S35" s="829"/>
    </row>
    <row r="36" spans="1:17" s="255" customFormat="1" ht="12.75">
      <c r="A36" s="1010"/>
      <c r="B36" s="1013"/>
      <c r="C36" s="1013"/>
      <c r="D36" s="1006"/>
      <c r="E36" s="1006"/>
      <c r="F36" s="1016"/>
      <c r="G36" s="1013"/>
      <c r="H36" s="1013"/>
      <c r="I36" s="1019"/>
      <c r="J36" s="1019"/>
      <c r="K36" s="796" t="s">
        <v>34</v>
      </c>
      <c r="L36" s="798">
        <v>0</v>
      </c>
      <c r="M36" s="798">
        <v>0</v>
      </c>
      <c r="N36" s="810">
        <v>0</v>
      </c>
      <c r="O36" s="799">
        <v>0</v>
      </c>
      <c r="P36" s="827"/>
      <c r="Q36" s="830"/>
    </row>
    <row r="37" spans="1:17" s="255" customFormat="1" ht="12.75">
      <c r="A37" s="1010"/>
      <c r="B37" s="1013"/>
      <c r="C37" s="1013"/>
      <c r="D37" s="1006"/>
      <c r="E37" s="1006"/>
      <c r="F37" s="1016"/>
      <c r="G37" s="1013"/>
      <c r="H37" s="1013"/>
      <c r="I37" s="1019"/>
      <c r="J37" s="1019"/>
      <c r="K37" s="796" t="s">
        <v>39</v>
      </c>
      <c r="L37" s="798">
        <f>242155+5066</f>
        <v>247221</v>
      </c>
      <c r="M37" s="798">
        <v>0</v>
      </c>
      <c r="N37" s="810">
        <v>0</v>
      </c>
      <c r="O37" s="799">
        <v>0</v>
      </c>
      <c r="P37" s="827"/>
      <c r="Q37" s="828"/>
    </row>
    <row r="38" spans="1:19" s="255" customFormat="1" ht="13.5" thickBot="1">
      <c r="A38" s="1011"/>
      <c r="B38" s="1014"/>
      <c r="C38" s="1014"/>
      <c r="D38" s="1007"/>
      <c r="E38" s="1007"/>
      <c r="F38" s="1017"/>
      <c r="G38" s="1014"/>
      <c r="H38" s="1014"/>
      <c r="I38" s="1020"/>
      <c r="J38" s="1020"/>
      <c r="K38" s="249" t="s">
        <v>93</v>
      </c>
      <c r="L38" s="250">
        <f>42733+894</f>
        <v>43627</v>
      </c>
      <c r="M38" s="250">
        <v>0</v>
      </c>
      <c r="N38" s="806">
        <v>0</v>
      </c>
      <c r="O38" s="251">
        <v>0</v>
      </c>
      <c r="P38" s="827"/>
      <c r="S38" s="828"/>
    </row>
    <row r="39" spans="1:16" s="255" customFormat="1" ht="12.75" customHeight="1">
      <c r="A39" s="1009" t="s">
        <v>16</v>
      </c>
      <c r="B39" s="1012">
        <v>853</v>
      </c>
      <c r="C39" s="1012">
        <v>85395</v>
      </c>
      <c r="D39" s="1005" t="s">
        <v>100</v>
      </c>
      <c r="E39" s="1005" t="s">
        <v>103</v>
      </c>
      <c r="F39" s="1015" t="s">
        <v>102</v>
      </c>
      <c r="G39" s="1012">
        <v>2008</v>
      </c>
      <c r="H39" s="1012">
        <v>2009</v>
      </c>
      <c r="I39" s="1018">
        <v>47889</v>
      </c>
      <c r="J39" s="1018">
        <v>47889</v>
      </c>
      <c r="K39" s="823" t="s">
        <v>92</v>
      </c>
      <c r="L39" s="824">
        <f>SUM(L40:L42)</f>
        <v>21433</v>
      </c>
      <c r="M39" s="824">
        <f>SUM(M40:M42)</f>
        <v>0</v>
      </c>
      <c r="N39" s="825">
        <v>0</v>
      </c>
      <c r="O39" s="826">
        <v>0</v>
      </c>
      <c r="P39" s="828"/>
    </row>
    <row r="40" spans="1:17" s="255" customFormat="1" ht="12.75">
      <c r="A40" s="1010"/>
      <c r="B40" s="1013"/>
      <c r="C40" s="1013"/>
      <c r="D40" s="1006"/>
      <c r="E40" s="1006"/>
      <c r="F40" s="1016"/>
      <c r="G40" s="1013"/>
      <c r="H40" s="1013"/>
      <c r="I40" s="1019"/>
      <c r="J40" s="1019"/>
      <c r="K40" s="796" t="s">
        <v>34</v>
      </c>
      <c r="L40" s="798">
        <v>0</v>
      </c>
      <c r="M40" s="798">
        <v>0</v>
      </c>
      <c r="N40" s="810">
        <v>0</v>
      </c>
      <c r="O40" s="799">
        <v>0</v>
      </c>
      <c r="P40" s="828"/>
      <c r="Q40" s="830"/>
    </row>
    <row r="41" spans="1:17" s="255" customFormat="1" ht="12.75">
      <c r="A41" s="1010"/>
      <c r="B41" s="1013"/>
      <c r="C41" s="1013"/>
      <c r="D41" s="1006"/>
      <c r="E41" s="1006"/>
      <c r="F41" s="1016"/>
      <c r="G41" s="1013"/>
      <c r="H41" s="1013"/>
      <c r="I41" s="1019"/>
      <c r="J41" s="1019"/>
      <c r="K41" s="796" t="s">
        <v>39</v>
      </c>
      <c r="L41" s="798">
        <f>21420*85%+11</f>
        <v>18218</v>
      </c>
      <c r="M41" s="798">
        <v>0</v>
      </c>
      <c r="N41" s="810">
        <v>0</v>
      </c>
      <c r="O41" s="799">
        <v>0</v>
      </c>
      <c r="P41" s="828"/>
      <c r="Q41" s="828"/>
    </row>
    <row r="42" spans="1:16" s="255" customFormat="1" ht="13.5" thickBot="1">
      <c r="A42" s="1011"/>
      <c r="B42" s="1014"/>
      <c r="C42" s="1014"/>
      <c r="D42" s="1007"/>
      <c r="E42" s="1007"/>
      <c r="F42" s="1017"/>
      <c r="G42" s="1014"/>
      <c r="H42" s="1014"/>
      <c r="I42" s="1020"/>
      <c r="J42" s="1020"/>
      <c r="K42" s="249" t="s">
        <v>93</v>
      </c>
      <c r="L42" s="250">
        <f>3213+2</f>
        <v>3215</v>
      </c>
      <c r="M42" s="250">
        <v>0</v>
      </c>
      <c r="N42" s="806">
        <v>0</v>
      </c>
      <c r="O42" s="251">
        <v>0</v>
      </c>
      <c r="P42" s="828"/>
    </row>
    <row r="43" spans="1:16" s="255" customFormat="1" ht="12.75" customHeight="1">
      <c r="A43" s="1009" t="s">
        <v>17</v>
      </c>
      <c r="B43" s="1012">
        <v>853</v>
      </c>
      <c r="C43" s="1012">
        <v>85395</v>
      </c>
      <c r="D43" s="1005" t="s">
        <v>100</v>
      </c>
      <c r="E43" s="1005" t="s">
        <v>104</v>
      </c>
      <c r="F43" s="1015" t="s">
        <v>102</v>
      </c>
      <c r="G43" s="1012">
        <v>2008</v>
      </c>
      <c r="H43" s="1012">
        <v>2009</v>
      </c>
      <c r="I43" s="1018">
        <v>48389</v>
      </c>
      <c r="J43" s="1018">
        <v>48389</v>
      </c>
      <c r="K43" s="823" t="s">
        <v>92</v>
      </c>
      <c r="L43" s="824">
        <f>SUM(L44:L46)</f>
        <v>21431</v>
      </c>
      <c r="M43" s="824">
        <f>SUM(M44:M46)</f>
        <v>0</v>
      </c>
      <c r="N43" s="825">
        <v>0</v>
      </c>
      <c r="O43" s="826">
        <v>0</v>
      </c>
      <c r="P43" s="828"/>
    </row>
    <row r="44" spans="1:17" s="255" customFormat="1" ht="12.75">
      <c r="A44" s="1010"/>
      <c r="B44" s="1013"/>
      <c r="C44" s="1013"/>
      <c r="D44" s="1006"/>
      <c r="E44" s="1006"/>
      <c r="F44" s="1016"/>
      <c r="G44" s="1013"/>
      <c r="H44" s="1013"/>
      <c r="I44" s="1019"/>
      <c r="J44" s="1019"/>
      <c r="K44" s="796" t="s">
        <v>34</v>
      </c>
      <c r="L44" s="798">
        <v>0</v>
      </c>
      <c r="M44" s="798">
        <v>0</v>
      </c>
      <c r="N44" s="810">
        <v>0</v>
      </c>
      <c r="O44" s="799">
        <v>0</v>
      </c>
      <c r="P44" s="828"/>
      <c r="Q44" s="830"/>
    </row>
    <row r="45" spans="1:17" s="255" customFormat="1" ht="12.75">
      <c r="A45" s="1010"/>
      <c r="B45" s="1013"/>
      <c r="C45" s="1013"/>
      <c r="D45" s="1006"/>
      <c r="E45" s="1006"/>
      <c r="F45" s="1016"/>
      <c r="G45" s="1013"/>
      <c r="H45" s="1013"/>
      <c r="I45" s="1019"/>
      <c r="J45" s="1019"/>
      <c r="K45" s="796" t="s">
        <v>39</v>
      </c>
      <c r="L45" s="798">
        <f>21420*85%+9</f>
        <v>18216</v>
      </c>
      <c r="M45" s="798">
        <v>0</v>
      </c>
      <c r="N45" s="810">
        <v>0</v>
      </c>
      <c r="O45" s="799">
        <v>0</v>
      </c>
      <c r="P45" s="828"/>
      <c r="Q45" s="828"/>
    </row>
    <row r="46" spans="1:16" s="255" customFormat="1" ht="14.25" customHeight="1" thickBot="1">
      <c r="A46" s="1011"/>
      <c r="B46" s="1014"/>
      <c r="C46" s="1014"/>
      <c r="D46" s="1007"/>
      <c r="E46" s="1007"/>
      <c r="F46" s="1017"/>
      <c r="G46" s="1014"/>
      <c r="H46" s="1014"/>
      <c r="I46" s="1020"/>
      <c r="J46" s="1020"/>
      <c r="K46" s="249" t="s">
        <v>93</v>
      </c>
      <c r="L46" s="250">
        <f>3213+2</f>
        <v>3215</v>
      </c>
      <c r="M46" s="250">
        <v>0</v>
      </c>
      <c r="N46" s="806">
        <v>0</v>
      </c>
      <c r="O46" s="251">
        <v>0</v>
      </c>
      <c r="P46" s="828"/>
    </row>
    <row r="47" spans="1:16" s="255" customFormat="1" ht="12.75" customHeight="1">
      <c r="A47" s="1009" t="s">
        <v>107</v>
      </c>
      <c r="B47" s="1012">
        <v>853</v>
      </c>
      <c r="C47" s="1012">
        <v>85395</v>
      </c>
      <c r="D47" s="1005" t="s">
        <v>100</v>
      </c>
      <c r="E47" s="1005" t="s">
        <v>105</v>
      </c>
      <c r="F47" s="1015" t="s">
        <v>102</v>
      </c>
      <c r="G47" s="1012">
        <v>2008</v>
      </c>
      <c r="H47" s="1012">
        <v>2009</v>
      </c>
      <c r="I47" s="1018">
        <v>47843</v>
      </c>
      <c r="J47" s="1018">
        <v>47843</v>
      </c>
      <c r="K47" s="823" t="s">
        <v>92</v>
      </c>
      <c r="L47" s="824">
        <f>SUM(L48:L50)</f>
        <v>26093</v>
      </c>
      <c r="M47" s="824">
        <f>SUM(M48:M50)</f>
        <v>0</v>
      </c>
      <c r="N47" s="825">
        <v>0</v>
      </c>
      <c r="O47" s="826">
        <v>0</v>
      </c>
      <c r="P47" s="828"/>
    </row>
    <row r="48" spans="1:17" s="255" customFormat="1" ht="12.75">
      <c r="A48" s="1010"/>
      <c r="B48" s="1013"/>
      <c r="C48" s="1013"/>
      <c r="D48" s="1006"/>
      <c r="E48" s="1006"/>
      <c r="F48" s="1016"/>
      <c r="G48" s="1013"/>
      <c r="H48" s="1013"/>
      <c r="I48" s="1019"/>
      <c r="J48" s="1019"/>
      <c r="K48" s="796" t="s">
        <v>34</v>
      </c>
      <c r="L48" s="798">
        <v>0</v>
      </c>
      <c r="M48" s="798">
        <v>0</v>
      </c>
      <c r="N48" s="810">
        <v>0</v>
      </c>
      <c r="O48" s="799">
        <v>0</v>
      </c>
      <c r="P48" s="828"/>
      <c r="Q48" s="830"/>
    </row>
    <row r="49" spans="1:17" s="255" customFormat="1" ht="12.75">
      <c r="A49" s="1010"/>
      <c r="B49" s="1013"/>
      <c r="C49" s="1013"/>
      <c r="D49" s="1006"/>
      <c r="E49" s="1006"/>
      <c r="F49" s="1016"/>
      <c r="G49" s="1013"/>
      <c r="H49" s="1013"/>
      <c r="I49" s="1019"/>
      <c r="J49" s="1019"/>
      <c r="K49" s="796" t="s">
        <v>39</v>
      </c>
      <c r="L49" s="798">
        <f>26054*85%+33</f>
        <v>22179</v>
      </c>
      <c r="M49" s="798">
        <v>0</v>
      </c>
      <c r="N49" s="810">
        <v>0</v>
      </c>
      <c r="O49" s="799">
        <v>0</v>
      </c>
      <c r="P49" s="828"/>
      <c r="Q49" s="830"/>
    </row>
    <row r="50" spans="1:17" s="255" customFormat="1" ht="14.25" customHeight="1" thickBot="1">
      <c r="A50" s="1011"/>
      <c r="B50" s="1014"/>
      <c r="C50" s="1014"/>
      <c r="D50" s="1007"/>
      <c r="E50" s="1007"/>
      <c r="F50" s="1017"/>
      <c r="G50" s="1014"/>
      <c r="H50" s="1014"/>
      <c r="I50" s="1020"/>
      <c r="J50" s="1020"/>
      <c r="K50" s="249" t="s">
        <v>93</v>
      </c>
      <c r="L50" s="250">
        <f>3908+6</f>
        <v>3914</v>
      </c>
      <c r="M50" s="250">
        <v>0</v>
      </c>
      <c r="N50" s="806">
        <v>0</v>
      </c>
      <c r="O50" s="251">
        <v>0</v>
      </c>
      <c r="P50" s="828"/>
      <c r="Q50" s="830"/>
    </row>
    <row r="51" spans="1:16" s="255" customFormat="1" ht="12.75" customHeight="1">
      <c r="A51" s="1009" t="s">
        <v>109</v>
      </c>
      <c r="B51" s="1012">
        <v>853</v>
      </c>
      <c r="C51" s="1012">
        <v>85395</v>
      </c>
      <c r="D51" s="1005" t="s">
        <v>100</v>
      </c>
      <c r="E51" s="1005" t="s">
        <v>106</v>
      </c>
      <c r="F51" s="1015" t="s">
        <v>102</v>
      </c>
      <c r="G51" s="1012">
        <v>2008</v>
      </c>
      <c r="H51" s="1012">
        <v>2009</v>
      </c>
      <c r="I51" s="1018">
        <v>49549</v>
      </c>
      <c r="J51" s="1018">
        <v>49549</v>
      </c>
      <c r="K51" s="823" t="s">
        <v>92</v>
      </c>
      <c r="L51" s="824">
        <f>SUM(L52:L54)</f>
        <v>22116</v>
      </c>
      <c r="M51" s="824">
        <f>SUM(M52:M54)</f>
        <v>0</v>
      </c>
      <c r="N51" s="825">
        <v>0</v>
      </c>
      <c r="O51" s="826">
        <v>0</v>
      </c>
      <c r="P51" s="828"/>
    </row>
    <row r="52" spans="1:17" s="255" customFormat="1" ht="12.75">
      <c r="A52" s="1010"/>
      <c r="B52" s="1013"/>
      <c r="C52" s="1013"/>
      <c r="D52" s="1006"/>
      <c r="E52" s="1006"/>
      <c r="F52" s="1016"/>
      <c r="G52" s="1013"/>
      <c r="H52" s="1013"/>
      <c r="I52" s="1019"/>
      <c r="J52" s="1019"/>
      <c r="K52" s="796" t="s">
        <v>34</v>
      </c>
      <c r="L52" s="798">
        <v>0</v>
      </c>
      <c r="M52" s="798">
        <v>0</v>
      </c>
      <c r="N52" s="810">
        <v>0</v>
      </c>
      <c r="O52" s="799">
        <v>0</v>
      </c>
      <c r="P52" s="828"/>
      <c r="Q52" s="830"/>
    </row>
    <row r="53" spans="1:17" s="255" customFormat="1" ht="12.75">
      <c r="A53" s="1010"/>
      <c r="B53" s="1013"/>
      <c r="C53" s="1013"/>
      <c r="D53" s="1006"/>
      <c r="E53" s="1006"/>
      <c r="F53" s="1016"/>
      <c r="G53" s="1013"/>
      <c r="H53" s="1013"/>
      <c r="I53" s="1019"/>
      <c r="J53" s="1019"/>
      <c r="K53" s="796" t="s">
        <v>39</v>
      </c>
      <c r="L53" s="798">
        <f>22100*85%+14</f>
        <v>18799</v>
      </c>
      <c r="M53" s="798"/>
      <c r="N53" s="810">
        <v>0</v>
      </c>
      <c r="O53" s="799">
        <v>0</v>
      </c>
      <c r="P53" s="828"/>
      <c r="Q53" s="830"/>
    </row>
    <row r="54" spans="1:17" s="255" customFormat="1" ht="14.25" customHeight="1" thickBot="1">
      <c r="A54" s="1011"/>
      <c r="B54" s="1014"/>
      <c r="C54" s="1014"/>
      <c r="D54" s="1007"/>
      <c r="E54" s="1007"/>
      <c r="F54" s="1017"/>
      <c r="G54" s="1014"/>
      <c r="H54" s="1014"/>
      <c r="I54" s="1020"/>
      <c r="J54" s="1020"/>
      <c r="K54" s="249" t="s">
        <v>93</v>
      </c>
      <c r="L54" s="250">
        <f>3315+2</f>
        <v>3317</v>
      </c>
      <c r="M54" s="250"/>
      <c r="N54" s="806">
        <v>0</v>
      </c>
      <c r="O54" s="251">
        <v>0</v>
      </c>
      <c r="P54" s="828"/>
      <c r="Q54" s="830"/>
    </row>
    <row r="55" spans="1:16" s="255" customFormat="1" ht="12.75" customHeight="1">
      <c r="A55" s="1009" t="s">
        <v>111</v>
      </c>
      <c r="B55" s="1012">
        <v>853</v>
      </c>
      <c r="C55" s="1012">
        <v>85395</v>
      </c>
      <c r="D55" s="1005" t="s">
        <v>100</v>
      </c>
      <c r="E55" s="1005" t="s">
        <v>108</v>
      </c>
      <c r="F55" s="1015" t="s">
        <v>102</v>
      </c>
      <c r="G55" s="1012">
        <v>2008</v>
      </c>
      <c r="H55" s="1012">
        <v>2009</v>
      </c>
      <c r="I55" s="1018">
        <v>48389</v>
      </c>
      <c r="J55" s="1018">
        <v>48389</v>
      </c>
      <c r="K55" s="823" t="s">
        <v>92</v>
      </c>
      <c r="L55" s="824">
        <f>SUM(L56:L58)</f>
        <v>21431</v>
      </c>
      <c r="M55" s="824">
        <f>SUM(M56:M58)</f>
        <v>0</v>
      </c>
      <c r="N55" s="825">
        <v>0</v>
      </c>
      <c r="O55" s="826">
        <v>0</v>
      </c>
      <c r="P55" s="828"/>
    </row>
    <row r="56" spans="1:17" s="255" customFormat="1" ht="12.75">
      <c r="A56" s="1010"/>
      <c r="B56" s="1013"/>
      <c r="C56" s="1013"/>
      <c r="D56" s="1006"/>
      <c r="E56" s="1006"/>
      <c r="F56" s="1016"/>
      <c r="G56" s="1013"/>
      <c r="H56" s="1013"/>
      <c r="I56" s="1019"/>
      <c r="J56" s="1019"/>
      <c r="K56" s="796" t="s">
        <v>34</v>
      </c>
      <c r="L56" s="798">
        <v>0</v>
      </c>
      <c r="M56" s="798">
        <v>0</v>
      </c>
      <c r="N56" s="810">
        <v>0</v>
      </c>
      <c r="O56" s="799">
        <v>0</v>
      </c>
      <c r="P56" s="828"/>
      <c r="Q56" s="830"/>
    </row>
    <row r="57" spans="1:17" s="255" customFormat="1" ht="12.75">
      <c r="A57" s="1010"/>
      <c r="B57" s="1013"/>
      <c r="C57" s="1013"/>
      <c r="D57" s="1006"/>
      <c r="E57" s="1006"/>
      <c r="F57" s="1016"/>
      <c r="G57" s="1013"/>
      <c r="H57" s="1013"/>
      <c r="I57" s="1019"/>
      <c r="J57" s="1019"/>
      <c r="K57" s="796" t="s">
        <v>39</v>
      </c>
      <c r="L57" s="798">
        <f>21420*85%+9</f>
        <v>18216</v>
      </c>
      <c r="M57" s="798"/>
      <c r="N57" s="810">
        <v>0</v>
      </c>
      <c r="O57" s="799">
        <v>0</v>
      </c>
      <c r="P57" s="828"/>
      <c r="Q57" s="830"/>
    </row>
    <row r="58" spans="1:17" s="255" customFormat="1" ht="14.25" customHeight="1" thickBot="1">
      <c r="A58" s="1011"/>
      <c r="B58" s="1014"/>
      <c r="C58" s="1014"/>
      <c r="D58" s="1007"/>
      <c r="E58" s="1007"/>
      <c r="F58" s="1017"/>
      <c r="G58" s="1014"/>
      <c r="H58" s="1014"/>
      <c r="I58" s="1020"/>
      <c r="J58" s="1020"/>
      <c r="K58" s="249" t="s">
        <v>93</v>
      </c>
      <c r="L58" s="250">
        <f>3213+2</f>
        <v>3215</v>
      </c>
      <c r="M58" s="250"/>
      <c r="N58" s="806">
        <v>0</v>
      </c>
      <c r="O58" s="251">
        <v>0</v>
      </c>
      <c r="P58" s="828"/>
      <c r="Q58" s="830"/>
    </row>
    <row r="59" spans="1:15" s="242" customFormat="1" ht="15" customHeight="1" thickBot="1">
      <c r="A59" s="258">
        <v>1</v>
      </c>
      <c r="B59" s="259">
        <v>2</v>
      </c>
      <c r="C59" s="259">
        <v>3</v>
      </c>
      <c r="D59" s="260">
        <v>4</v>
      </c>
      <c r="E59" s="260">
        <v>5</v>
      </c>
      <c r="F59" s="260">
        <v>6</v>
      </c>
      <c r="G59" s="260">
        <v>7</v>
      </c>
      <c r="H59" s="260">
        <v>8</v>
      </c>
      <c r="I59" s="260">
        <v>9</v>
      </c>
      <c r="J59" s="260">
        <v>10</v>
      </c>
      <c r="K59" s="260">
        <v>11</v>
      </c>
      <c r="L59" s="261">
        <v>12</v>
      </c>
      <c r="M59" s="260">
        <v>13</v>
      </c>
      <c r="N59" s="807">
        <v>14</v>
      </c>
      <c r="O59" s="262">
        <v>15</v>
      </c>
    </row>
    <row r="60" spans="1:16" s="255" customFormat="1" ht="12.75" customHeight="1">
      <c r="A60" s="1009" t="s">
        <v>113</v>
      </c>
      <c r="B60" s="1012">
        <v>853</v>
      </c>
      <c r="C60" s="1012">
        <v>85395</v>
      </c>
      <c r="D60" s="1005" t="s">
        <v>100</v>
      </c>
      <c r="E60" s="1005" t="s">
        <v>110</v>
      </c>
      <c r="F60" s="1015" t="s">
        <v>102</v>
      </c>
      <c r="G60" s="1012">
        <v>2008</v>
      </c>
      <c r="H60" s="1012">
        <v>2009</v>
      </c>
      <c r="I60" s="1018">
        <v>49549</v>
      </c>
      <c r="J60" s="1018">
        <f>I60</f>
        <v>49549</v>
      </c>
      <c r="K60" s="823" t="s">
        <v>92</v>
      </c>
      <c r="L60" s="824">
        <f>SUM(L61:L63)</f>
        <v>22116</v>
      </c>
      <c r="M60" s="824">
        <f>SUM(M61:M63)</f>
        <v>0</v>
      </c>
      <c r="N60" s="825">
        <v>0</v>
      </c>
      <c r="O60" s="826">
        <v>0</v>
      </c>
      <c r="P60" s="828"/>
    </row>
    <row r="61" spans="1:17" s="255" customFormat="1" ht="12.75">
      <c r="A61" s="1010"/>
      <c r="B61" s="1013"/>
      <c r="C61" s="1013"/>
      <c r="D61" s="1006"/>
      <c r="E61" s="1006"/>
      <c r="F61" s="1016"/>
      <c r="G61" s="1013"/>
      <c r="H61" s="1013"/>
      <c r="I61" s="1019"/>
      <c r="J61" s="1019"/>
      <c r="K61" s="796" t="s">
        <v>34</v>
      </c>
      <c r="L61" s="798">
        <v>0</v>
      </c>
      <c r="M61" s="798">
        <v>0</v>
      </c>
      <c r="N61" s="810">
        <v>0</v>
      </c>
      <c r="O61" s="799">
        <v>0</v>
      </c>
      <c r="P61" s="828"/>
      <c r="Q61" s="830"/>
    </row>
    <row r="62" spans="1:17" s="255" customFormat="1" ht="12.75">
      <c r="A62" s="1010"/>
      <c r="B62" s="1013"/>
      <c r="C62" s="1013"/>
      <c r="D62" s="1006"/>
      <c r="E62" s="1006"/>
      <c r="F62" s="1016"/>
      <c r="G62" s="1013"/>
      <c r="H62" s="1013"/>
      <c r="I62" s="1019"/>
      <c r="J62" s="1019"/>
      <c r="K62" s="796" t="s">
        <v>39</v>
      </c>
      <c r="L62" s="798">
        <f>22100*85%+14</f>
        <v>18799</v>
      </c>
      <c r="M62" s="798">
        <v>0</v>
      </c>
      <c r="N62" s="810">
        <v>0</v>
      </c>
      <c r="O62" s="799">
        <v>0</v>
      </c>
      <c r="P62" s="828"/>
      <c r="Q62" s="828"/>
    </row>
    <row r="63" spans="1:16" s="255" customFormat="1" ht="13.5" thickBot="1">
      <c r="A63" s="1011"/>
      <c r="B63" s="1014"/>
      <c r="C63" s="1014"/>
      <c r="D63" s="1007"/>
      <c r="E63" s="1007"/>
      <c r="F63" s="1017"/>
      <c r="G63" s="1014"/>
      <c r="H63" s="1014"/>
      <c r="I63" s="1020"/>
      <c r="J63" s="1020"/>
      <c r="K63" s="249" t="s">
        <v>93</v>
      </c>
      <c r="L63" s="250">
        <f>3315+2</f>
        <v>3317</v>
      </c>
      <c r="M63" s="250">
        <v>0</v>
      </c>
      <c r="N63" s="806">
        <v>0</v>
      </c>
      <c r="O63" s="251">
        <v>0</v>
      </c>
      <c r="P63" s="828"/>
    </row>
    <row r="64" spans="1:16" s="255" customFormat="1" ht="12.75" customHeight="1">
      <c r="A64" s="1009" t="s">
        <v>115</v>
      </c>
      <c r="B64" s="1012">
        <v>853</v>
      </c>
      <c r="C64" s="1012">
        <v>85395</v>
      </c>
      <c r="D64" s="1005" t="s">
        <v>100</v>
      </c>
      <c r="E64" s="1005" t="s">
        <v>112</v>
      </c>
      <c r="F64" s="1015" t="s">
        <v>102</v>
      </c>
      <c r="G64" s="1012">
        <v>2008</v>
      </c>
      <c r="H64" s="1012">
        <v>2009</v>
      </c>
      <c r="I64" s="1018">
        <v>47843</v>
      </c>
      <c r="J64" s="1018">
        <v>47843</v>
      </c>
      <c r="K64" s="823" t="s">
        <v>92</v>
      </c>
      <c r="L64" s="824">
        <f>SUM(L65:L67)</f>
        <v>26080</v>
      </c>
      <c r="M64" s="824">
        <f>SUM(M65:M67)</f>
        <v>0</v>
      </c>
      <c r="N64" s="825">
        <v>0</v>
      </c>
      <c r="O64" s="826">
        <v>0</v>
      </c>
      <c r="P64" s="828"/>
    </row>
    <row r="65" spans="1:16" s="255" customFormat="1" ht="12.75">
      <c r="A65" s="1010"/>
      <c r="B65" s="1013"/>
      <c r="C65" s="1013"/>
      <c r="D65" s="1006"/>
      <c r="E65" s="1006"/>
      <c r="F65" s="1016"/>
      <c r="G65" s="1013"/>
      <c r="H65" s="1013"/>
      <c r="I65" s="1019"/>
      <c r="J65" s="1019"/>
      <c r="K65" s="796" t="s">
        <v>34</v>
      </c>
      <c r="L65" s="798">
        <v>0</v>
      </c>
      <c r="M65" s="798">
        <v>0</v>
      </c>
      <c r="N65" s="810">
        <v>0</v>
      </c>
      <c r="O65" s="799">
        <v>0</v>
      </c>
      <c r="P65" s="828"/>
    </row>
    <row r="66" spans="1:17" s="255" customFormat="1" ht="12.75">
      <c r="A66" s="1010"/>
      <c r="B66" s="1013"/>
      <c r="C66" s="1013"/>
      <c r="D66" s="1006"/>
      <c r="E66" s="1006"/>
      <c r="F66" s="1016"/>
      <c r="G66" s="1013"/>
      <c r="H66" s="1013"/>
      <c r="I66" s="1019"/>
      <c r="J66" s="1019"/>
      <c r="K66" s="796" t="s">
        <v>39</v>
      </c>
      <c r="L66" s="798">
        <f>26054*85%+22</f>
        <v>22168</v>
      </c>
      <c r="M66" s="798">
        <v>0</v>
      </c>
      <c r="N66" s="810">
        <v>0</v>
      </c>
      <c r="O66" s="799">
        <v>0</v>
      </c>
      <c r="P66" s="828"/>
      <c r="Q66" s="828"/>
    </row>
    <row r="67" spans="1:16" s="255" customFormat="1" ht="13.5" thickBot="1">
      <c r="A67" s="1011"/>
      <c r="B67" s="1014"/>
      <c r="C67" s="1014"/>
      <c r="D67" s="1007"/>
      <c r="E67" s="1007"/>
      <c r="F67" s="1017"/>
      <c r="G67" s="1014"/>
      <c r="H67" s="1014"/>
      <c r="I67" s="1020"/>
      <c r="J67" s="1020"/>
      <c r="K67" s="249" t="s">
        <v>93</v>
      </c>
      <c r="L67" s="250">
        <f>3908+4</f>
        <v>3912</v>
      </c>
      <c r="M67" s="250">
        <v>0</v>
      </c>
      <c r="N67" s="806">
        <v>0</v>
      </c>
      <c r="O67" s="251">
        <v>0</v>
      </c>
      <c r="P67" s="828"/>
    </row>
    <row r="68" spans="1:16" s="255" customFormat="1" ht="12.75" customHeight="1">
      <c r="A68" s="1009" t="s">
        <v>117</v>
      </c>
      <c r="B68" s="1012">
        <v>853</v>
      </c>
      <c r="C68" s="1012">
        <v>85395</v>
      </c>
      <c r="D68" s="1005" t="s">
        <v>100</v>
      </c>
      <c r="E68" s="1005" t="s">
        <v>114</v>
      </c>
      <c r="F68" s="1021" t="s">
        <v>102</v>
      </c>
      <c r="G68" s="1012">
        <v>2008</v>
      </c>
      <c r="H68" s="1012">
        <v>2009</v>
      </c>
      <c r="I68" s="1018">
        <v>47889</v>
      </c>
      <c r="J68" s="1018">
        <f>I68</f>
        <v>47889</v>
      </c>
      <c r="K68" s="823" t="s">
        <v>92</v>
      </c>
      <c r="L68" s="824">
        <f>SUM(L69:L71)</f>
        <v>21432</v>
      </c>
      <c r="M68" s="824">
        <f>SUM(M69:M71)</f>
        <v>0</v>
      </c>
      <c r="N68" s="825">
        <v>0</v>
      </c>
      <c r="O68" s="826">
        <v>0</v>
      </c>
      <c r="P68" s="828"/>
    </row>
    <row r="69" spans="1:16" s="255" customFormat="1" ht="12.75">
      <c r="A69" s="1010"/>
      <c r="B69" s="1013"/>
      <c r="C69" s="1013"/>
      <c r="D69" s="1006"/>
      <c r="E69" s="1006"/>
      <c r="F69" s="1016"/>
      <c r="G69" s="1013"/>
      <c r="H69" s="1013"/>
      <c r="I69" s="1019"/>
      <c r="J69" s="1019"/>
      <c r="K69" s="796" t="s">
        <v>34</v>
      </c>
      <c r="L69" s="798">
        <v>0</v>
      </c>
      <c r="M69" s="798">
        <v>0</v>
      </c>
      <c r="N69" s="810">
        <v>0</v>
      </c>
      <c r="O69" s="799">
        <v>0</v>
      </c>
      <c r="P69" s="828"/>
    </row>
    <row r="70" spans="1:17" s="255" customFormat="1" ht="12.75">
      <c r="A70" s="1010"/>
      <c r="B70" s="1013"/>
      <c r="C70" s="1013"/>
      <c r="D70" s="1006"/>
      <c r="E70" s="1006"/>
      <c r="F70" s="1016"/>
      <c r="G70" s="1013"/>
      <c r="H70" s="1013"/>
      <c r="I70" s="1019"/>
      <c r="J70" s="1019"/>
      <c r="K70" s="796" t="s">
        <v>39</v>
      </c>
      <c r="L70" s="798">
        <f>21420*85%+10</f>
        <v>18217</v>
      </c>
      <c r="M70" s="798">
        <v>0</v>
      </c>
      <c r="N70" s="810">
        <v>0</v>
      </c>
      <c r="O70" s="799">
        <v>0</v>
      </c>
      <c r="P70" s="828"/>
      <c r="Q70" s="828"/>
    </row>
    <row r="71" spans="1:17" s="255" customFormat="1" ht="13.5" thickBot="1">
      <c r="A71" s="1011"/>
      <c r="B71" s="1014"/>
      <c r="C71" s="1014"/>
      <c r="D71" s="1007"/>
      <c r="E71" s="1007"/>
      <c r="F71" s="1017"/>
      <c r="G71" s="1014"/>
      <c r="H71" s="1014"/>
      <c r="I71" s="1020"/>
      <c r="J71" s="1020"/>
      <c r="K71" s="249" t="s">
        <v>93</v>
      </c>
      <c r="L71" s="250">
        <f>3213+2</f>
        <v>3215</v>
      </c>
      <c r="M71" s="250">
        <v>0</v>
      </c>
      <c r="N71" s="806">
        <v>0</v>
      </c>
      <c r="O71" s="251">
        <v>0</v>
      </c>
      <c r="P71" s="828"/>
      <c r="Q71" s="828"/>
    </row>
    <row r="72" spans="1:16" s="255" customFormat="1" ht="12.75">
      <c r="A72" s="1009" t="s">
        <v>119</v>
      </c>
      <c r="B72" s="1012">
        <v>853</v>
      </c>
      <c r="C72" s="1012">
        <v>85395</v>
      </c>
      <c r="D72" s="1005" t="s">
        <v>100</v>
      </c>
      <c r="E72" s="1005" t="s">
        <v>116</v>
      </c>
      <c r="F72" s="1021" t="s">
        <v>102</v>
      </c>
      <c r="G72" s="1012">
        <v>2008</v>
      </c>
      <c r="H72" s="1012">
        <v>2009</v>
      </c>
      <c r="I72" s="1018">
        <v>47889</v>
      </c>
      <c r="J72" s="1018">
        <v>47889</v>
      </c>
      <c r="K72" s="823" t="s">
        <v>92</v>
      </c>
      <c r="L72" s="824">
        <f>SUM(L73:L75)</f>
        <v>21433</v>
      </c>
      <c r="M72" s="824">
        <f>SUM(M73:M75)</f>
        <v>0</v>
      </c>
      <c r="N72" s="825">
        <v>0</v>
      </c>
      <c r="O72" s="826">
        <v>0</v>
      </c>
      <c r="P72" s="828"/>
    </row>
    <row r="73" spans="1:17" s="255" customFormat="1" ht="12.75">
      <c r="A73" s="1010"/>
      <c r="B73" s="1013"/>
      <c r="C73" s="1013"/>
      <c r="D73" s="1006"/>
      <c r="E73" s="1006"/>
      <c r="F73" s="1022"/>
      <c r="G73" s="1013"/>
      <c r="H73" s="1013"/>
      <c r="I73" s="1019"/>
      <c r="J73" s="1019"/>
      <c r="K73" s="796" t="s">
        <v>34</v>
      </c>
      <c r="L73" s="798">
        <v>0</v>
      </c>
      <c r="M73" s="798">
        <v>0</v>
      </c>
      <c r="N73" s="810">
        <v>0</v>
      </c>
      <c r="O73" s="799">
        <v>0</v>
      </c>
      <c r="P73" s="828"/>
      <c r="Q73" s="830"/>
    </row>
    <row r="74" spans="1:17" s="255" customFormat="1" ht="12.75">
      <c r="A74" s="1010"/>
      <c r="B74" s="1013"/>
      <c r="C74" s="1013"/>
      <c r="D74" s="1006"/>
      <c r="E74" s="1006"/>
      <c r="F74" s="1022"/>
      <c r="G74" s="1013"/>
      <c r="H74" s="1013"/>
      <c r="I74" s="1019"/>
      <c r="J74" s="1019"/>
      <c r="K74" s="796" t="s">
        <v>39</v>
      </c>
      <c r="L74" s="798">
        <f>21420*85%+11</f>
        <v>18218</v>
      </c>
      <c r="M74" s="798">
        <v>0</v>
      </c>
      <c r="N74" s="810">
        <v>0</v>
      </c>
      <c r="O74" s="799">
        <v>0</v>
      </c>
      <c r="P74" s="828"/>
      <c r="Q74" s="828"/>
    </row>
    <row r="75" spans="1:16" s="255" customFormat="1" ht="13.5" thickBot="1">
      <c r="A75" s="1011"/>
      <c r="B75" s="1014"/>
      <c r="C75" s="1014"/>
      <c r="D75" s="1007"/>
      <c r="E75" s="1007"/>
      <c r="F75" s="1023"/>
      <c r="G75" s="1014"/>
      <c r="H75" s="1014"/>
      <c r="I75" s="1020"/>
      <c r="J75" s="1020"/>
      <c r="K75" s="249" t="s">
        <v>93</v>
      </c>
      <c r="L75" s="250">
        <f>3213+2</f>
        <v>3215</v>
      </c>
      <c r="M75" s="250">
        <v>0</v>
      </c>
      <c r="N75" s="806">
        <v>0</v>
      </c>
      <c r="O75" s="251">
        <v>0</v>
      </c>
      <c r="P75" s="828"/>
    </row>
    <row r="76" spans="1:16" s="255" customFormat="1" ht="12.75">
      <c r="A76" s="1009" t="s">
        <v>121</v>
      </c>
      <c r="B76" s="1012">
        <v>853</v>
      </c>
      <c r="C76" s="1012">
        <v>85395</v>
      </c>
      <c r="D76" s="1005" t="s">
        <v>100</v>
      </c>
      <c r="E76" s="1005" t="s">
        <v>118</v>
      </c>
      <c r="F76" s="1015" t="s">
        <v>102</v>
      </c>
      <c r="G76" s="1012">
        <v>2008</v>
      </c>
      <c r="H76" s="1012">
        <v>2009</v>
      </c>
      <c r="I76" s="1018">
        <v>45630</v>
      </c>
      <c r="J76" s="1018">
        <v>45630</v>
      </c>
      <c r="K76" s="823" t="s">
        <v>92</v>
      </c>
      <c r="L76" s="824">
        <f>SUM(L77:L79)</f>
        <v>25570</v>
      </c>
      <c r="M76" s="824">
        <f>SUM(M77:M79)</f>
        <v>0</v>
      </c>
      <c r="N76" s="825">
        <v>0</v>
      </c>
      <c r="O76" s="826">
        <v>0</v>
      </c>
      <c r="P76" s="828"/>
    </row>
    <row r="77" spans="1:16" s="255" customFormat="1" ht="12.75">
      <c r="A77" s="1010"/>
      <c r="B77" s="1013"/>
      <c r="C77" s="1013"/>
      <c r="D77" s="1006"/>
      <c r="E77" s="1006"/>
      <c r="F77" s="1016"/>
      <c r="G77" s="1013"/>
      <c r="H77" s="1013"/>
      <c r="I77" s="1019"/>
      <c r="J77" s="1019"/>
      <c r="K77" s="796" t="s">
        <v>34</v>
      </c>
      <c r="L77" s="798">
        <v>0</v>
      </c>
      <c r="M77" s="798">
        <v>0</v>
      </c>
      <c r="N77" s="810">
        <v>0</v>
      </c>
      <c r="O77" s="799">
        <v>0</v>
      </c>
      <c r="P77" s="828"/>
    </row>
    <row r="78" spans="1:17" s="255" customFormat="1" ht="12.75">
      <c r="A78" s="1010"/>
      <c r="B78" s="1013"/>
      <c r="C78" s="1013"/>
      <c r="D78" s="1006"/>
      <c r="E78" s="1006"/>
      <c r="F78" s="1016"/>
      <c r="G78" s="1013"/>
      <c r="H78" s="1013"/>
      <c r="I78" s="1019"/>
      <c r="J78" s="1019"/>
      <c r="K78" s="796" t="s">
        <v>39</v>
      </c>
      <c r="L78" s="798">
        <f>25488*85%+70</f>
        <v>21735</v>
      </c>
      <c r="M78" s="798">
        <v>0</v>
      </c>
      <c r="N78" s="810">
        <v>0</v>
      </c>
      <c r="O78" s="799">
        <v>0</v>
      </c>
      <c r="P78" s="828"/>
      <c r="Q78" s="828"/>
    </row>
    <row r="79" spans="1:16" s="255" customFormat="1" ht="13.5" thickBot="1">
      <c r="A79" s="1011"/>
      <c r="B79" s="1014"/>
      <c r="C79" s="1014"/>
      <c r="D79" s="1007"/>
      <c r="E79" s="1007"/>
      <c r="F79" s="1017"/>
      <c r="G79" s="1014"/>
      <c r="H79" s="1014"/>
      <c r="I79" s="1020"/>
      <c r="J79" s="1020"/>
      <c r="K79" s="249" t="s">
        <v>93</v>
      </c>
      <c r="L79" s="250">
        <f>3823+12</f>
        <v>3835</v>
      </c>
      <c r="M79" s="250">
        <v>0</v>
      </c>
      <c r="N79" s="806">
        <v>0</v>
      </c>
      <c r="O79" s="251">
        <v>0</v>
      </c>
      <c r="P79" s="828"/>
    </row>
    <row r="80" spans="1:16" s="255" customFormat="1" ht="12.75" customHeight="1">
      <c r="A80" s="1009" t="s">
        <v>123</v>
      </c>
      <c r="B80" s="1012">
        <v>853</v>
      </c>
      <c r="C80" s="1012">
        <v>85395</v>
      </c>
      <c r="D80" s="1005" t="s">
        <v>100</v>
      </c>
      <c r="E80" s="1005" t="s">
        <v>120</v>
      </c>
      <c r="F80" s="1015" t="s">
        <v>102</v>
      </c>
      <c r="G80" s="1012">
        <v>2008</v>
      </c>
      <c r="H80" s="1012">
        <v>2009</v>
      </c>
      <c r="I80" s="1018">
        <v>48689</v>
      </c>
      <c r="J80" s="1018">
        <v>48689</v>
      </c>
      <c r="K80" s="823" t="s">
        <v>92</v>
      </c>
      <c r="L80" s="824">
        <f>SUM(L81:L83)</f>
        <v>21532</v>
      </c>
      <c r="M80" s="824">
        <f>SUM(M81:M83)</f>
        <v>0</v>
      </c>
      <c r="N80" s="825">
        <v>0</v>
      </c>
      <c r="O80" s="826">
        <v>0</v>
      </c>
      <c r="P80" s="828"/>
    </row>
    <row r="81" spans="1:17" s="255" customFormat="1" ht="12.75">
      <c r="A81" s="1010"/>
      <c r="B81" s="1013"/>
      <c r="C81" s="1013"/>
      <c r="D81" s="1006"/>
      <c r="E81" s="1006"/>
      <c r="F81" s="1016"/>
      <c r="G81" s="1013"/>
      <c r="H81" s="1013"/>
      <c r="I81" s="1019"/>
      <c r="J81" s="1019"/>
      <c r="K81" s="796" t="s">
        <v>34</v>
      </c>
      <c r="L81" s="798">
        <v>0</v>
      </c>
      <c r="M81" s="798">
        <v>0</v>
      </c>
      <c r="N81" s="810">
        <v>0</v>
      </c>
      <c r="O81" s="799">
        <v>0</v>
      </c>
      <c r="P81" s="828"/>
      <c r="Q81" s="830"/>
    </row>
    <row r="82" spans="1:17" s="255" customFormat="1" ht="12.75">
      <c r="A82" s="1010"/>
      <c r="B82" s="1013"/>
      <c r="C82" s="1013"/>
      <c r="D82" s="1006"/>
      <c r="E82" s="1006"/>
      <c r="F82" s="1016"/>
      <c r="G82" s="1013"/>
      <c r="H82" s="1013"/>
      <c r="I82" s="1019"/>
      <c r="J82" s="1019"/>
      <c r="K82" s="796" t="s">
        <v>39</v>
      </c>
      <c r="L82" s="798">
        <f>21520*85%+10</f>
        <v>18302</v>
      </c>
      <c r="M82" s="798">
        <v>0</v>
      </c>
      <c r="N82" s="810">
        <v>0</v>
      </c>
      <c r="O82" s="799">
        <v>0</v>
      </c>
      <c r="P82" s="828"/>
      <c r="Q82" s="828"/>
    </row>
    <row r="83" spans="1:16" s="255" customFormat="1" ht="13.5" thickBot="1">
      <c r="A83" s="1011"/>
      <c r="B83" s="1014"/>
      <c r="C83" s="1014"/>
      <c r="D83" s="1007"/>
      <c r="E83" s="1007"/>
      <c r="F83" s="1017"/>
      <c r="G83" s="1014"/>
      <c r="H83" s="1014"/>
      <c r="I83" s="1020"/>
      <c r="J83" s="1020"/>
      <c r="K83" s="249" t="s">
        <v>93</v>
      </c>
      <c r="L83" s="250">
        <f>3228+2</f>
        <v>3230</v>
      </c>
      <c r="M83" s="250">
        <v>0</v>
      </c>
      <c r="N83" s="806">
        <v>0</v>
      </c>
      <c r="O83" s="251">
        <v>0</v>
      </c>
      <c r="P83" s="828"/>
    </row>
    <row r="84" spans="1:16" s="255" customFormat="1" ht="12.75" customHeight="1">
      <c r="A84" s="1009" t="s">
        <v>125</v>
      </c>
      <c r="B84" s="1012">
        <v>853</v>
      </c>
      <c r="C84" s="1012">
        <v>85395</v>
      </c>
      <c r="D84" s="1005" t="s">
        <v>100</v>
      </c>
      <c r="E84" s="1005" t="s">
        <v>122</v>
      </c>
      <c r="F84" s="1015" t="s">
        <v>102</v>
      </c>
      <c r="G84" s="1012">
        <v>2008</v>
      </c>
      <c r="H84" s="1012">
        <v>2009</v>
      </c>
      <c r="I84" s="1018">
        <v>47889</v>
      </c>
      <c r="J84" s="1018">
        <v>47889</v>
      </c>
      <c r="K84" s="823" t="s">
        <v>92</v>
      </c>
      <c r="L84" s="824">
        <f>SUM(L85:L87)</f>
        <v>21432</v>
      </c>
      <c r="M84" s="824">
        <f>SUM(M85:M87)</f>
        <v>0</v>
      </c>
      <c r="N84" s="825">
        <f>SUM(N85:N87)</f>
        <v>0</v>
      </c>
      <c r="O84" s="826">
        <f>SUM(O85:O87)</f>
        <v>0</v>
      </c>
      <c r="P84" s="828"/>
    </row>
    <row r="85" spans="1:16" s="255" customFormat="1" ht="12.75" customHeight="1">
      <c r="A85" s="1010"/>
      <c r="B85" s="1013"/>
      <c r="C85" s="1013"/>
      <c r="D85" s="1006"/>
      <c r="E85" s="1006"/>
      <c r="F85" s="1016"/>
      <c r="G85" s="1013"/>
      <c r="H85" s="1013"/>
      <c r="I85" s="1019"/>
      <c r="J85" s="1019"/>
      <c r="K85" s="796" t="s">
        <v>34</v>
      </c>
      <c r="L85" s="798">
        <v>0</v>
      </c>
      <c r="M85" s="798">
        <v>0</v>
      </c>
      <c r="N85" s="810">
        <v>0</v>
      </c>
      <c r="O85" s="799">
        <v>0</v>
      </c>
      <c r="P85" s="828"/>
    </row>
    <row r="86" spans="1:16" s="255" customFormat="1" ht="12.75" customHeight="1">
      <c r="A86" s="1010"/>
      <c r="B86" s="1013"/>
      <c r="C86" s="1013"/>
      <c r="D86" s="1006"/>
      <c r="E86" s="1006"/>
      <c r="F86" s="1016"/>
      <c r="G86" s="1013"/>
      <c r="H86" s="1013"/>
      <c r="I86" s="1019"/>
      <c r="J86" s="1019"/>
      <c r="K86" s="796" t="s">
        <v>39</v>
      </c>
      <c r="L86" s="798">
        <f>21420*85%+10</f>
        <v>18217</v>
      </c>
      <c r="M86" s="798">
        <v>0</v>
      </c>
      <c r="N86" s="810">
        <v>0</v>
      </c>
      <c r="O86" s="799">
        <v>0</v>
      </c>
      <c r="P86" s="828"/>
    </row>
    <row r="87" spans="1:16" s="255" customFormat="1" ht="13.5" customHeight="1" thickBot="1">
      <c r="A87" s="1011"/>
      <c r="B87" s="1014"/>
      <c r="C87" s="1014"/>
      <c r="D87" s="1007"/>
      <c r="E87" s="1007"/>
      <c r="F87" s="1017"/>
      <c r="G87" s="1014"/>
      <c r="H87" s="1014"/>
      <c r="I87" s="1020"/>
      <c r="J87" s="1020"/>
      <c r="K87" s="249" t="s">
        <v>93</v>
      </c>
      <c r="L87" s="250">
        <f>3213+2</f>
        <v>3215</v>
      </c>
      <c r="M87" s="250">
        <v>0</v>
      </c>
      <c r="N87" s="806">
        <v>0</v>
      </c>
      <c r="O87" s="251">
        <v>0</v>
      </c>
      <c r="P87" s="828"/>
    </row>
    <row r="88" spans="1:15" ht="12.75">
      <c r="A88" s="979" t="s">
        <v>129</v>
      </c>
      <c r="B88" s="970">
        <v>853</v>
      </c>
      <c r="C88" s="970">
        <v>85395</v>
      </c>
      <c r="D88" s="982" t="s">
        <v>100</v>
      </c>
      <c r="E88" s="982" t="s">
        <v>124</v>
      </c>
      <c r="F88" s="967" t="s">
        <v>102</v>
      </c>
      <c r="G88" s="970">
        <v>2008</v>
      </c>
      <c r="H88" s="970">
        <v>2009</v>
      </c>
      <c r="I88" s="988">
        <v>45169</v>
      </c>
      <c r="J88" s="988">
        <v>45169</v>
      </c>
      <c r="K88" s="243" t="s">
        <v>92</v>
      </c>
      <c r="L88" s="256">
        <f>SUM(L89:L91)</f>
        <v>33657</v>
      </c>
      <c r="M88" s="244">
        <f>SUM(M89:M91)</f>
        <v>0</v>
      </c>
      <c r="N88" s="805">
        <f>SUM(N89:N91)</f>
        <v>0</v>
      </c>
      <c r="O88" s="245">
        <f>SUM(O89:O91)</f>
        <v>0</v>
      </c>
    </row>
    <row r="89" spans="1:15" ht="12.75">
      <c r="A89" s="980"/>
      <c r="B89" s="971"/>
      <c r="C89" s="971"/>
      <c r="D89" s="983"/>
      <c r="E89" s="983"/>
      <c r="F89" s="968"/>
      <c r="G89" s="971"/>
      <c r="H89" s="971"/>
      <c r="I89" s="989"/>
      <c r="J89" s="989"/>
      <c r="K89" s="246" t="s">
        <v>34</v>
      </c>
      <c r="L89" s="257">
        <v>0</v>
      </c>
      <c r="M89" s="247">
        <v>0</v>
      </c>
      <c r="N89" s="252">
        <v>0</v>
      </c>
      <c r="O89" s="248">
        <v>0</v>
      </c>
    </row>
    <row r="90" spans="1:15" ht="12.75">
      <c r="A90" s="980"/>
      <c r="B90" s="971"/>
      <c r="C90" s="971"/>
      <c r="D90" s="983"/>
      <c r="E90" s="983"/>
      <c r="F90" s="968"/>
      <c r="G90" s="971"/>
      <c r="H90" s="971"/>
      <c r="I90" s="989"/>
      <c r="J90" s="989"/>
      <c r="K90" s="246" t="s">
        <v>39</v>
      </c>
      <c r="L90" s="247">
        <v>28608</v>
      </c>
      <c r="M90" s="247">
        <v>0</v>
      </c>
      <c r="N90" s="252">
        <v>0</v>
      </c>
      <c r="O90" s="248">
        <v>0</v>
      </c>
    </row>
    <row r="91" spans="1:17" ht="13.5" thickBot="1">
      <c r="A91" s="981"/>
      <c r="B91" s="972"/>
      <c r="C91" s="972"/>
      <c r="D91" s="984"/>
      <c r="E91" s="984"/>
      <c r="F91" s="969"/>
      <c r="G91" s="972"/>
      <c r="H91" s="972"/>
      <c r="I91" s="990"/>
      <c r="J91" s="990"/>
      <c r="K91" s="249" t="s">
        <v>93</v>
      </c>
      <c r="L91" s="250">
        <v>5049</v>
      </c>
      <c r="M91" s="250">
        <v>0</v>
      </c>
      <c r="N91" s="806">
        <v>0</v>
      </c>
      <c r="O91" s="251">
        <v>0</v>
      </c>
      <c r="Q91" s="263"/>
    </row>
    <row r="92" spans="1:16" ht="12.75" customHeight="1">
      <c r="A92" s="979" t="s">
        <v>131</v>
      </c>
      <c r="B92" s="971">
        <v>853</v>
      </c>
      <c r="C92" s="971">
        <v>85395</v>
      </c>
      <c r="D92" s="982" t="s">
        <v>100</v>
      </c>
      <c r="E92" s="983" t="s">
        <v>219</v>
      </c>
      <c r="F92" s="1026" t="s">
        <v>220</v>
      </c>
      <c r="G92" s="971">
        <v>2009</v>
      </c>
      <c r="H92" s="971">
        <v>2009</v>
      </c>
      <c r="I92" s="989">
        <v>357219</v>
      </c>
      <c r="J92" s="992">
        <v>357219</v>
      </c>
      <c r="K92" s="264" t="s">
        <v>92</v>
      </c>
      <c r="L92" s="265">
        <f>SUM(L93:L95)</f>
        <v>357219</v>
      </c>
      <c r="M92" s="266">
        <f>SUM(M93:M95)</f>
        <v>0</v>
      </c>
      <c r="N92" s="808">
        <f>SUM(N93:N95)</f>
        <v>0</v>
      </c>
      <c r="O92" s="267">
        <f>SUM(O93:O95)</f>
        <v>0</v>
      </c>
      <c r="P92" s="268"/>
    </row>
    <row r="93" spans="1:18" ht="12.75">
      <c r="A93" s="980"/>
      <c r="B93" s="1024"/>
      <c r="C93" s="1024"/>
      <c r="D93" s="983"/>
      <c r="E93" s="1024"/>
      <c r="F93" s="1024"/>
      <c r="G93" s="1024"/>
      <c r="H93" s="1024"/>
      <c r="I93" s="1027"/>
      <c r="J93" s="1027"/>
      <c r="K93" s="246" t="s">
        <v>34</v>
      </c>
      <c r="L93" s="257">
        <v>35722</v>
      </c>
      <c r="M93" s="247">
        <v>0</v>
      </c>
      <c r="N93" s="252">
        <v>0</v>
      </c>
      <c r="O93" s="248">
        <v>0</v>
      </c>
      <c r="P93" s="269"/>
      <c r="Q93" s="270"/>
      <c r="R93" s="263"/>
    </row>
    <row r="94" spans="1:18" ht="12.75">
      <c r="A94" s="980"/>
      <c r="B94" s="1024"/>
      <c r="C94" s="1024"/>
      <c r="D94" s="983"/>
      <c r="E94" s="1024"/>
      <c r="F94" s="1024"/>
      <c r="G94" s="1024"/>
      <c r="H94" s="1024"/>
      <c r="I94" s="1027"/>
      <c r="J94" s="1027"/>
      <c r="K94" s="246" t="s">
        <v>39</v>
      </c>
      <c r="L94" s="257">
        <v>303636</v>
      </c>
      <c r="M94" s="247">
        <v>0</v>
      </c>
      <c r="N94" s="252">
        <v>0</v>
      </c>
      <c r="O94" s="248">
        <v>0</v>
      </c>
      <c r="P94" s="269"/>
      <c r="Q94" s="263"/>
      <c r="R94" s="263"/>
    </row>
    <row r="95" spans="1:15" ht="13.5" thickBot="1">
      <c r="A95" s="981"/>
      <c r="B95" s="1025"/>
      <c r="C95" s="1025"/>
      <c r="D95" s="984"/>
      <c r="E95" s="1025"/>
      <c r="F95" s="1025"/>
      <c r="G95" s="1025"/>
      <c r="H95" s="1025"/>
      <c r="I95" s="1028"/>
      <c r="J95" s="1028"/>
      <c r="K95" s="249" t="s">
        <v>93</v>
      </c>
      <c r="L95" s="271">
        <v>17861</v>
      </c>
      <c r="M95" s="250">
        <v>0</v>
      </c>
      <c r="N95" s="806">
        <v>0</v>
      </c>
      <c r="O95" s="251">
        <v>0</v>
      </c>
    </row>
    <row r="96" spans="1:16" s="684" customFormat="1" ht="12.75">
      <c r="A96" s="1009" t="s">
        <v>132</v>
      </c>
      <c r="B96" s="1013">
        <v>900</v>
      </c>
      <c r="C96" s="1013">
        <v>90001</v>
      </c>
      <c r="D96" s="1006" t="s">
        <v>126</v>
      </c>
      <c r="E96" s="1006" t="s">
        <v>127</v>
      </c>
      <c r="F96" s="1016" t="s">
        <v>128</v>
      </c>
      <c r="G96" s="1013">
        <v>2008</v>
      </c>
      <c r="H96" s="1013">
        <v>2010</v>
      </c>
      <c r="I96" s="1019">
        <v>5525387</v>
      </c>
      <c r="J96" s="1035">
        <v>5515000</v>
      </c>
      <c r="K96" s="791" t="s">
        <v>92</v>
      </c>
      <c r="L96" s="792">
        <f>SUM(L97:L99)</f>
        <v>1500000</v>
      </c>
      <c r="M96" s="793">
        <f>SUM(M97:M99)</f>
        <v>4015000</v>
      </c>
      <c r="N96" s="809">
        <f>SUM(N97:N99)</f>
        <v>0</v>
      </c>
      <c r="O96" s="794">
        <f>SUM(O97:O99)</f>
        <v>0</v>
      </c>
      <c r="P96" s="795"/>
    </row>
    <row r="97" spans="1:18" s="684" customFormat="1" ht="12.75">
      <c r="A97" s="1010"/>
      <c r="B97" s="1029"/>
      <c r="C97" s="1029"/>
      <c r="D97" s="1029"/>
      <c r="E97" s="1029"/>
      <c r="F97" s="1029"/>
      <c r="G97" s="1029"/>
      <c r="H97" s="1029"/>
      <c r="I97" s="1031"/>
      <c r="J97" s="1031"/>
      <c r="K97" s="796" t="s">
        <v>34</v>
      </c>
      <c r="L97" s="797">
        <v>375000</v>
      </c>
      <c r="M97" s="798">
        <v>1003750</v>
      </c>
      <c r="N97" s="810">
        <v>0</v>
      </c>
      <c r="O97" s="799">
        <v>0</v>
      </c>
      <c r="P97" s="800"/>
      <c r="Q97" s="801"/>
      <c r="R97" s="802"/>
    </row>
    <row r="98" spans="1:18" s="684" customFormat="1" ht="12.75">
      <c r="A98" s="1010"/>
      <c r="B98" s="1029"/>
      <c r="C98" s="1029"/>
      <c r="D98" s="1029"/>
      <c r="E98" s="1029"/>
      <c r="F98" s="1029"/>
      <c r="G98" s="1029"/>
      <c r="H98" s="1029"/>
      <c r="I98" s="1031"/>
      <c r="J98" s="1031"/>
      <c r="K98" s="796" t="s">
        <v>39</v>
      </c>
      <c r="L98" s="797">
        <v>1125000</v>
      </c>
      <c r="M98" s="798">
        <v>3011250</v>
      </c>
      <c r="N98" s="810">
        <v>0</v>
      </c>
      <c r="O98" s="799">
        <v>0</v>
      </c>
      <c r="P98" s="800"/>
      <c r="Q98" s="802"/>
      <c r="R98" s="802"/>
    </row>
    <row r="99" spans="1:15" s="684" customFormat="1" ht="13.5" thickBot="1">
      <c r="A99" s="1011"/>
      <c r="B99" s="1030"/>
      <c r="C99" s="1030"/>
      <c r="D99" s="1030"/>
      <c r="E99" s="1030"/>
      <c r="F99" s="1030"/>
      <c r="G99" s="1030"/>
      <c r="H99" s="1030"/>
      <c r="I99" s="1032"/>
      <c r="J99" s="1032"/>
      <c r="K99" s="249" t="s">
        <v>93</v>
      </c>
      <c r="L99" s="271">
        <v>0</v>
      </c>
      <c r="M99" s="250">
        <v>0</v>
      </c>
      <c r="N99" s="806">
        <v>0</v>
      </c>
      <c r="O99" s="251">
        <v>0</v>
      </c>
    </row>
    <row r="100" spans="1:17" s="684" customFormat="1" ht="12.75">
      <c r="A100" s="1009" t="s">
        <v>136</v>
      </c>
      <c r="B100" s="1013">
        <v>900</v>
      </c>
      <c r="C100" s="1013">
        <v>90002</v>
      </c>
      <c r="D100" s="1006" t="s">
        <v>130</v>
      </c>
      <c r="E100" s="1006" t="s">
        <v>55</v>
      </c>
      <c r="F100" s="1016" t="s">
        <v>56</v>
      </c>
      <c r="G100" s="1013">
        <v>2008</v>
      </c>
      <c r="H100" s="1013">
        <v>2012</v>
      </c>
      <c r="I100" s="1019">
        <v>14260000</v>
      </c>
      <c r="J100" s="1035">
        <v>14260000</v>
      </c>
      <c r="K100" s="791" t="s">
        <v>92</v>
      </c>
      <c r="L100" s="792">
        <f>SUM(L101:L103)</f>
        <v>1350000</v>
      </c>
      <c r="M100" s="793">
        <f>SUM(M101:M103)</f>
        <v>4000000</v>
      </c>
      <c r="N100" s="809">
        <f>SUM(N101:N103)</f>
        <v>5000000</v>
      </c>
      <c r="O100" s="794">
        <f>SUM(O101:O103)</f>
        <v>3129253</v>
      </c>
      <c r="P100" s="795"/>
      <c r="Q100" s="802"/>
    </row>
    <row r="101" spans="1:18" s="684" customFormat="1" ht="12.75">
      <c r="A101" s="1010"/>
      <c r="B101" s="1029"/>
      <c r="C101" s="1029"/>
      <c r="D101" s="1029"/>
      <c r="E101" s="1029"/>
      <c r="F101" s="1029"/>
      <c r="G101" s="1029"/>
      <c r="H101" s="1029"/>
      <c r="I101" s="1031"/>
      <c r="J101" s="1031"/>
      <c r="K101" s="796" t="s">
        <v>34</v>
      </c>
      <c r="L101" s="797">
        <v>283500</v>
      </c>
      <c r="M101" s="797">
        <v>840000</v>
      </c>
      <c r="N101" s="813">
        <v>1050000</v>
      </c>
      <c r="O101" s="814">
        <v>657143</v>
      </c>
      <c r="P101" s="800"/>
      <c r="Q101" s="801"/>
      <c r="R101" s="802"/>
    </row>
    <row r="102" spans="1:18" s="684" customFormat="1" ht="12.75">
      <c r="A102" s="1010"/>
      <c r="B102" s="1029"/>
      <c r="C102" s="1029"/>
      <c r="D102" s="1029"/>
      <c r="E102" s="1029"/>
      <c r="F102" s="1029"/>
      <c r="G102" s="1029"/>
      <c r="H102" s="1029"/>
      <c r="I102" s="1031"/>
      <c r="J102" s="1031"/>
      <c r="K102" s="796" t="s">
        <v>39</v>
      </c>
      <c r="L102" s="797">
        <v>1066500</v>
      </c>
      <c r="M102" s="797">
        <v>3160000</v>
      </c>
      <c r="N102" s="813">
        <v>3950000</v>
      </c>
      <c r="O102" s="814">
        <v>2472110</v>
      </c>
      <c r="P102" s="800"/>
      <c r="Q102" s="802"/>
      <c r="R102" s="802"/>
    </row>
    <row r="103" spans="1:15" s="684" customFormat="1" ht="13.5" thickBot="1">
      <c r="A103" s="1011"/>
      <c r="B103" s="1030"/>
      <c r="C103" s="1030"/>
      <c r="D103" s="1030"/>
      <c r="E103" s="1030"/>
      <c r="F103" s="1030"/>
      <c r="G103" s="1030"/>
      <c r="H103" s="1030"/>
      <c r="I103" s="1032"/>
      <c r="J103" s="1032"/>
      <c r="K103" s="249" t="s">
        <v>93</v>
      </c>
      <c r="L103" s="271">
        <v>0</v>
      </c>
      <c r="M103" s="271">
        <v>0</v>
      </c>
      <c r="N103" s="811">
        <v>0</v>
      </c>
      <c r="O103" s="272">
        <v>0</v>
      </c>
    </row>
    <row r="104" spans="1:17" ht="12.75">
      <c r="A104" s="979" t="s">
        <v>138</v>
      </c>
      <c r="B104" s="971">
        <v>900</v>
      </c>
      <c r="C104" s="971">
        <v>90095</v>
      </c>
      <c r="D104" s="983" t="s">
        <v>133</v>
      </c>
      <c r="E104" s="983" t="s">
        <v>134</v>
      </c>
      <c r="F104" s="968" t="s">
        <v>135</v>
      </c>
      <c r="G104" s="971">
        <v>2008</v>
      </c>
      <c r="H104" s="971">
        <v>2011</v>
      </c>
      <c r="I104" s="989">
        <v>7150280</v>
      </c>
      <c r="J104" s="992">
        <v>6176800</v>
      </c>
      <c r="K104" s="264" t="s">
        <v>92</v>
      </c>
      <c r="L104" s="265">
        <f>SUM(L105:L107)</f>
        <v>1150280</v>
      </c>
      <c r="M104" s="266">
        <f>SUM(M105:M107)</f>
        <v>3000000</v>
      </c>
      <c r="N104" s="808">
        <f>SUM(N105:N107)</f>
        <v>3000000</v>
      </c>
      <c r="O104" s="267">
        <f>SUM(O105:O107)</f>
        <v>0</v>
      </c>
      <c r="P104" s="268"/>
      <c r="Q104" s="263"/>
    </row>
    <row r="105" spans="1:18" ht="12.75">
      <c r="A105" s="980"/>
      <c r="B105" s="1024"/>
      <c r="C105" s="1024"/>
      <c r="D105" s="1033"/>
      <c r="E105" s="1024"/>
      <c r="F105" s="1024"/>
      <c r="G105" s="1024"/>
      <c r="H105" s="1024"/>
      <c r="I105" s="1027"/>
      <c r="J105" s="1027"/>
      <c r="K105" s="246" t="s">
        <v>34</v>
      </c>
      <c r="L105" s="257">
        <v>200000</v>
      </c>
      <c r="M105" s="257">
        <v>0</v>
      </c>
      <c r="N105" s="252">
        <v>0</v>
      </c>
      <c r="O105" s="248">
        <v>0</v>
      </c>
      <c r="P105" s="269"/>
      <c r="Q105" s="270"/>
      <c r="R105" s="263"/>
    </row>
    <row r="106" spans="1:18" ht="12.75">
      <c r="A106" s="980"/>
      <c r="B106" s="1024"/>
      <c r="C106" s="1024"/>
      <c r="D106" s="1033"/>
      <c r="E106" s="1024"/>
      <c r="F106" s="1024"/>
      <c r="G106" s="1024"/>
      <c r="H106" s="1024"/>
      <c r="I106" s="1027"/>
      <c r="J106" s="1027"/>
      <c r="K106" s="246" t="s">
        <v>39</v>
      </c>
      <c r="L106" s="257">
        <v>637738</v>
      </c>
      <c r="M106" s="257">
        <v>2550000</v>
      </c>
      <c r="N106" s="252">
        <v>2062542</v>
      </c>
      <c r="O106" s="248">
        <v>0</v>
      </c>
      <c r="P106" s="269"/>
      <c r="Q106" s="263"/>
      <c r="R106" s="263"/>
    </row>
    <row r="107" spans="1:15" ht="13.5" thickBot="1">
      <c r="A107" s="981"/>
      <c r="B107" s="1025"/>
      <c r="C107" s="1025"/>
      <c r="D107" s="1034"/>
      <c r="E107" s="1025"/>
      <c r="F107" s="1025"/>
      <c r="G107" s="1025"/>
      <c r="H107" s="1025"/>
      <c r="I107" s="1028"/>
      <c r="J107" s="1028"/>
      <c r="K107" s="249" t="s">
        <v>93</v>
      </c>
      <c r="L107" s="271">
        <v>312542</v>
      </c>
      <c r="M107" s="250">
        <v>450000</v>
      </c>
      <c r="N107" s="806">
        <v>937458</v>
      </c>
      <c r="O107" s="251">
        <v>0</v>
      </c>
    </row>
    <row r="108" spans="1:17" ht="12.75">
      <c r="A108" s="979" t="s">
        <v>163</v>
      </c>
      <c r="B108" s="970">
        <v>921</v>
      </c>
      <c r="C108" s="970">
        <v>92109</v>
      </c>
      <c r="D108" s="982" t="s">
        <v>137</v>
      </c>
      <c r="E108" s="982" t="s">
        <v>66</v>
      </c>
      <c r="F108" s="967" t="s">
        <v>128</v>
      </c>
      <c r="G108" s="970">
        <v>2006</v>
      </c>
      <c r="H108" s="970">
        <v>2010</v>
      </c>
      <c r="I108" s="988">
        <v>1059760</v>
      </c>
      <c r="J108" s="991">
        <v>1000000</v>
      </c>
      <c r="K108" s="243" t="s">
        <v>92</v>
      </c>
      <c r="L108" s="256">
        <f>SUM(L109:L111)</f>
        <v>270000</v>
      </c>
      <c r="M108" s="244">
        <f>SUM(M109:M111)</f>
        <v>750000</v>
      </c>
      <c r="N108" s="805">
        <f>SUM(N109:N111)</f>
        <v>0</v>
      </c>
      <c r="O108" s="245">
        <f>SUM(O109:O111)</f>
        <v>0</v>
      </c>
      <c r="Q108" s="263"/>
    </row>
    <row r="109" spans="1:17" ht="12.75">
      <c r="A109" s="980"/>
      <c r="B109" s="971"/>
      <c r="C109" s="971"/>
      <c r="D109" s="983"/>
      <c r="E109" s="983"/>
      <c r="F109" s="968"/>
      <c r="G109" s="971"/>
      <c r="H109" s="971"/>
      <c r="I109" s="989"/>
      <c r="J109" s="992"/>
      <c r="K109" s="246" t="s">
        <v>34</v>
      </c>
      <c r="L109" s="257">
        <v>145000</v>
      </c>
      <c r="M109" s="247">
        <v>375000</v>
      </c>
      <c r="N109" s="252">
        <v>0</v>
      </c>
      <c r="O109" s="248">
        <v>0</v>
      </c>
      <c r="P109" s="273"/>
      <c r="Q109" s="270"/>
    </row>
    <row r="110" spans="1:17" ht="12.75">
      <c r="A110" s="980"/>
      <c r="B110" s="971"/>
      <c r="C110" s="971"/>
      <c r="D110" s="983"/>
      <c r="E110" s="983"/>
      <c r="F110" s="968"/>
      <c r="G110" s="971"/>
      <c r="H110" s="971"/>
      <c r="I110" s="989"/>
      <c r="J110" s="992"/>
      <c r="K110" s="246" t="s">
        <v>39</v>
      </c>
      <c r="L110" s="257">
        <v>125000</v>
      </c>
      <c r="M110" s="247">
        <v>375000</v>
      </c>
      <c r="N110" s="252">
        <v>0</v>
      </c>
      <c r="O110" s="248">
        <v>0</v>
      </c>
      <c r="P110" s="273"/>
      <c r="Q110" s="263"/>
    </row>
    <row r="111" spans="1:15" ht="13.5" thickBot="1">
      <c r="A111" s="981"/>
      <c r="B111" s="972"/>
      <c r="C111" s="972"/>
      <c r="D111" s="984"/>
      <c r="E111" s="984"/>
      <c r="F111" s="969"/>
      <c r="G111" s="972"/>
      <c r="H111" s="972"/>
      <c r="I111" s="990"/>
      <c r="J111" s="993"/>
      <c r="K111" s="249" t="s">
        <v>93</v>
      </c>
      <c r="L111" s="271">
        <v>0</v>
      </c>
      <c r="M111" s="250"/>
      <c r="N111" s="806">
        <v>0</v>
      </c>
      <c r="O111" s="251">
        <v>0</v>
      </c>
    </row>
    <row r="112" spans="1:17" ht="12.75">
      <c r="A112" s="979" t="s">
        <v>221</v>
      </c>
      <c r="B112" s="970">
        <v>921</v>
      </c>
      <c r="C112" s="970">
        <v>92109</v>
      </c>
      <c r="D112" s="982" t="s">
        <v>137</v>
      </c>
      <c r="E112" s="982" t="s">
        <v>139</v>
      </c>
      <c r="F112" s="967" t="s">
        <v>128</v>
      </c>
      <c r="G112" s="970">
        <v>2008</v>
      </c>
      <c r="H112" s="970">
        <v>2010</v>
      </c>
      <c r="I112" s="988">
        <v>725479</v>
      </c>
      <c r="J112" s="991">
        <v>700000</v>
      </c>
      <c r="K112" s="243" t="s">
        <v>92</v>
      </c>
      <c r="L112" s="256">
        <f>SUM(L113:L115)</f>
        <v>250000</v>
      </c>
      <c r="M112" s="244">
        <f>SUM(M113:M115)</f>
        <v>450000</v>
      </c>
      <c r="N112" s="805">
        <f>SUM(N113:N115)</f>
        <v>0</v>
      </c>
      <c r="O112" s="245">
        <f>SUM(O113:O115)</f>
        <v>0</v>
      </c>
      <c r="Q112" s="263"/>
    </row>
    <row r="113" spans="1:17" ht="12.75">
      <c r="A113" s="980"/>
      <c r="B113" s="971"/>
      <c r="C113" s="971"/>
      <c r="D113" s="983"/>
      <c r="E113" s="983"/>
      <c r="F113" s="968"/>
      <c r="G113" s="971"/>
      <c r="H113" s="971"/>
      <c r="I113" s="989"/>
      <c r="J113" s="992"/>
      <c r="K113" s="246" t="s">
        <v>34</v>
      </c>
      <c r="L113" s="257">
        <v>125000</v>
      </c>
      <c r="M113" s="247">
        <v>225000</v>
      </c>
      <c r="N113" s="252">
        <v>0</v>
      </c>
      <c r="O113" s="248">
        <v>0</v>
      </c>
      <c r="P113" s="273"/>
      <c r="Q113" s="270"/>
    </row>
    <row r="114" spans="1:17" ht="12.75">
      <c r="A114" s="980"/>
      <c r="B114" s="971"/>
      <c r="C114" s="971"/>
      <c r="D114" s="983"/>
      <c r="E114" s="983"/>
      <c r="F114" s="968"/>
      <c r="G114" s="971"/>
      <c r="H114" s="971"/>
      <c r="I114" s="989"/>
      <c r="J114" s="992"/>
      <c r="K114" s="246" t="s">
        <v>39</v>
      </c>
      <c r="L114" s="257">
        <v>125000</v>
      </c>
      <c r="M114" s="247">
        <v>225000</v>
      </c>
      <c r="N114" s="252">
        <v>0</v>
      </c>
      <c r="O114" s="248">
        <v>0</v>
      </c>
      <c r="P114" s="273"/>
      <c r="Q114" s="263"/>
    </row>
    <row r="115" spans="1:15" ht="13.5" thickBot="1">
      <c r="A115" s="981"/>
      <c r="B115" s="972"/>
      <c r="C115" s="972"/>
      <c r="D115" s="984"/>
      <c r="E115" s="984"/>
      <c r="F115" s="969"/>
      <c r="G115" s="972"/>
      <c r="H115" s="972"/>
      <c r="I115" s="990"/>
      <c r="J115" s="993"/>
      <c r="K115" s="249" t="s">
        <v>93</v>
      </c>
      <c r="L115" s="271">
        <v>0</v>
      </c>
      <c r="M115" s="250">
        <v>0</v>
      </c>
      <c r="N115" s="806">
        <v>0</v>
      </c>
      <c r="O115" s="251">
        <v>0</v>
      </c>
    </row>
    <row r="116" spans="1:17" ht="12.75">
      <c r="A116" s="973" t="s">
        <v>5</v>
      </c>
      <c r="B116" s="974"/>
      <c r="C116" s="974"/>
      <c r="D116" s="974"/>
      <c r="E116" s="974"/>
      <c r="F116" s="974"/>
      <c r="G116" s="974"/>
      <c r="H116" s="974"/>
      <c r="I116" s="985">
        <f>SUM(I7:I58,I60:I115)</f>
        <v>34238309</v>
      </c>
      <c r="J116" s="985">
        <f>SUM(J7:J58,J60:J115)</f>
        <v>32899241</v>
      </c>
      <c r="K116" s="274" t="s">
        <v>92</v>
      </c>
      <c r="L116" s="275">
        <f>SUM(L117:L119)</f>
        <v>7649103</v>
      </c>
      <c r="M116" s="276">
        <f>SUM(M117:M119)</f>
        <v>14036000</v>
      </c>
      <c r="N116" s="275">
        <f>SUM(N117:N119)</f>
        <v>8000000</v>
      </c>
      <c r="O116" s="812">
        <f>SUM(O117:O119)</f>
        <v>3129253</v>
      </c>
      <c r="P116" s="263"/>
      <c r="Q116" s="263"/>
    </row>
    <row r="117" spans="1:16" ht="12.75">
      <c r="A117" s="975"/>
      <c r="B117" s="976"/>
      <c r="C117" s="976"/>
      <c r="D117" s="976"/>
      <c r="E117" s="976"/>
      <c r="F117" s="976"/>
      <c r="G117" s="976"/>
      <c r="H117" s="976"/>
      <c r="I117" s="986"/>
      <c r="J117" s="986"/>
      <c r="K117" s="277" t="s">
        <v>34</v>
      </c>
      <c r="L117" s="278">
        <f>SUM(L8+L12+L16+L20+L24+L28+L32+L36+L40+L44+L48+L52+L56+L61+L65+L69+L73+L77+L81+L85+L89+L93+L97+L101+L105+L109+L113)</f>
        <v>1673207</v>
      </c>
      <c r="M117" s="278">
        <f>SUM(M8+M12+M16+M20+M24+M28+M32+M36+M40+M44+M48+M52+M56+M61+M65+M69+M73+M77+M81+M85+M89+M93+M97+M101+M105+M109+M113)</f>
        <v>2716900</v>
      </c>
      <c r="N117" s="278">
        <f>SUM(N8+N12+N16+N20+N24+N28+N32+N36+N40+N44+N48+N52+N56+N61+N65+N69+N73+N77+N81+N85+N89+N93+N97+N101+N105+N109+N113)</f>
        <v>1050000</v>
      </c>
      <c r="O117" s="279">
        <f>SUM(O8+O12+O16+O20+O24+O28+O32+O36+O40+O44+O48+O52+O56+O61+O65+O69+O73+O77+O81+O85+O89+O93+O97+O101+O105+O109+O113)</f>
        <v>657143</v>
      </c>
      <c r="P117" s="263"/>
    </row>
    <row r="118" spans="1:16" ht="12.75">
      <c r="A118" s="975"/>
      <c r="B118" s="976"/>
      <c r="C118" s="976"/>
      <c r="D118" s="976"/>
      <c r="E118" s="976"/>
      <c r="F118" s="976"/>
      <c r="G118" s="976"/>
      <c r="H118" s="976"/>
      <c r="I118" s="986"/>
      <c r="J118" s="986"/>
      <c r="K118" s="277" t="s">
        <v>39</v>
      </c>
      <c r="L118" s="278">
        <f aca="true" t="shared" si="0" ref="L118:O119">SUM(L9+L13+L17+L21+L25+L29+L33+L37+L41+L45+L49+L53+L57+L62+L66+L70+L74+L78+L82+L86+L90+L94+L98+L102+L106+L110+L114)</f>
        <v>5554602</v>
      </c>
      <c r="M118" s="278">
        <f t="shared" si="0"/>
        <v>10869100</v>
      </c>
      <c r="N118" s="278">
        <f>SUM(N9+N13+N17+N21+N25+N29+N33+N37+N41+N45+N49+N53+N57+N62+N66+N70+N74+N78+N82+N86+N90+N94+N98+N102+N106+N110+N114)</f>
        <v>6012542</v>
      </c>
      <c r="O118" s="279">
        <f t="shared" si="0"/>
        <v>2472110</v>
      </c>
      <c r="P118" s="263"/>
    </row>
    <row r="119" spans="1:16" ht="13.5" thickBot="1">
      <c r="A119" s="977"/>
      <c r="B119" s="978"/>
      <c r="C119" s="978"/>
      <c r="D119" s="978"/>
      <c r="E119" s="978"/>
      <c r="F119" s="978"/>
      <c r="G119" s="978"/>
      <c r="H119" s="978"/>
      <c r="I119" s="987"/>
      <c r="J119" s="987"/>
      <c r="K119" s="280" t="s">
        <v>93</v>
      </c>
      <c r="L119" s="281">
        <f t="shared" si="0"/>
        <v>421294</v>
      </c>
      <c r="M119" s="281">
        <f t="shared" si="0"/>
        <v>450000</v>
      </c>
      <c r="N119" s="281">
        <f>SUM(N10+N14+N18+N22+N26+N30+N34+N38+N42+N46+N50+N54+N58+N63+N67+N71+N75+N79+N83+N87+N91+N95+N99+N103+N107+N111+N115)</f>
        <v>937458</v>
      </c>
      <c r="O119" s="282">
        <f t="shared" si="0"/>
        <v>0</v>
      </c>
      <c r="P119" s="263"/>
    </row>
    <row r="120" spans="1:15" ht="12">
      <c r="A120" s="283"/>
      <c r="B120" s="284"/>
      <c r="C120" s="284"/>
      <c r="G120" s="285"/>
      <c r="H120" s="285"/>
      <c r="I120" s="285"/>
      <c r="J120" s="285"/>
      <c r="K120" s="285"/>
      <c r="L120" s="285"/>
      <c r="M120" s="285"/>
      <c r="N120" s="285"/>
      <c r="O120" s="285"/>
    </row>
    <row r="121" spans="1:15" ht="12">
      <c r="A121" s="283"/>
      <c r="B121" s="284"/>
      <c r="C121" s="284"/>
      <c r="G121" s="285"/>
      <c r="H121" s="285"/>
      <c r="I121" s="285"/>
      <c r="J121" s="285"/>
      <c r="K121" s="285"/>
      <c r="L121" s="286"/>
      <c r="M121" s="286"/>
      <c r="N121" s="286"/>
      <c r="O121" s="286"/>
    </row>
    <row r="122" spans="1:15" ht="12">
      <c r="A122" s="283"/>
      <c r="B122" s="284"/>
      <c r="C122" s="284"/>
      <c r="G122" s="285"/>
      <c r="H122" s="285"/>
      <c r="I122" s="457"/>
      <c r="J122" s="457"/>
      <c r="K122" s="285"/>
      <c r="L122" s="286"/>
      <c r="M122" s="286"/>
      <c r="N122" s="286"/>
      <c r="O122" s="286"/>
    </row>
    <row r="123" spans="1:15" ht="12">
      <c r="A123" s="283"/>
      <c r="B123" s="284"/>
      <c r="C123" s="284"/>
      <c r="G123" s="285"/>
      <c r="H123" s="285"/>
      <c r="I123" s="457"/>
      <c r="J123" s="285"/>
      <c r="K123" s="285"/>
      <c r="L123" s="286"/>
      <c r="M123" s="286"/>
      <c r="N123" s="286"/>
      <c r="O123" s="286"/>
    </row>
    <row r="124" spans="1:15" ht="12">
      <c r="A124" s="283"/>
      <c r="B124" s="284"/>
      <c r="C124" s="284"/>
      <c r="G124" s="285"/>
      <c r="H124" s="285"/>
      <c r="I124" s="285"/>
      <c r="J124" s="285"/>
      <c r="K124" s="285"/>
      <c r="L124" s="286"/>
      <c r="M124" s="286"/>
      <c r="N124" s="286"/>
      <c r="O124" s="286"/>
    </row>
    <row r="125" spans="1:15" ht="12">
      <c r="A125" s="283"/>
      <c r="B125" s="284"/>
      <c r="C125" s="284"/>
      <c r="G125" s="285"/>
      <c r="H125" s="285"/>
      <c r="I125" s="285"/>
      <c r="J125" s="285"/>
      <c r="K125" s="285"/>
      <c r="L125" s="286"/>
      <c r="M125" s="286"/>
      <c r="N125" s="286"/>
      <c r="O125" s="286"/>
    </row>
    <row r="126" spans="7:15" ht="12">
      <c r="G126" s="285"/>
      <c r="H126" s="285"/>
      <c r="I126" s="285"/>
      <c r="J126" s="285"/>
      <c r="K126" s="285"/>
      <c r="L126" s="285"/>
      <c r="M126" s="285"/>
      <c r="N126" s="285"/>
      <c r="O126" s="285"/>
    </row>
    <row r="127" spans="7:15" ht="12">
      <c r="G127" s="285"/>
      <c r="H127" s="285"/>
      <c r="I127" s="285"/>
      <c r="J127" s="285"/>
      <c r="K127" s="285"/>
      <c r="L127" s="285"/>
      <c r="M127" s="285"/>
      <c r="N127" s="285"/>
      <c r="O127" s="285"/>
    </row>
    <row r="128" spans="7:15" ht="12">
      <c r="G128" s="285"/>
      <c r="H128" s="285"/>
      <c r="I128" s="285"/>
      <c r="J128" s="285"/>
      <c r="K128" s="285"/>
      <c r="L128" s="285"/>
      <c r="M128" s="285"/>
      <c r="N128" s="285"/>
      <c r="O128" s="285"/>
    </row>
    <row r="129" spans="7:15" ht="12">
      <c r="G129" s="285"/>
      <c r="H129" s="285"/>
      <c r="I129" s="285"/>
      <c r="J129" s="285"/>
      <c r="K129" s="285"/>
      <c r="L129" s="285"/>
      <c r="M129" s="285"/>
      <c r="N129" s="285"/>
      <c r="O129" s="285"/>
    </row>
    <row r="130" spans="7:15" ht="12">
      <c r="G130" s="285"/>
      <c r="H130" s="285"/>
      <c r="I130" s="285"/>
      <c r="J130" s="285"/>
      <c r="K130" s="285"/>
      <c r="L130" s="285"/>
      <c r="M130" s="285"/>
      <c r="N130" s="285"/>
      <c r="O130" s="285"/>
    </row>
    <row r="131" spans="7:15" ht="12">
      <c r="G131" s="285"/>
      <c r="H131" s="285"/>
      <c r="I131" s="285"/>
      <c r="J131" s="285"/>
      <c r="K131" s="285"/>
      <c r="L131" s="285"/>
      <c r="M131" s="285"/>
      <c r="N131" s="285"/>
      <c r="O131" s="285"/>
    </row>
    <row r="132" spans="7:15" ht="12">
      <c r="G132" s="285"/>
      <c r="H132" s="285"/>
      <c r="I132" s="285"/>
      <c r="J132" s="285"/>
      <c r="K132" s="285"/>
      <c r="L132" s="285"/>
      <c r="M132" s="285"/>
      <c r="N132" s="285"/>
      <c r="O132" s="285"/>
    </row>
    <row r="133" spans="7:15" ht="12">
      <c r="G133" s="285"/>
      <c r="H133" s="285"/>
      <c r="I133" s="285"/>
      <c r="J133" s="285"/>
      <c r="K133" s="285"/>
      <c r="L133" s="285"/>
      <c r="M133" s="285"/>
      <c r="N133" s="285"/>
      <c r="O133" s="285"/>
    </row>
    <row r="134" spans="7:15" ht="12">
      <c r="G134" s="285"/>
      <c r="H134" s="285"/>
      <c r="I134" s="285"/>
      <c r="J134" s="285"/>
      <c r="K134" s="285"/>
      <c r="L134" s="285"/>
      <c r="M134" s="285"/>
      <c r="N134" s="285"/>
      <c r="O134" s="285"/>
    </row>
    <row r="135" spans="7:15" ht="12">
      <c r="G135" s="285"/>
      <c r="H135" s="285"/>
      <c r="I135" s="285"/>
      <c r="J135" s="285"/>
      <c r="K135" s="285"/>
      <c r="L135" s="285"/>
      <c r="M135" s="285"/>
      <c r="N135" s="285"/>
      <c r="O135" s="285"/>
    </row>
    <row r="136" spans="7:15" ht="12">
      <c r="G136" s="285"/>
      <c r="H136" s="285"/>
      <c r="I136" s="285"/>
      <c r="J136" s="285"/>
      <c r="K136" s="285"/>
      <c r="L136" s="285"/>
      <c r="M136" s="285"/>
      <c r="N136" s="285"/>
      <c r="O136" s="285"/>
    </row>
    <row r="137" spans="7:15" ht="12">
      <c r="G137" s="285"/>
      <c r="H137" s="285"/>
      <c r="I137" s="285"/>
      <c r="J137" s="285"/>
      <c r="K137" s="285"/>
      <c r="L137" s="285"/>
      <c r="M137" s="285"/>
      <c r="N137" s="285"/>
      <c r="O137" s="285"/>
    </row>
    <row r="138" spans="7:15" ht="12">
      <c r="G138" s="285"/>
      <c r="H138" s="285"/>
      <c r="I138" s="285"/>
      <c r="J138" s="285"/>
      <c r="K138" s="285"/>
      <c r="L138" s="285"/>
      <c r="M138" s="285"/>
      <c r="N138" s="285"/>
      <c r="O138" s="285"/>
    </row>
    <row r="139" spans="7:15" ht="12">
      <c r="G139" s="285"/>
      <c r="H139" s="285"/>
      <c r="I139" s="285"/>
      <c r="J139" s="285"/>
      <c r="K139" s="285"/>
      <c r="L139" s="285"/>
      <c r="M139" s="285"/>
      <c r="N139" s="285"/>
      <c r="O139" s="285"/>
    </row>
    <row r="140" spans="7:15" ht="12">
      <c r="G140" s="285"/>
      <c r="H140" s="285"/>
      <c r="I140" s="285"/>
      <c r="J140" s="285"/>
      <c r="K140" s="285"/>
      <c r="L140" s="285"/>
      <c r="M140" s="285"/>
      <c r="N140" s="285"/>
      <c r="O140" s="285"/>
    </row>
    <row r="141" spans="7:15" ht="12">
      <c r="G141" s="285"/>
      <c r="H141" s="285"/>
      <c r="I141" s="285"/>
      <c r="J141" s="285"/>
      <c r="K141" s="285"/>
      <c r="L141" s="285"/>
      <c r="M141" s="285"/>
      <c r="N141" s="285"/>
      <c r="O141" s="285"/>
    </row>
    <row r="142" spans="7:15" ht="12">
      <c r="G142" s="285"/>
      <c r="H142" s="285"/>
      <c r="I142" s="285"/>
      <c r="J142" s="285"/>
      <c r="K142" s="285"/>
      <c r="L142" s="285"/>
      <c r="M142" s="285"/>
      <c r="N142" s="285"/>
      <c r="O142" s="285"/>
    </row>
    <row r="143" spans="7:15" ht="12">
      <c r="G143" s="285"/>
      <c r="H143" s="285"/>
      <c r="I143" s="285"/>
      <c r="J143" s="285"/>
      <c r="K143" s="285"/>
      <c r="L143" s="285"/>
      <c r="M143" s="285"/>
      <c r="N143" s="285"/>
      <c r="O143" s="285"/>
    </row>
    <row r="144" spans="7:15" ht="12">
      <c r="G144" s="285"/>
      <c r="H144" s="285"/>
      <c r="I144" s="285"/>
      <c r="J144" s="285"/>
      <c r="K144" s="285"/>
      <c r="L144" s="285"/>
      <c r="M144" s="285"/>
      <c r="N144" s="285"/>
      <c r="O144" s="285"/>
    </row>
    <row r="145" spans="7:15" ht="12">
      <c r="G145" s="285"/>
      <c r="H145" s="285"/>
      <c r="I145" s="285"/>
      <c r="J145" s="285"/>
      <c r="K145" s="285"/>
      <c r="L145" s="285"/>
      <c r="M145" s="285"/>
      <c r="N145" s="285"/>
      <c r="O145" s="285"/>
    </row>
    <row r="146" spans="7:15" ht="12">
      <c r="G146" s="285"/>
      <c r="H146" s="285"/>
      <c r="I146" s="285"/>
      <c r="J146" s="285"/>
      <c r="K146" s="285"/>
      <c r="L146" s="285"/>
      <c r="M146" s="285"/>
      <c r="N146" s="285"/>
      <c r="O146" s="285"/>
    </row>
    <row r="147" spans="7:15" ht="12">
      <c r="G147" s="285"/>
      <c r="H147" s="285"/>
      <c r="I147" s="285"/>
      <c r="J147" s="285"/>
      <c r="K147" s="285"/>
      <c r="L147" s="285"/>
      <c r="M147" s="285"/>
      <c r="N147" s="285"/>
      <c r="O147" s="285"/>
    </row>
    <row r="148" spans="7:15" ht="12">
      <c r="G148" s="285"/>
      <c r="H148" s="285"/>
      <c r="I148" s="285"/>
      <c r="J148" s="285"/>
      <c r="K148" s="285"/>
      <c r="L148" s="285"/>
      <c r="M148" s="285"/>
      <c r="N148" s="285"/>
      <c r="O148" s="285"/>
    </row>
    <row r="149" spans="7:15" ht="12">
      <c r="G149" s="285"/>
      <c r="H149" s="285"/>
      <c r="I149" s="285"/>
      <c r="J149" s="285"/>
      <c r="K149" s="285"/>
      <c r="L149" s="285"/>
      <c r="M149" s="285"/>
      <c r="N149" s="285"/>
      <c r="O149" s="285"/>
    </row>
    <row r="150" spans="7:15" ht="12">
      <c r="G150" s="285"/>
      <c r="H150" s="285"/>
      <c r="I150" s="285"/>
      <c r="J150" s="285"/>
      <c r="K150" s="285"/>
      <c r="L150" s="285"/>
      <c r="M150" s="285"/>
      <c r="N150" s="285"/>
      <c r="O150" s="285"/>
    </row>
    <row r="151" spans="7:15" ht="12">
      <c r="G151" s="285"/>
      <c r="H151" s="285"/>
      <c r="I151" s="285"/>
      <c r="J151" s="285"/>
      <c r="K151" s="285"/>
      <c r="L151" s="285"/>
      <c r="M151" s="285"/>
      <c r="N151" s="285"/>
      <c r="O151" s="285"/>
    </row>
    <row r="152" spans="7:15" ht="12">
      <c r="G152" s="285"/>
      <c r="H152" s="285"/>
      <c r="I152" s="285"/>
      <c r="J152" s="285"/>
      <c r="K152" s="285"/>
      <c r="L152" s="285"/>
      <c r="M152" s="285"/>
      <c r="N152" s="285"/>
      <c r="O152" s="285"/>
    </row>
    <row r="153" spans="7:15" ht="12">
      <c r="G153" s="285"/>
      <c r="H153" s="285"/>
      <c r="I153" s="285"/>
      <c r="J153" s="285"/>
      <c r="K153" s="285"/>
      <c r="L153" s="285"/>
      <c r="M153" s="285"/>
      <c r="N153" s="285"/>
      <c r="O153" s="285"/>
    </row>
    <row r="154" spans="7:15" ht="12">
      <c r="G154" s="285"/>
      <c r="H154" s="285"/>
      <c r="I154" s="285"/>
      <c r="J154" s="285"/>
      <c r="K154" s="285"/>
      <c r="L154" s="285"/>
      <c r="M154" s="285"/>
      <c r="N154" s="285"/>
      <c r="O154" s="285"/>
    </row>
    <row r="155" spans="7:15" ht="12">
      <c r="G155" s="285"/>
      <c r="H155" s="285"/>
      <c r="I155" s="285"/>
      <c r="J155" s="285"/>
      <c r="K155" s="285"/>
      <c r="L155" s="285"/>
      <c r="M155" s="285"/>
      <c r="N155" s="285"/>
      <c r="O155" s="285"/>
    </row>
    <row r="156" spans="7:15" ht="12">
      <c r="G156" s="285"/>
      <c r="H156" s="285"/>
      <c r="I156" s="285"/>
      <c r="J156" s="285"/>
      <c r="K156" s="285"/>
      <c r="L156" s="285"/>
      <c r="M156" s="285"/>
      <c r="N156" s="285"/>
      <c r="O156" s="285"/>
    </row>
    <row r="157" spans="7:15" ht="12">
      <c r="G157" s="285"/>
      <c r="H157" s="285"/>
      <c r="I157" s="285"/>
      <c r="J157" s="285"/>
      <c r="K157" s="285"/>
      <c r="L157" s="285"/>
      <c r="M157" s="285"/>
      <c r="N157" s="285"/>
      <c r="O157" s="285"/>
    </row>
    <row r="158" spans="7:15" ht="12">
      <c r="G158" s="285"/>
      <c r="H158" s="285"/>
      <c r="I158" s="285"/>
      <c r="J158" s="285"/>
      <c r="K158" s="285"/>
      <c r="L158" s="285"/>
      <c r="M158" s="285"/>
      <c r="N158" s="285"/>
      <c r="O158" s="285"/>
    </row>
    <row r="159" spans="7:15" ht="12">
      <c r="G159" s="285"/>
      <c r="H159" s="285"/>
      <c r="I159" s="285"/>
      <c r="J159" s="285"/>
      <c r="K159" s="285"/>
      <c r="L159" s="285"/>
      <c r="M159" s="285"/>
      <c r="N159" s="285"/>
      <c r="O159" s="285"/>
    </row>
    <row r="160" spans="7:15" ht="12">
      <c r="G160" s="285"/>
      <c r="H160" s="285"/>
      <c r="I160" s="285"/>
      <c r="J160" s="285"/>
      <c r="K160" s="285"/>
      <c r="L160" s="285"/>
      <c r="M160" s="285"/>
      <c r="N160" s="285"/>
      <c r="O160" s="285"/>
    </row>
    <row r="161" spans="7:15" ht="12">
      <c r="G161" s="285"/>
      <c r="H161" s="285"/>
      <c r="I161" s="285"/>
      <c r="J161" s="285"/>
      <c r="K161" s="285"/>
      <c r="L161" s="285"/>
      <c r="M161" s="285"/>
      <c r="N161" s="285"/>
      <c r="O161" s="285"/>
    </row>
    <row r="162" spans="7:15" ht="12">
      <c r="G162" s="285"/>
      <c r="H162" s="285"/>
      <c r="I162" s="285"/>
      <c r="J162" s="285"/>
      <c r="K162" s="285"/>
      <c r="L162" s="285"/>
      <c r="M162" s="285"/>
      <c r="N162" s="285"/>
      <c r="O162" s="285"/>
    </row>
    <row r="163" spans="7:15" ht="12">
      <c r="G163" s="285"/>
      <c r="H163" s="285"/>
      <c r="I163" s="285"/>
      <c r="J163" s="285"/>
      <c r="K163" s="285"/>
      <c r="L163" s="285"/>
      <c r="M163" s="285"/>
      <c r="N163" s="285"/>
      <c r="O163" s="285"/>
    </row>
    <row r="164" spans="7:15" ht="12">
      <c r="G164" s="285"/>
      <c r="H164" s="285"/>
      <c r="I164" s="285"/>
      <c r="J164" s="285"/>
      <c r="K164" s="285"/>
      <c r="L164" s="285"/>
      <c r="M164" s="285"/>
      <c r="N164" s="285"/>
      <c r="O164" s="285"/>
    </row>
    <row r="165" spans="7:15" ht="12">
      <c r="G165" s="285"/>
      <c r="H165" s="285"/>
      <c r="I165" s="285"/>
      <c r="J165" s="285"/>
      <c r="K165" s="285"/>
      <c r="L165" s="285"/>
      <c r="M165" s="285"/>
      <c r="N165" s="285"/>
      <c r="O165" s="285"/>
    </row>
    <row r="166" spans="7:15" ht="12">
      <c r="G166" s="285"/>
      <c r="H166" s="285"/>
      <c r="I166" s="285"/>
      <c r="J166" s="285"/>
      <c r="K166" s="285"/>
      <c r="L166" s="285"/>
      <c r="M166" s="285"/>
      <c r="N166" s="285"/>
      <c r="O166" s="285"/>
    </row>
    <row r="167" spans="7:15" ht="12">
      <c r="G167" s="285"/>
      <c r="H167" s="285"/>
      <c r="I167" s="285"/>
      <c r="J167" s="285"/>
      <c r="K167" s="285"/>
      <c r="L167" s="285"/>
      <c r="M167" s="285"/>
      <c r="N167" s="285"/>
      <c r="O167" s="285"/>
    </row>
    <row r="168" spans="7:15" ht="12">
      <c r="G168" s="285"/>
      <c r="H168" s="285"/>
      <c r="I168" s="285"/>
      <c r="J168" s="285"/>
      <c r="K168" s="285"/>
      <c r="L168" s="285"/>
      <c r="M168" s="285"/>
      <c r="N168" s="285"/>
      <c r="O168" s="285"/>
    </row>
    <row r="169" spans="7:15" ht="12">
      <c r="G169" s="285"/>
      <c r="H169" s="285"/>
      <c r="I169" s="285"/>
      <c r="J169" s="285"/>
      <c r="K169" s="285"/>
      <c r="L169" s="285"/>
      <c r="M169" s="285"/>
      <c r="N169" s="285"/>
      <c r="O169" s="285"/>
    </row>
    <row r="170" spans="7:15" ht="12">
      <c r="G170" s="285"/>
      <c r="H170" s="285"/>
      <c r="I170" s="285"/>
      <c r="J170" s="285"/>
      <c r="K170" s="285"/>
      <c r="L170" s="285"/>
      <c r="M170" s="285"/>
      <c r="N170" s="285"/>
      <c r="O170" s="285"/>
    </row>
    <row r="171" spans="7:15" ht="12">
      <c r="G171" s="285"/>
      <c r="H171" s="285"/>
      <c r="I171" s="285"/>
      <c r="J171" s="285"/>
      <c r="K171" s="285"/>
      <c r="L171" s="285"/>
      <c r="M171" s="285"/>
      <c r="N171" s="285"/>
      <c r="O171" s="285"/>
    </row>
    <row r="172" spans="7:15" ht="12">
      <c r="G172" s="285"/>
      <c r="H172" s="285"/>
      <c r="I172" s="285"/>
      <c r="J172" s="285"/>
      <c r="K172" s="285"/>
      <c r="L172" s="285"/>
      <c r="M172" s="285"/>
      <c r="N172" s="285"/>
      <c r="O172" s="285"/>
    </row>
    <row r="173" spans="7:15" ht="12">
      <c r="G173" s="285"/>
      <c r="H173" s="285"/>
      <c r="I173" s="285"/>
      <c r="J173" s="285"/>
      <c r="K173" s="285"/>
      <c r="L173" s="285"/>
      <c r="M173" s="285"/>
      <c r="N173" s="285"/>
      <c r="O173" s="285"/>
    </row>
    <row r="174" spans="7:15" ht="12">
      <c r="G174" s="285"/>
      <c r="H174" s="285"/>
      <c r="I174" s="285"/>
      <c r="J174" s="285"/>
      <c r="K174" s="285"/>
      <c r="L174" s="285"/>
      <c r="M174" s="285"/>
      <c r="N174" s="285"/>
      <c r="O174" s="285"/>
    </row>
    <row r="175" spans="7:15" ht="12">
      <c r="G175" s="285"/>
      <c r="H175" s="285"/>
      <c r="I175" s="285"/>
      <c r="J175" s="285"/>
      <c r="K175" s="285"/>
      <c r="L175" s="285"/>
      <c r="M175" s="285"/>
      <c r="N175" s="285"/>
      <c r="O175" s="285"/>
    </row>
    <row r="176" spans="7:15" ht="12">
      <c r="G176" s="285"/>
      <c r="H176" s="285"/>
      <c r="I176" s="285"/>
      <c r="J176" s="285"/>
      <c r="K176" s="285"/>
      <c r="L176" s="285"/>
      <c r="M176" s="285"/>
      <c r="N176" s="285"/>
      <c r="O176" s="285"/>
    </row>
    <row r="177" spans="7:15" ht="12">
      <c r="G177" s="285"/>
      <c r="H177" s="285"/>
      <c r="I177" s="285"/>
      <c r="J177" s="285"/>
      <c r="K177" s="285"/>
      <c r="L177" s="285"/>
      <c r="M177" s="285"/>
      <c r="N177" s="285"/>
      <c r="O177" s="285"/>
    </row>
    <row r="178" spans="7:15" ht="12">
      <c r="G178" s="285"/>
      <c r="H178" s="285"/>
      <c r="I178" s="285"/>
      <c r="J178" s="285"/>
      <c r="K178" s="285"/>
      <c r="L178" s="285"/>
      <c r="M178" s="285"/>
      <c r="N178" s="285"/>
      <c r="O178" s="285"/>
    </row>
    <row r="179" spans="7:15" ht="12">
      <c r="G179" s="285"/>
      <c r="H179" s="285"/>
      <c r="I179" s="285"/>
      <c r="J179" s="285"/>
      <c r="K179" s="285"/>
      <c r="L179" s="285"/>
      <c r="M179" s="285"/>
      <c r="N179" s="285"/>
      <c r="O179" s="285"/>
    </row>
    <row r="180" spans="7:15" ht="12">
      <c r="G180" s="285"/>
      <c r="H180" s="285"/>
      <c r="I180" s="285"/>
      <c r="J180" s="285"/>
      <c r="K180" s="285"/>
      <c r="L180" s="285"/>
      <c r="M180" s="285"/>
      <c r="N180" s="285"/>
      <c r="O180" s="285"/>
    </row>
    <row r="181" spans="7:15" ht="12">
      <c r="G181" s="285"/>
      <c r="H181" s="285"/>
      <c r="I181" s="285"/>
      <c r="J181" s="285"/>
      <c r="K181" s="285"/>
      <c r="L181" s="285"/>
      <c r="M181" s="285"/>
      <c r="N181" s="285"/>
      <c r="O181" s="285"/>
    </row>
    <row r="182" spans="7:15" ht="12">
      <c r="G182" s="285"/>
      <c r="H182" s="285"/>
      <c r="I182" s="285"/>
      <c r="J182" s="285"/>
      <c r="K182" s="285"/>
      <c r="L182" s="285"/>
      <c r="M182" s="285"/>
      <c r="N182" s="285"/>
      <c r="O182" s="285"/>
    </row>
    <row r="183" spans="7:15" ht="12">
      <c r="G183" s="285"/>
      <c r="H183" s="285"/>
      <c r="I183" s="285"/>
      <c r="J183" s="285"/>
      <c r="K183" s="285"/>
      <c r="L183" s="285"/>
      <c r="M183" s="285"/>
      <c r="N183" s="285"/>
      <c r="O183" s="285"/>
    </row>
    <row r="184" spans="7:15" ht="12">
      <c r="G184" s="285"/>
      <c r="H184" s="285"/>
      <c r="I184" s="285"/>
      <c r="J184" s="285"/>
      <c r="K184" s="285"/>
      <c r="L184" s="285"/>
      <c r="M184" s="285"/>
      <c r="N184" s="285"/>
      <c r="O184" s="285"/>
    </row>
    <row r="185" spans="7:15" ht="12">
      <c r="G185" s="285"/>
      <c r="H185" s="285"/>
      <c r="I185" s="285"/>
      <c r="J185" s="285"/>
      <c r="K185" s="285"/>
      <c r="L185" s="285"/>
      <c r="M185" s="285"/>
      <c r="N185" s="285"/>
      <c r="O185" s="285"/>
    </row>
    <row r="186" spans="7:15" ht="12">
      <c r="G186" s="285"/>
      <c r="H186" s="285"/>
      <c r="I186" s="285"/>
      <c r="J186" s="285"/>
      <c r="K186" s="285"/>
      <c r="L186" s="285"/>
      <c r="M186" s="285"/>
      <c r="N186" s="285"/>
      <c r="O186" s="285"/>
    </row>
    <row r="187" spans="7:15" ht="12">
      <c r="G187" s="285"/>
      <c r="H187" s="285"/>
      <c r="I187" s="285"/>
      <c r="J187" s="285"/>
      <c r="K187" s="285"/>
      <c r="L187" s="285"/>
      <c r="M187" s="285"/>
      <c r="N187" s="285"/>
      <c r="O187" s="285"/>
    </row>
    <row r="188" spans="7:15" ht="12">
      <c r="G188" s="285"/>
      <c r="H188" s="285"/>
      <c r="I188" s="285"/>
      <c r="J188" s="285"/>
      <c r="K188" s="285"/>
      <c r="L188" s="285"/>
      <c r="M188" s="285"/>
      <c r="N188" s="285"/>
      <c r="O188" s="285"/>
    </row>
    <row r="189" spans="7:15" ht="12">
      <c r="G189" s="285"/>
      <c r="H189" s="285"/>
      <c r="I189" s="285"/>
      <c r="J189" s="285"/>
      <c r="K189" s="285"/>
      <c r="L189" s="285"/>
      <c r="M189" s="285"/>
      <c r="N189" s="285"/>
      <c r="O189" s="285"/>
    </row>
    <row r="190" spans="7:15" ht="12">
      <c r="G190" s="285"/>
      <c r="H190" s="285"/>
      <c r="I190" s="285"/>
      <c r="J190" s="285"/>
      <c r="K190" s="285"/>
      <c r="L190" s="285"/>
      <c r="M190" s="285"/>
      <c r="N190" s="285"/>
      <c r="O190" s="285"/>
    </row>
    <row r="191" spans="7:15" ht="12">
      <c r="G191" s="285"/>
      <c r="H191" s="285"/>
      <c r="I191" s="285"/>
      <c r="J191" s="285"/>
      <c r="K191" s="285"/>
      <c r="L191" s="285"/>
      <c r="M191" s="285"/>
      <c r="N191" s="285"/>
      <c r="O191" s="285"/>
    </row>
    <row r="192" spans="7:15" ht="12">
      <c r="G192" s="285"/>
      <c r="H192" s="285"/>
      <c r="I192" s="285"/>
      <c r="J192" s="285"/>
      <c r="K192" s="285"/>
      <c r="L192" s="285"/>
      <c r="M192" s="285"/>
      <c r="N192" s="285"/>
      <c r="O192" s="285"/>
    </row>
    <row r="193" spans="7:15" ht="12">
      <c r="G193" s="285"/>
      <c r="H193" s="285"/>
      <c r="I193" s="285"/>
      <c r="J193" s="285"/>
      <c r="K193" s="285"/>
      <c r="L193" s="285"/>
      <c r="M193" s="285"/>
      <c r="N193" s="285"/>
      <c r="O193" s="285"/>
    </row>
    <row r="194" spans="7:15" ht="12">
      <c r="G194" s="285"/>
      <c r="H194" s="285"/>
      <c r="I194" s="285"/>
      <c r="J194" s="285"/>
      <c r="K194" s="285"/>
      <c r="L194" s="285"/>
      <c r="M194" s="285"/>
      <c r="N194" s="285"/>
      <c r="O194" s="285"/>
    </row>
    <row r="195" spans="7:15" ht="12">
      <c r="G195" s="285"/>
      <c r="H195" s="285"/>
      <c r="I195" s="285"/>
      <c r="J195" s="285"/>
      <c r="K195" s="285"/>
      <c r="L195" s="285"/>
      <c r="M195" s="285"/>
      <c r="N195" s="285"/>
      <c r="O195" s="285"/>
    </row>
    <row r="196" spans="7:15" ht="12">
      <c r="G196" s="285"/>
      <c r="H196" s="285"/>
      <c r="I196" s="285"/>
      <c r="J196" s="285"/>
      <c r="K196" s="285"/>
      <c r="L196" s="285"/>
      <c r="M196" s="285"/>
      <c r="N196" s="285"/>
      <c r="O196" s="285"/>
    </row>
    <row r="197" spans="7:15" ht="12">
      <c r="G197" s="285"/>
      <c r="H197" s="285"/>
      <c r="I197" s="285"/>
      <c r="J197" s="285"/>
      <c r="K197" s="285"/>
      <c r="L197" s="285"/>
      <c r="M197" s="285"/>
      <c r="N197" s="285"/>
      <c r="O197" s="285"/>
    </row>
    <row r="198" spans="7:15" ht="12">
      <c r="G198" s="285"/>
      <c r="H198" s="285"/>
      <c r="I198" s="285"/>
      <c r="J198" s="285"/>
      <c r="K198" s="285"/>
      <c r="L198" s="285"/>
      <c r="M198" s="285"/>
      <c r="N198" s="285"/>
      <c r="O198" s="285"/>
    </row>
    <row r="199" spans="7:15" ht="12">
      <c r="G199" s="285"/>
      <c r="H199" s="285"/>
      <c r="I199" s="285"/>
      <c r="J199" s="285"/>
      <c r="K199" s="285"/>
      <c r="L199" s="285"/>
      <c r="M199" s="285"/>
      <c r="N199" s="285"/>
      <c r="O199" s="285"/>
    </row>
    <row r="200" spans="7:15" ht="12">
      <c r="G200" s="285"/>
      <c r="H200" s="285"/>
      <c r="I200" s="285"/>
      <c r="J200" s="285"/>
      <c r="K200" s="285"/>
      <c r="L200" s="285"/>
      <c r="M200" s="285"/>
      <c r="N200" s="285"/>
      <c r="O200" s="285"/>
    </row>
    <row r="201" spans="7:15" ht="12">
      <c r="G201" s="285"/>
      <c r="H201" s="285"/>
      <c r="I201" s="285"/>
      <c r="J201" s="285"/>
      <c r="K201" s="285"/>
      <c r="L201" s="285"/>
      <c r="M201" s="285"/>
      <c r="N201" s="285"/>
      <c r="O201" s="285"/>
    </row>
    <row r="202" spans="7:15" ht="12">
      <c r="G202" s="285"/>
      <c r="H202" s="285"/>
      <c r="I202" s="285"/>
      <c r="J202" s="285"/>
      <c r="K202" s="285"/>
      <c r="L202" s="285"/>
      <c r="M202" s="285"/>
      <c r="N202" s="285"/>
      <c r="O202" s="285"/>
    </row>
    <row r="203" spans="7:15" ht="12">
      <c r="G203" s="285"/>
      <c r="H203" s="285"/>
      <c r="I203" s="285"/>
      <c r="J203" s="285"/>
      <c r="K203" s="285"/>
      <c r="L203" s="285"/>
      <c r="M203" s="285"/>
      <c r="N203" s="285"/>
      <c r="O203" s="285"/>
    </row>
    <row r="204" spans="7:15" ht="12">
      <c r="G204" s="285"/>
      <c r="H204" s="285"/>
      <c r="I204" s="285"/>
      <c r="J204" s="285"/>
      <c r="K204" s="285"/>
      <c r="L204" s="285"/>
      <c r="M204" s="285"/>
      <c r="N204" s="285"/>
      <c r="O204" s="285"/>
    </row>
    <row r="205" spans="7:15" ht="12">
      <c r="G205" s="285"/>
      <c r="H205" s="285"/>
      <c r="I205" s="285"/>
      <c r="J205" s="285"/>
      <c r="K205" s="285"/>
      <c r="L205" s="285"/>
      <c r="M205" s="285"/>
      <c r="N205" s="285"/>
      <c r="O205" s="285"/>
    </row>
    <row r="206" spans="7:15" ht="12">
      <c r="G206" s="285"/>
      <c r="H206" s="285"/>
      <c r="I206" s="285"/>
      <c r="J206" s="285"/>
      <c r="K206" s="285"/>
      <c r="L206" s="285"/>
      <c r="M206" s="285"/>
      <c r="N206" s="285"/>
      <c r="O206" s="285"/>
    </row>
    <row r="207" spans="7:15" ht="12">
      <c r="G207" s="285"/>
      <c r="H207" s="285"/>
      <c r="I207" s="285"/>
      <c r="J207" s="285"/>
      <c r="K207" s="285"/>
      <c r="L207" s="285"/>
      <c r="M207" s="285"/>
      <c r="N207" s="285"/>
      <c r="O207" s="285"/>
    </row>
    <row r="208" spans="7:15" ht="12">
      <c r="G208" s="285"/>
      <c r="H208" s="285"/>
      <c r="I208" s="285"/>
      <c r="J208" s="285"/>
      <c r="K208" s="285"/>
      <c r="L208" s="285"/>
      <c r="M208" s="285"/>
      <c r="N208" s="285"/>
      <c r="O208" s="285"/>
    </row>
    <row r="209" spans="7:15" ht="12">
      <c r="G209" s="285"/>
      <c r="H209" s="285"/>
      <c r="I209" s="285"/>
      <c r="J209" s="285"/>
      <c r="K209" s="285"/>
      <c r="L209" s="285"/>
      <c r="M209" s="285"/>
      <c r="N209" s="285"/>
      <c r="O209" s="285"/>
    </row>
    <row r="210" spans="7:15" ht="12">
      <c r="G210" s="285"/>
      <c r="H210" s="285"/>
      <c r="I210" s="285"/>
      <c r="J210" s="285"/>
      <c r="K210" s="285"/>
      <c r="L210" s="285"/>
      <c r="M210" s="285"/>
      <c r="N210" s="285"/>
      <c r="O210" s="285"/>
    </row>
    <row r="211" spans="7:15" ht="12">
      <c r="G211" s="285"/>
      <c r="H211" s="285"/>
      <c r="I211" s="285"/>
      <c r="J211" s="285"/>
      <c r="K211" s="285"/>
      <c r="L211" s="285"/>
      <c r="M211" s="285"/>
      <c r="N211" s="285"/>
      <c r="O211" s="285"/>
    </row>
  </sheetData>
  <sheetProtection/>
  <mergeCells count="286">
    <mergeCell ref="N1:O1"/>
    <mergeCell ref="G23:G26"/>
    <mergeCell ref="H23:H26"/>
    <mergeCell ref="I23:I26"/>
    <mergeCell ref="J23:J26"/>
    <mergeCell ref="A23:A26"/>
    <mergeCell ref="B23:B26"/>
    <mergeCell ref="C23:C26"/>
    <mergeCell ref="D23:D26"/>
    <mergeCell ref="E23:E26"/>
    <mergeCell ref="F23:F26"/>
    <mergeCell ref="A108:A111"/>
    <mergeCell ref="B108:B111"/>
    <mergeCell ref="C108:C111"/>
    <mergeCell ref="D108:D111"/>
    <mergeCell ref="I108:I111"/>
    <mergeCell ref="F104:F107"/>
    <mergeCell ref="G104:G107"/>
    <mergeCell ref="E100:E103"/>
    <mergeCell ref="I100:I103"/>
    <mergeCell ref="J108:J111"/>
    <mergeCell ref="E104:E107"/>
    <mergeCell ref="A104:A107"/>
    <mergeCell ref="H104:H107"/>
    <mergeCell ref="I104:I107"/>
    <mergeCell ref="E108:E111"/>
    <mergeCell ref="H108:H111"/>
    <mergeCell ref="F108:F111"/>
    <mergeCell ref="G108:G111"/>
    <mergeCell ref="J104:J107"/>
    <mergeCell ref="J100:J103"/>
    <mergeCell ref="J15:J18"/>
    <mergeCell ref="F15:F18"/>
    <mergeCell ref="G15:G18"/>
    <mergeCell ref="H15:H18"/>
    <mergeCell ref="I15:I18"/>
    <mergeCell ref="J96:J99"/>
    <mergeCell ref="F100:F103"/>
    <mergeCell ref="G100:G103"/>
    <mergeCell ref="H100:H103"/>
    <mergeCell ref="A100:A103"/>
    <mergeCell ref="B100:B103"/>
    <mergeCell ref="C100:C103"/>
    <mergeCell ref="D100:D103"/>
    <mergeCell ref="B104:B107"/>
    <mergeCell ref="H96:H99"/>
    <mergeCell ref="C104:C107"/>
    <mergeCell ref="D104:D107"/>
    <mergeCell ref="J92:J95"/>
    <mergeCell ref="A96:A99"/>
    <mergeCell ref="B96:B99"/>
    <mergeCell ref="C96:C99"/>
    <mergeCell ref="D96:D99"/>
    <mergeCell ref="E96:E99"/>
    <mergeCell ref="F96:F99"/>
    <mergeCell ref="G96:G99"/>
    <mergeCell ref="I96:I99"/>
    <mergeCell ref="J88:J91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84:J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I84:I87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I76:I79"/>
    <mergeCell ref="J68:J71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J64:J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I64:I67"/>
    <mergeCell ref="J55:J58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J51:J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47:J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43:J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39:J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35:J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1:J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27:J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19:J22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I11:I14"/>
    <mergeCell ref="J11:J14"/>
    <mergeCell ref="A19:A22"/>
    <mergeCell ref="B19:B22"/>
    <mergeCell ref="C19:C22"/>
    <mergeCell ref="D19:D22"/>
    <mergeCell ref="E19:E22"/>
    <mergeCell ref="F19:F22"/>
    <mergeCell ref="G19:G22"/>
    <mergeCell ref="I19:I22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K4:K5"/>
    <mergeCell ref="L4:O4"/>
    <mergeCell ref="A7:A10"/>
    <mergeCell ref="B7:B10"/>
    <mergeCell ref="C7:C10"/>
    <mergeCell ref="D7:D10"/>
    <mergeCell ref="E7:E10"/>
    <mergeCell ref="F7:F10"/>
    <mergeCell ref="G7:G10"/>
    <mergeCell ref="H7:H10"/>
    <mergeCell ref="A2:O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I116:I119"/>
    <mergeCell ref="J116:J119"/>
    <mergeCell ref="I112:I115"/>
    <mergeCell ref="J112:J115"/>
    <mergeCell ref="E15:E18"/>
    <mergeCell ref="A15:A18"/>
    <mergeCell ref="B15:B18"/>
    <mergeCell ref="C15:C18"/>
    <mergeCell ref="D15:D18"/>
    <mergeCell ref="H19:H22"/>
    <mergeCell ref="F112:F115"/>
    <mergeCell ref="G112:G115"/>
    <mergeCell ref="H112:H115"/>
    <mergeCell ref="A116:H119"/>
    <mergeCell ref="A112:A115"/>
    <mergeCell ref="B112:B115"/>
    <mergeCell ref="C112:C115"/>
    <mergeCell ref="D112:D115"/>
    <mergeCell ref="E112:E115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8" r:id="rId1"/>
  <rowBreaks count="1" manualBreakCount="1"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FFCC"/>
  </sheetPr>
  <dimension ref="A1:G56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24.75" customHeight="1"/>
  <cols>
    <col min="1" max="1" width="4.140625" style="24" customWidth="1"/>
    <col min="2" max="2" width="95.28125" style="25" customWidth="1"/>
    <col min="3" max="3" width="27.00390625" style="449" customWidth="1"/>
    <col min="4" max="4" width="9.140625" style="20" customWidth="1"/>
    <col min="5" max="6" width="10.57421875" style="20" bestFit="1" customWidth="1"/>
    <col min="7" max="16384" width="9.140625" style="20" customWidth="1"/>
  </cols>
  <sheetData>
    <row r="1" spans="2:3" ht="57.75" customHeight="1">
      <c r="B1" s="382"/>
      <c r="C1" s="382" t="s">
        <v>442</v>
      </c>
    </row>
    <row r="2" spans="1:3" ht="12.75" customHeight="1">
      <c r="A2" s="20"/>
      <c r="B2" s="20"/>
      <c r="C2" s="383"/>
    </row>
    <row r="3" spans="1:7" ht="63" customHeight="1">
      <c r="A3" s="1039" t="s">
        <v>182</v>
      </c>
      <c r="B3" s="1040"/>
      <c r="C3" s="1040"/>
      <c r="E3" s="1041"/>
      <c r="F3" s="1042"/>
      <c r="G3" s="1042"/>
    </row>
    <row r="4" spans="1:3" ht="15.75">
      <c r="A4" s="384"/>
      <c r="B4" s="384"/>
      <c r="C4" s="384"/>
    </row>
    <row r="5" spans="1:3" ht="15.75" thickBot="1">
      <c r="A5" s="20"/>
      <c r="B5" s="385"/>
      <c r="C5" s="386" t="s">
        <v>6</v>
      </c>
    </row>
    <row r="6" spans="1:3" ht="23.25" customHeight="1" thickBot="1">
      <c r="A6" s="1043" t="s">
        <v>183</v>
      </c>
      <c r="B6" s="1044"/>
      <c r="C6" s="1045"/>
    </row>
    <row r="7" spans="1:4" ht="54" customHeight="1" thickBot="1">
      <c r="A7" s="387" t="s">
        <v>7</v>
      </c>
      <c r="B7" s="388" t="s">
        <v>184</v>
      </c>
      <c r="C7" s="389" t="s">
        <v>185</v>
      </c>
      <c r="D7" s="390"/>
    </row>
    <row r="8" spans="1:3" ht="12.75" thickBot="1">
      <c r="A8" s="391">
        <v>1</v>
      </c>
      <c r="B8" s="392">
        <v>2</v>
      </c>
      <c r="C8" s="393">
        <v>3</v>
      </c>
    </row>
    <row r="9" spans="1:3" ht="11.25" customHeight="1" thickBot="1">
      <c r="A9" s="394"/>
      <c r="B9" s="395"/>
      <c r="C9" s="396"/>
    </row>
    <row r="10" spans="1:6" ht="24.75" customHeight="1" thickBot="1">
      <c r="A10" s="397" t="s">
        <v>186</v>
      </c>
      <c r="B10" s="398" t="s">
        <v>187</v>
      </c>
      <c r="C10" s="399">
        <f>SUM(C11)</f>
        <v>5567556</v>
      </c>
      <c r="E10" s="400"/>
      <c r="F10" s="400"/>
    </row>
    <row r="11" spans="1:3" ht="24.75" customHeight="1" thickBot="1">
      <c r="A11" s="401" t="s">
        <v>8</v>
      </c>
      <c r="B11" s="402" t="s">
        <v>188</v>
      </c>
      <c r="C11" s="403">
        <f>5500000+50000+17556</f>
        <v>5567556</v>
      </c>
    </row>
    <row r="12" spans="1:5" ht="24.75" customHeight="1" thickBot="1">
      <c r="A12" s="404" t="s">
        <v>189</v>
      </c>
      <c r="B12" s="398" t="s">
        <v>190</v>
      </c>
      <c r="C12" s="405">
        <f>SUM(C13:C18)</f>
        <v>9165000</v>
      </c>
      <c r="E12" s="400"/>
    </row>
    <row r="13" spans="1:3" ht="24.75" customHeight="1">
      <c r="A13" s="406" t="s">
        <v>8</v>
      </c>
      <c r="B13" s="407" t="s">
        <v>191</v>
      </c>
      <c r="C13" s="408">
        <v>10000</v>
      </c>
    </row>
    <row r="14" spans="1:3" ht="24.75" customHeight="1">
      <c r="A14" s="409" t="s">
        <v>9</v>
      </c>
      <c r="B14" s="410" t="s">
        <v>192</v>
      </c>
      <c r="C14" s="411">
        <v>50000</v>
      </c>
    </row>
    <row r="15" spans="1:3" ht="24.75" customHeight="1">
      <c r="A15" s="409" t="s">
        <v>10</v>
      </c>
      <c r="B15" s="410" t="s">
        <v>193</v>
      </c>
      <c r="C15" s="411">
        <v>510000</v>
      </c>
    </row>
    <row r="16" spans="1:3" ht="24.75" customHeight="1">
      <c r="A16" s="409" t="s">
        <v>11</v>
      </c>
      <c r="B16" s="410" t="s">
        <v>194</v>
      </c>
      <c r="C16" s="411">
        <f>12700000-4770000</f>
        <v>7930000</v>
      </c>
    </row>
    <row r="17" spans="1:3" ht="24.75" customHeight="1">
      <c r="A17" s="409" t="s">
        <v>12</v>
      </c>
      <c r="B17" s="410" t="s">
        <v>195</v>
      </c>
      <c r="C17" s="411">
        <v>615000</v>
      </c>
    </row>
    <row r="18" spans="1:3" ht="24.75" customHeight="1" thickBot="1">
      <c r="A18" s="409" t="s">
        <v>13</v>
      </c>
      <c r="B18" s="412" t="s">
        <v>196</v>
      </c>
      <c r="C18" s="411">
        <v>50000</v>
      </c>
    </row>
    <row r="19" spans="1:3" ht="24.75" customHeight="1" hidden="1">
      <c r="A19" s="409" t="s">
        <v>14</v>
      </c>
      <c r="B19" s="413"/>
      <c r="C19" s="414"/>
    </row>
    <row r="20" spans="1:3" ht="24.75" customHeight="1" hidden="1">
      <c r="A20" s="409" t="s">
        <v>13</v>
      </c>
      <c r="B20" s="412" t="s">
        <v>196</v>
      </c>
      <c r="C20" s="415">
        <v>50000</v>
      </c>
    </row>
    <row r="21" spans="1:3" ht="24.75" customHeight="1" thickBot="1">
      <c r="A21" s="387" t="s">
        <v>197</v>
      </c>
      <c r="B21" s="416" t="s">
        <v>198</v>
      </c>
      <c r="C21" s="417">
        <f>SUM(C24+C27+C30+C33+C36+C39+C43+C46+C49+C52)</f>
        <v>14732556</v>
      </c>
    </row>
    <row r="22" spans="1:5" ht="24.75" customHeight="1">
      <c r="A22" s="1046"/>
      <c r="B22" s="418" t="s">
        <v>199</v>
      </c>
      <c r="C22" s="419">
        <f>SUM(C25+C28+C31+C34+C37+C40+C44+C47+C50+C53)</f>
        <v>13873070</v>
      </c>
      <c r="E22" s="26"/>
    </row>
    <row r="23" spans="1:3" ht="24.75" customHeight="1" thickBot="1">
      <c r="A23" s="1047"/>
      <c r="B23" s="420" t="s">
        <v>200</v>
      </c>
      <c r="C23" s="421">
        <f>SUM(C26+C29+C32+C35+C38+C41+C45+C48+C51+C54)</f>
        <v>859486</v>
      </c>
    </row>
    <row r="24" spans="1:4" ht="24.75" customHeight="1">
      <c r="A24" s="406" t="s">
        <v>8</v>
      </c>
      <c r="B24" s="422" t="s">
        <v>201</v>
      </c>
      <c r="C24" s="423">
        <f>SUM(C25+C26)</f>
        <v>134350</v>
      </c>
      <c r="D24" s="26"/>
    </row>
    <row r="25" spans="1:4" ht="24.75" customHeight="1">
      <c r="A25" s="424"/>
      <c r="B25" s="425" t="s">
        <v>199</v>
      </c>
      <c r="C25" s="426">
        <v>0</v>
      </c>
      <c r="D25" s="26"/>
    </row>
    <row r="26" spans="1:3" ht="24.75" customHeight="1">
      <c r="A26" s="406"/>
      <c r="B26" s="425" t="s">
        <v>200</v>
      </c>
      <c r="C26" s="426">
        <v>134350</v>
      </c>
    </row>
    <row r="27" spans="1:3" ht="32.25" customHeight="1">
      <c r="A27" s="406" t="s">
        <v>9</v>
      </c>
      <c r="B27" s="427" t="s">
        <v>202</v>
      </c>
      <c r="C27" s="428">
        <f>SUM(C28+C29)</f>
        <v>455136</v>
      </c>
    </row>
    <row r="28" spans="1:3" ht="24.75" customHeight="1">
      <c r="A28" s="424"/>
      <c r="B28" s="425" t="s">
        <v>199</v>
      </c>
      <c r="C28" s="411">
        <v>200000</v>
      </c>
    </row>
    <row r="29" spans="1:3" ht="24.75" customHeight="1">
      <c r="A29" s="406"/>
      <c r="B29" s="425" t="s">
        <v>200</v>
      </c>
      <c r="C29" s="411">
        <f>1255136-1000000</f>
        <v>255136</v>
      </c>
    </row>
    <row r="30" spans="1:3" ht="24.75" customHeight="1">
      <c r="A30" s="401" t="s">
        <v>10</v>
      </c>
      <c r="B30" s="429" t="s">
        <v>203</v>
      </c>
      <c r="C30" s="428">
        <f>SUM(C31+C32)</f>
        <v>30000</v>
      </c>
    </row>
    <row r="31" spans="1:3" ht="24.75" customHeight="1">
      <c r="A31" s="424"/>
      <c r="B31" s="430" t="s">
        <v>199</v>
      </c>
      <c r="C31" s="426">
        <v>30000</v>
      </c>
    </row>
    <row r="32" spans="1:3" ht="24.75" customHeight="1">
      <c r="A32" s="406"/>
      <c r="B32" s="425" t="s">
        <v>200</v>
      </c>
      <c r="C32" s="426">
        <v>0</v>
      </c>
    </row>
    <row r="33" spans="1:3" ht="24.75" customHeight="1">
      <c r="A33" s="409" t="s">
        <v>11</v>
      </c>
      <c r="B33" s="429" t="s">
        <v>204</v>
      </c>
      <c r="C33" s="428">
        <f>SUM(C34+C35)</f>
        <v>1221500</v>
      </c>
    </row>
    <row r="34" spans="1:3" ht="24.75" customHeight="1">
      <c r="A34" s="431"/>
      <c r="B34" s="430" t="s">
        <v>199</v>
      </c>
      <c r="C34" s="426">
        <v>1221500</v>
      </c>
    </row>
    <row r="35" spans="1:3" ht="24.75" customHeight="1">
      <c r="A35" s="432"/>
      <c r="B35" s="425" t="s">
        <v>200</v>
      </c>
      <c r="C35" s="411">
        <v>0</v>
      </c>
    </row>
    <row r="36" spans="1:3" ht="24.75" customHeight="1">
      <c r="A36" s="409" t="s">
        <v>12</v>
      </c>
      <c r="B36" s="433" t="s">
        <v>205</v>
      </c>
      <c r="C36" s="428">
        <f>SUM(C37+C38)</f>
        <v>320000</v>
      </c>
    </row>
    <row r="37" spans="1:3" ht="24.75" customHeight="1">
      <c r="A37" s="1037"/>
      <c r="B37" s="430" t="s">
        <v>199</v>
      </c>
      <c r="C37" s="426">
        <v>100000</v>
      </c>
    </row>
    <row r="38" spans="1:3" ht="24.75" customHeight="1">
      <c r="A38" s="1038"/>
      <c r="B38" s="425" t="s">
        <v>200</v>
      </c>
      <c r="C38" s="426">
        <f>3990000-1800000-1970000</f>
        <v>220000</v>
      </c>
    </row>
    <row r="39" spans="1:3" ht="24.75" customHeight="1">
      <c r="A39" s="409" t="s">
        <v>13</v>
      </c>
      <c r="B39" s="434" t="s">
        <v>206</v>
      </c>
      <c r="C39" s="435">
        <f>SUM(C40+C41)</f>
        <v>439000</v>
      </c>
    </row>
    <row r="40" spans="1:3" ht="24.75" customHeight="1">
      <c r="A40" s="409"/>
      <c r="B40" s="430" t="s">
        <v>199</v>
      </c>
      <c r="C40" s="426">
        <v>239000</v>
      </c>
    </row>
    <row r="41" spans="1:3" ht="24.75" customHeight="1" thickBot="1">
      <c r="A41" s="436"/>
      <c r="B41" s="437" t="s">
        <v>200</v>
      </c>
      <c r="C41" s="438">
        <v>200000</v>
      </c>
    </row>
    <row r="42" spans="1:3" ht="12.75" thickBot="1">
      <c r="A42" s="391">
        <v>1</v>
      </c>
      <c r="B42" s="392">
        <v>2</v>
      </c>
      <c r="C42" s="393">
        <v>3</v>
      </c>
    </row>
    <row r="43" spans="1:3" ht="34.5" customHeight="1">
      <c r="A43" s="409" t="s">
        <v>14</v>
      </c>
      <c r="B43" s="439" t="s">
        <v>207</v>
      </c>
      <c r="C43" s="435">
        <f>SUM(C44+C45)</f>
        <v>184000</v>
      </c>
    </row>
    <row r="44" spans="1:3" ht="24.75" customHeight="1">
      <c r="A44" s="409"/>
      <c r="B44" s="430" t="s">
        <v>199</v>
      </c>
      <c r="C44" s="426">
        <v>134000</v>
      </c>
    </row>
    <row r="45" spans="1:3" ht="24.75" customHeight="1">
      <c r="A45" s="409"/>
      <c r="B45" s="425" t="s">
        <v>200</v>
      </c>
      <c r="C45" s="426">
        <v>50000</v>
      </c>
    </row>
    <row r="46" spans="1:3" ht="24.75" customHeight="1">
      <c r="A46" s="409" t="s">
        <v>15</v>
      </c>
      <c r="B46" s="440" t="s">
        <v>208</v>
      </c>
      <c r="C46" s="435">
        <f>SUM(C47+C48)</f>
        <v>230000</v>
      </c>
    </row>
    <row r="47" spans="1:3" ht="24.75" customHeight="1">
      <c r="A47" s="409"/>
      <c r="B47" s="430" t="s">
        <v>199</v>
      </c>
      <c r="C47" s="426">
        <v>230000</v>
      </c>
    </row>
    <row r="48" spans="1:3" ht="24.75" customHeight="1">
      <c r="A48" s="409"/>
      <c r="B48" s="425" t="s">
        <v>200</v>
      </c>
      <c r="C48" s="426">
        <v>0</v>
      </c>
    </row>
    <row r="49" spans="1:3" ht="24.75" customHeight="1">
      <c r="A49" s="409" t="s">
        <v>16</v>
      </c>
      <c r="B49" s="441" t="s">
        <v>209</v>
      </c>
      <c r="C49" s="435">
        <f>SUM(C50+C51)</f>
        <v>86000</v>
      </c>
    </row>
    <row r="50" spans="1:3" ht="24.75" customHeight="1">
      <c r="A50" s="409"/>
      <c r="B50" s="430" t="s">
        <v>199</v>
      </c>
      <c r="C50" s="426">
        <f>56000+30000</f>
        <v>86000</v>
      </c>
    </row>
    <row r="51" spans="1:3" ht="24.75" customHeight="1">
      <c r="A51" s="409"/>
      <c r="B51" s="425" t="s">
        <v>200</v>
      </c>
      <c r="C51" s="426">
        <v>0</v>
      </c>
    </row>
    <row r="52" spans="1:3" ht="24.75" customHeight="1">
      <c r="A52" s="409" t="s">
        <v>17</v>
      </c>
      <c r="B52" s="442" t="s">
        <v>210</v>
      </c>
      <c r="C52" s="435">
        <f>SUM(C53+C54)</f>
        <v>11632570</v>
      </c>
    </row>
    <row r="53" spans="1:3" ht="27.75" customHeight="1">
      <c r="A53" s="409"/>
      <c r="B53" s="430" t="s">
        <v>199</v>
      </c>
      <c r="C53" s="426">
        <f>11615014+17556</f>
        <v>11632570</v>
      </c>
    </row>
    <row r="54" spans="1:3" ht="24.75" customHeight="1">
      <c r="A54" s="409"/>
      <c r="B54" s="425" t="s">
        <v>200</v>
      </c>
      <c r="C54" s="426">
        <v>0</v>
      </c>
    </row>
    <row r="55" spans="1:3" ht="24.75" customHeight="1" thickBot="1">
      <c r="A55" s="443" t="s">
        <v>211</v>
      </c>
      <c r="B55" s="444" t="s">
        <v>212</v>
      </c>
      <c r="C55" s="445">
        <f>SUM(C56)</f>
        <v>0</v>
      </c>
    </row>
    <row r="56" spans="1:3" ht="24.75" customHeight="1" thickBot="1">
      <c r="A56" s="446" t="s">
        <v>8</v>
      </c>
      <c r="B56" s="447" t="s">
        <v>213</v>
      </c>
      <c r="C56" s="448">
        <v>0</v>
      </c>
    </row>
  </sheetData>
  <sheetProtection/>
  <mergeCells count="5">
    <mergeCell ref="A37:A38"/>
    <mergeCell ref="A3:C3"/>
    <mergeCell ref="E3:G3"/>
    <mergeCell ref="A6:C6"/>
    <mergeCell ref="A22:A23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73" r:id="rId1"/>
  <rowBreaks count="1" manualBreakCount="1">
    <brk id="41" max="2" man="1"/>
  </rowBreaks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FFCC"/>
  </sheetPr>
  <dimension ref="A1:Q244"/>
  <sheetViews>
    <sheetView showGridLines="0" view="pageBreakPreview" zoomScaleSheetLayoutView="100" zoomScalePageLayoutView="0" workbookViewId="0" topLeftCell="E1">
      <selection activeCell="Q4" sqref="Q4"/>
    </sheetView>
  </sheetViews>
  <sheetFormatPr defaultColWidth="9.00390625" defaultRowHeight="12.75"/>
  <cols>
    <col min="1" max="1" width="5.8515625" style="309" customWidth="1"/>
    <col min="2" max="3" width="7.7109375" style="309" customWidth="1"/>
    <col min="4" max="4" width="70.7109375" style="310" customWidth="1"/>
    <col min="5" max="6" width="7.7109375" style="311" customWidth="1"/>
    <col min="7" max="7" width="14.8515625" style="311" customWidth="1"/>
    <col min="8" max="8" width="17.8515625" style="311" customWidth="1"/>
    <col min="9" max="9" width="13.7109375" style="308" customWidth="1"/>
    <col min="10" max="11" width="13.7109375" style="311" customWidth="1"/>
    <col min="12" max="13" width="13.7109375" style="309" customWidth="1"/>
    <col min="14" max="15" width="13.7109375" style="45" customWidth="1"/>
    <col min="16" max="16" width="14.140625" style="312" customWidth="1"/>
    <col min="17" max="17" width="10.8515625" style="45" bestFit="1" customWidth="1"/>
    <col min="18" max="16384" width="9.00390625" style="45" customWidth="1"/>
  </cols>
  <sheetData>
    <row r="1" spans="1:16" s="20" customFormat="1" ht="55.5" customHeight="1">
      <c r="A1" s="289"/>
      <c r="B1" s="290"/>
      <c r="C1" s="291"/>
      <c r="D1" s="291"/>
      <c r="O1" s="1036" t="s">
        <v>443</v>
      </c>
      <c r="P1" s="1036"/>
    </row>
    <row r="2" spans="1:16" s="20" customFormat="1" ht="26.25">
      <c r="A2" s="1065" t="s">
        <v>140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6"/>
    </row>
    <row r="3" spans="1:16" s="20" customFormat="1" ht="15.75" customHeight="1" thickBot="1">
      <c r="A3" s="1063"/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4"/>
    </row>
    <row r="4" spans="1:16" s="20" customFormat="1" ht="15.75" customHeight="1">
      <c r="A4" s="1067" t="s">
        <v>7</v>
      </c>
      <c r="B4" s="1055" t="s">
        <v>0</v>
      </c>
      <c r="C4" s="1055" t="s">
        <v>20</v>
      </c>
      <c r="D4" s="1055" t="s">
        <v>21</v>
      </c>
      <c r="E4" s="1050" t="s">
        <v>22</v>
      </c>
      <c r="F4" s="1057"/>
      <c r="G4" s="1055" t="s">
        <v>23</v>
      </c>
      <c r="H4" s="1050" t="s">
        <v>24</v>
      </c>
      <c r="I4" s="1051" t="s">
        <v>25</v>
      </c>
      <c r="J4" s="1052"/>
      <c r="K4" s="1052"/>
      <c r="L4" s="1052"/>
      <c r="M4" s="1052"/>
      <c r="N4" s="1052"/>
      <c r="O4" s="1052"/>
      <c r="P4" s="1093" t="s">
        <v>26</v>
      </c>
    </row>
    <row r="5" spans="1:16" s="20" customFormat="1" ht="31.5" customHeight="1">
      <c r="A5" s="1068"/>
      <c r="B5" s="1048"/>
      <c r="C5" s="1048"/>
      <c r="D5" s="1048"/>
      <c r="E5" s="1058"/>
      <c r="F5" s="1059"/>
      <c r="G5" s="1048"/>
      <c r="H5" s="1048"/>
      <c r="I5" s="1048" t="s">
        <v>141</v>
      </c>
      <c r="J5" s="1048" t="s">
        <v>142</v>
      </c>
      <c r="K5" s="1058" t="s">
        <v>27</v>
      </c>
      <c r="L5" s="1070"/>
      <c r="M5" s="1070"/>
      <c r="N5" s="1070"/>
      <c r="O5" s="1070"/>
      <c r="P5" s="1094"/>
    </row>
    <row r="6" spans="1:16" s="20" customFormat="1" ht="16.5" thickBot="1">
      <c r="A6" s="1069"/>
      <c r="B6" s="1056"/>
      <c r="C6" s="1056"/>
      <c r="D6" s="1056"/>
      <c r="E6" s="46" t="s">
        <v>28</v>
      </c>
      <c r="F6" s="46" t="s">
        <v>29</v>
      </c>
      <c r="G6" s="1056"/>
      <c r="H6" s="1049"/>
      <c r="I6" s="1049"/>
      <c r="J6" s="1049"/>
      <c r="K6" s="47">
        <v>2010</v>
      </c>
      <c r="L6" s="48">
        <v>2011</v>
      </c>
      <c r="M6" s="48">
        <v>2012</v>
      </c>
      <c r="N6" s="48">
        <v>2013</v>
      </c>
      <c r="O6" s="49" t="s">
        <v>143</v>
      </c>
      <c r="P6" s="1095"/>
    </row>
    <row r="7" spans="1:16" s="20" customFormat="1" ht="15.75" thickBot="1">
      <c r="A7" s="50">
        <v>1</v>
      </c>
      <c r="B7" s="51">
        <v>2</v>
      </c>
      <c r="C7" s="51">
        <v>3</v>
      </c>
      <c r="D7" s="51">
        <v>4</v>
      </c>
      <c r="E7" s="52">
        <v>5</v>
      </c>
      <c r="F7" s="52">
        <v>6</v>
      </c>
      <c r="G7" s="52">
        <v>7</v>
      </c>
      <c r="H7" s="53">
        <v>8</v>
      </c>
      <c r="I7" s="52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4">
        <v>15</v>
      </c>
      <c r="P7" s="55">
        <v>16</v>
      </c>
    </row>
    <row r="8" spans="1:16" s="20" customFormat="1" ht="17.25" customHeight="1" thickBot="1" thickTop="1">
      <c r="A8" s="1053" t="s">
        <v>30</v>
      </c>
      <c r="B8" s="1054"/>
      <c r="C8" s="1054"/>
      <c r="D8" s="1054"/>
      <c r="E8" s="1054"/>
      <c r="F8" s="1054"/>
      <c r="G8" s="1054"/>
      <c r="H8" s="56">
        <f>SUM(I8:O8)</f>
        <v>521350</v>
      </c>
      <c r="I8" s="57">
        <f>SUM(I10)</f>
        <v>21350</v>
      </c>
      <c r="J8" s="57">
        <f aca="true" t="shared" si="0" ref="J8:O8">SUM(J10)</f>
        <v>500000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8"/>
    </row>
    <row r="9" spans="1:16" s="20" customFormat="1" ht="15.75">
      <c r="A9" s="1077">
        <v>1</v>
      </c>
      <c r="B9" s="1060">
        <v>400</v>
      </c>
      <c r="C9" s="1060">
        <v>40002</v>
      </c>
      <c r="D9" s="785" t="s">
        <v>31</v>
      </c>
      <c r="E9" s="1060">
        <v>2008</v>
      </c>
      <c r="F9" s="1060">
        <v>2009</v>
      </c>
      <c r="G9" s="1088" t="s">
        <v>32</v>
      </c>
      <c r="H9" s="784"/>
      <c r="I9" s="63"/>
      <c r="J9" s="63"/>
      <c r="K9" s="63"/>
      <c r="L9" s="63"/>
      <c r="M9" s="64"/>
      <c r="N9" s="64"/>
      <c r="O9" s="65"/>
      <c r="P9" s="66"/>
    </row>
    <row r="10" spans="1:16" s="20" customFormat="1" ht="15.75">
      <c r="A10" s="1078"/>
      <c r="B10" s="1061"/>
      <c r="C10" s="1061"/>
      <c r="D10" s="67" t="s">
        <v>33</v>
      </c>
      <c r="E10" s="1061"/>
      <c r="F10" s="1061"/>
      <c r="G10" s="1090"/>
      <c r="H10" s="68">
        <f>SUM(I10:O10)</f>
        <v>521350</v>
      </c>
      <c r="I10" s="69">
        <f>SUM(I11:I11)</f>
        <v>21350</v>
      </c>
      <c r="J10" s="69">
        <f>SUM(J11:J11)</f>
        <v>500000</v>
      </c>
      <c r="K10" s="69"/>
      <c r="L10" s="69"/>
      <c r="M10" s="69"/>
      <c r="N10" s="70"/>
      <c r="O10" s="71"/>
      <c r="P10" s="66"/>
    </row>
    <row r="11" spans="1:16" s="20" customFormat="1" ht="15.75" thickBot="1">
      <c r="A11" s="1078"/>
      <c r="B11" s="1061"/>
      <c r="C11" s="1061"/>
      <c r="D11" s="72" t="s">
        <v>34</v>
      </c>
      <c r="E11" s="1061"/>
      <c r="F11" s="1061"/>
      <c r="G11" s="1090"/>
      <c r="H11" s="73">
        <f>SUM(I11:O11)</f>
        <v>521350</v>
      </c>
      <c r="I11" s="75">
        <v>21350</v>
      </c>
      <c r="J11" s="75">
        <v>500000</v>
      </c>
      <c r="K11" s="75"/>
      <c r="L11" s="76"/>
      <c r="M11" s="76"/>
      <c r="N11" s="70"/>
      <c r="O11" s="71"/>
      <c r="P11" s="66"/>
    </row>
    <row r="12" spans="1:16" s="20" customFormat="1" ht="17.25" thickBot="1" thickTop="1">
      <c r="A12" s="1071" t="s">
        <v>35</v>
      </c>
      <c r="B12" s="1054"/>
      <c r="C12" s="1054"/>
      <c r="D12" s="1054"/>
      <c r="E12" s="1054"/>
      <c r="F12" s="1054"/>
      <c r="G12" s="1054"/>
      <c r="H12" s="56">
        <f>SUM(I12:O12)</f>
        <v>10261822</v>
      </c>
      <c r="I12" s="78">
        <f aca="true" t="shared" si="1" ref="I12:O12">SUM(I14,I17,I21)</f>
        <v>146822</v>
      </c>
      <c r="J12" s="78">
        <f t="shared" si="1"/>
        <v>7220000</v>
      </c>
      <c r="K12" s="78">
        <f t="shared" si="1"/>
        <v>1320000</v>
      </c>
      <c r="L12" s="78">
        <f t="shared" si="1"/>
        <v>787500</v>
      </c>
      <c r="M12" s="78">
        <f t="shared" si="1"/>
        <v>787500</v>
      </c>
      <c r="N12" s="78">
        <f t="shared" si="1"/>
        <v>0</v>
      </c>
      <c r="O12" s="78">
        <f t="shared" si="1"/>
        <v>0</v>
      </c>
      <c r="P12" s="79"/>
    </row>
    <row r="13" spans="1:16" s="80" customFormat="1" ht="31.5">
      <c r="A13" s="1098">
        <v>2</v>
      </c>
      <c r="B13" s="1074">
        <v>600</v>
      </c>
      <c r="C13" s="1075">
        <v>60004</v>
      </c>
      <c r="D13" s="81" t="s">
        <v>144</v>
      </c>
      <c r="E13" s="1074">
        <v>2009</v>
      </c>
      <c r="F13" s="1074">
        <v>2012</v>
      </c>
      <c r="G13" s="1074" t="s">
        <v>36</v>
      </c>
      <c r="H13" s="82"/>
      <c r="I13" s="83"/>
      <c r="J13" s="83"/>
      <c r="K13" s="83"/>
      <c r="L13" s="83"/>
      <c r="M13" s="83"/>
      <c r="N13" s="84"/>
      <c r="O13" s="85"/>
      <c r="P13" s="86"/>
    </row>
    <row r="14" spans="1:16" s="80" customFormat="1" ht="15.75">
      <c r="A14" s="1099"/>
      <c r="B14" s="1061"/>
      <c r="C14" s="1076"/>
      <c r="D14" s="87" t="s">
        <v>33</v>
      </c>
      <c r="E14" s="1096"/>
      <c r="F14" s="1096"/>
      <c r="G14" s="1061"/>
      <c r="H14" s="68">
        <f>SUM(I14:O14)</f>
        <v>1875000</v>
      </c>
      <c r="I14" s="88"/>
      <c r="J14" s="89">
        <f>SUM(J15)</f>
        <v>300000</v>
      </c>
      <c r="K14" s="89"/>
      <c r="L14" s="89">
        <f>SUM(L15)</f>
        <v>787500</v>
      </c>
      <c r="M14" s="89">
        <f>SUM(M15)</f>
        <v>787500</v>
      </c>
      <c r="N14" s="90"/>
      <c r="O14" s="91"/>
      <c r="P14" s="86"/>
    </row>
    <row r="15" spans="1:16" s="80" customFormat="1" ht="16.5" thickBot="1">
      <c r="A15" s="1100"/>
      <c r="B15" s="1062"/>
      <c r="C15" s="1076"/>
      <c r="D15" s="92" t="s">
        <v>34</v>
      </c>
      <c r="E15" s="1097"/>
      <c r="F15" s="1097"/>
      <c r="G15" s="1062"/>
      <c r="H15" s="93">
        <f>SUM(I15:O15)</f>
        <v>1875000</v>
      </c>
      <c r="I15" s="88"/>
      <c r="J15" s="94">
        <v>300000</v>
      </c>
      <c r="K15" s="94"/>
      <c r="L15" s="94">
        <f>625000+162500</f>
        <v>787500</v>
      </c>
      <c r="M15" s="94">
        <f>625000+162500</f>
        <v>787500</v>
      </c>
      <c r="N15" s="95"/>
      <c r="O15" s="91"/>
      <c r="P15" s="86"/>
    </row>
    <row r="16" spans="1:16" s="80" customFormat="1" ht="15.75">
      <c r="A16" s="1077">
        <v>3</v>
      </c>
      <c r="B16" s="1060">
        <v>600</v>
      </c>
      <c r="C16" s="1060">
        <v>60013</v>
      </c>
      <c r="D16" s="60" t="s">
        <v>37</v>
      </c>
      <c r="E16" s="1060">
        <v>2006</v>
      </c>
      <c r="F16" s="1060">
        <v>2010</v>
      </c>
      <c r="G16" s="1088" t="s">
        <v>38</v>
      </c>
      <c r="H16" s="96"/>
      <c r="I16" s="97"/>
      <c r="J16" s="63"/>
      <c r="K16" s="63"/>
      <c r="L16" s="64"/>
      <c r="M16" s="64"/>
      <c r="N16" s="64"/>
      <c r="O16" s="65"/>
      <c r="P16" s="98"/>
    </row>
    <row r="17" spans="1:16" s="80" customFormat="1" ht="15.75">
      <c r="A17" s="1078"/>
      <c r="B17" s="1061"/>
      <c r="C17" s="1061"/>
      <c r="D17" s="67" t="s">
        <v>33</v>
      </c>
      <c r="E17" s="1061"/>
      <c r="F17" s="1061"/>
      <c r="G17" s="1090"/>
      <c r="H17" s="99">
        <f>SUM(I17:O17)</f>
        <v>2909962</v>
      </c>
      <c r="I17" s="99">
        <f>SUM(I18:I19)</f>
        <v>69962</v>
      </c>
      <c r="J17" s="99">
        <f>SUM(J18:J19)</f>
        <v>1520000</v>
      </c>
      <c r="K17" s="99">
        <f>SUM(K18:K19)</f>
        <v>1320000</v>
      </c>
      <c r="L17" s="99"/>
      <c r="M17" s="76"/>
      <c r="N17" s="76"/>
      <c r="O17" s="100"/>
      <c r="P17" s="66"/>
    </row>
    <row r="18" spans="1:16" s="20" customFormat="1" ht="15">
      <c r="A18" s="1078"/>
      <c r="B18" s="1061"/>
      <c r="C18" s="1061"/>
      <c r="D18" s="72" t="s">
        <v>34</v>
      </c>
      <c r="E18" s="1061"/>
      <c r="F18" s="1061"/>
      <c r="G18" s="1090"/>
      <c r="H18" s="101">
        <f>SUM(I18:O18)</f>
        <v>665962</v>
      </c>
      <c r="I18" s="74">
        <v>69962</v>
      </c>
      <c r="J18" s="75">
        <v>398000</v>
      </c>
      <c r="K18" s="76">
        <v>198000</v>
      </c>
      <c r="L18" s="76"/>
      <c r="M18" s="76"/>
      <c r="N18" s="76"/>
      <c r="O18" s="100"/>
      <c r="P18" s="292"/>
    </row>
    <row r="19" spans="1:16" s="20" customFormat="1" ht="15.75" thickBot="1">
      <c r="A19" s="1080"/>
      <c r="B19" s="1062"/>
      <c r="C19" s="1062"/>
      <c r="D19" s="102" t="s">
        <v>39</v>
      </c>
      <c r="E19" s="1062"/>
      <c r="F19" s="1062"/>
      <c r="G19" s="1091"/>
      <c r="H19" s="101">
        <f>SUM(I19:O19)</f>
        <v>2244000</v>
      </c>
      <c r="I19" s="103"/>
      <c r="J19" s="104">
        <v>1122000</v>
      </c>
      <c r="K19" s="105">
        <v>1122000</v>
      </c>
      <c r="L19" s="105"/>
      <c r="M19" s="105"/>
      <c r="N19" s="105"/>
      <c r="O19" s="106"/>
      <c r="P19" s="293"/>
    </row>
    <row r="20" spans="1:16" s="20" customFormat="1" ht="15.75">
      <c r="A20" s="1077">
        <v>4</v>
      </c>
      <c r="B20" s="1060">
        <v>600</v>
      </c>
      <c r="C20" s="1084">
        <v>60014</v>
      </c>
      <c r="D20" s="60" t="s">
        <v>40</v>
      </c>
      <c r="E20" s="1060">
        <v>2003</v>
      </c>
      <c r="F20" s="1060">
        <v>2009</v>
      </c>
      <c r="G20" s="1088" t="s">
        <v>45</v>
      </c>
      <c r="H20" s="108"/>
      <c r="I20" s="97"/>
      <c r="J20" s="63"/>
      <c r="K20" s="63"/>
      <c r="L20" s="64"/>
      <c r="M20" s="64"/>
      <c r="N20" s="64"/>
      <c r="O20" s="65"/>
      <c r="P20" s="66"/>
    </row>
    <row r="21" spans="1:16" s="20" customFormat="1" ht="15.75">
      <c r="A21" s="1078"/>
      <c r="B21" s="1061"/>
      <c r="C21" s="1085"/>
      <c r="D21" s="67" t="s">
        <v>33</v>
      </c>
      <c r="E21" s="1061"/>
      <c r="F21" s="1061"/>
      <c r="G21" s="1090"/>
      <c r="H21" s="68">
        <f>SUM(I21:O21)</f>
        <v>5476860</v>
      </c>
      <c r="I21" s="69">
        <f>SUM(I22:I23)</f>
        <v>76860</v>
      </c>
      <c r="J21" s="69">
        <f>SUM(J22:J23)</f>
        <v>5400000</v>
      </c>
      <c r="K21" s="69"/>
      <c r="L21" s="69"/>
      <c r="M21" s="76"/>
      <c r="N21" s="76"/>
      <c r="O21" s="100"/>
      <c r="P21" s="66"/>
    </row>
    <row r="22" spans="1:16" s="20" customFormat="1" ht="15">
      <c r="A22" s="1078"/>
      <c r="B22" s="1061"/>
      <c r="C22" s="1085"/>
      <c r="D22" s="109" t="s">
        <v>34</v>
      </c>
      <c r="E22" s="1061"/>
      <c r="F22" s="1061"/>
      <c r="G22" s="1090"/>
      <c r="H22" s="101">
        <f>SUM(I22:O22)</f>
        <v>1426860</v>
      </c>
      <c r="I22" s="74">
        <v>76860</v>
      </c>
      <c r="J22" s="75">
        <v>1350000</v>
      </c>
      <c r="K22" s="76"/>
      <c r="L22" s="76"/>
      <c r="M22" s="76"/>
      <c r="N22" s="76"/>
      <c r="O22" s="100"/>
      <c r="P22" s="66"/>
    </row>
    <row r="23" spans="1:16" s="20" customFormat="1" ht="15.75" thickBot="1">
      <c r="A23" s="1080"/>
      <c r="B23" s="1062"/>
      <c r="C23" s="1086"/>
      <c r="D23" s="110" t="s">
        <v>41</v>
      </c>
      <c r="E23" s="1062"/>
      <c r="F23" s="1062"/>
      <c r="G23" s="1091"/>
      <c r="H23" s="101">
        <f>SUM(I23:O23)</f>
        <v>4050000</v>
      </c>
      <c r="I23" s="103"/>
      <c r="J23" s="104">
        <v>4050000</v>
      </c>
      <c r="K23" s="105"/>
      <c r="L23" s="105"/>
      <c r="M23" s="105"/>
      <c r="N23" s="105"/>
      <c r="O23" s="106"/>
      <c r="P23" s="66"/>
    </row>
    <row r="24" spans="1:16" s="20" customFormat="1" ht="17.25" thickBot="1" thickTop="1">
      <c r="A24" s="1071" t="s">
        <v>42</v>
      </c>
      <c r="B24" s="1054"/>
      <c r="C24" s="1054"/>
      <c r="D24" s="1054"/>
      <c r="E24" s="1054"/>
      <c r="F24" s="1054"/>
      <c r="G24" s="1054"/>
      <c r="H24" s="56">
        <f>SUM(I24:O24)</f>
        <v>10425000</v>
      </c>
      <c r="I24" s="122">
        <f>SUM(I26,I30)</f>
        <v>0</v>
      </c>
      <c r="J24" s="122">
        <f aca="true" t="shared" si="2" ref="J24:O24">SUM(J26,J30)</f>
        <v>225000</v>
      </c>
      <c r="K24" s="122">
        <f t="shared" si="2"/>
        <v>5200000</v>
      </c>
      <c r="L24" s="122">
        <f t="shared" si="2"/>
        <v>5000000</v>
      </c>
      <c r="M24" s="122">
        <f t="shared" si="2"/>
        <v>0</v>
      </c>
      <c r="N24" s="122">
        <f t="shared" si="2"/>
        <v>0</v>
      </c>
      <c r="O24" s="122">
        <f t="shared" si="2"/>
        <v>0</v>
      </c>
      <c r="P24" s="58"/>
    </row>
    <row r="25" spans="1:16" s="20" customFormat="1" ht="34.5" customHeight="1">
      <c r="A25" s="1077">
        <v>5</v>
      </c>
      <c r="B25" s="1060">
        <v>630</v>
      </c>
      <c r="C25" s="1060">
        <v>63003</v>
      </c>
      <c r="D25" s="123" t="s">
        <v>43</v>
      </c>
      <c r="E25" s="1060">
        <v>2008</v>
      </c>
      <c r="F25" s="1060">
        <v>2011</v>
      </c>
      <c r="G25" s="1088" t="s">
        <v>32</v>
      </c>
      <c r="H25" s="62"/>
      <c r="I25" s="97"/>
      <c r="J25" s="63"/>
      <c r="K25" s="63"/>
      <c r="L25" s="63"/>
      <c r="M25" s="64"/>
      <c r="N25" s="64"/>
      <c r="O25" s="65"/>
      <c r="P25" s="98"/>
    </row>
    <row r="26" spans="1:16" s="20" customFormat="1" ht="15.75">
      <c r="A26" s="1078"/>
      <c r="B26" s="1061"/>
      <c r="C26" s="1061"/>
      <c r="D26" s="67" t="s">
        <v>33</v>
      </c>
      <c r="E26" s="1079"/>
      <c r="F26" s="1079"/>
      <c r="G26" s="1089"/>
      <c r="H26" s="99">
        <f>SUM(I26:O26)</f>
        <v>9150000</v>
      </c>
      <c r="I26" s="124"/>
      <c r="J26" s="124">
        <f>SUM(J27:J28)</f>
        <v>150000</v>
      </c>
      <c r="K26" s="124">
        <f>SUM(K27:K28)</f>
        <v>4000000</v>
      </c>
      <c r="L26" s="124">
        <f>SUM(L27:L28)</f>
        <v>5000000</v>
      </c>
      <c r="M26" s="124"/>
      <c r="N26" s="124"/>
      <c r="O26" s="71"/>
      <c r="P26" s="66"/>
    </row>
    <row r="27" spans="1:16" s="20" customFormat="1" ht="15">
      <c r="A27" s="1078"/>
      <c r="B27" s="1061"/>
      <c r="C27" s="1061"/>
      <c r="D27" s="72" t="s">
        <v>34</v>
      </c>
      <c r="E27" s="1061"/>
      <c r="F27" s="1061"/>
      <c r="G27" s="1090"/>
      <c r="H27" s="101">
        <f>SUM(I27:O27)</f>
        <v>1500000</v>
      </c>
      <c r="I27" s="125"/>
      <c r="J27" s="125">
        <v>150000</v>
      </c>
      <c r="K27" s="125">
        <v>600000</v>
      </c>
      <c r="L27" s="125">
        <v>750000</v>
      </c>
      <c r="M27" s="126"/>
      <c r="N27" s="76"/>
      <c r="O27" s="113"/>
      <c r="P27" s="66"/>
    </row>
    <row r="28" spans="1:16" s="20" customFormat="1" ht="15.75" thickBot="1">
      <c r="A28" s="1080"/>
      <c r="B28" s="1062"/>
      <c r="C28" s="1062"/>
      <c r="D28" s="102" t="s">
        <v>39</v>
      </c>
      <c r="E28" s="1062"/>
      <c r="F28" s="1062"/>
      <c r="G28" s="1091"/>
      <c r="H28" s="120">
        <f>SUM(I28:O28)</f>
        <v>7650000</v>
      </c>
      <c r="I28" s="313"/>
      <c r="J28" s="314"/>
      <c r="K28" s="314">
        <v>3400000</v>
      </c>
      <c r="L28" s="314">
        <v>4250000</v>
      </c>
      <c r="M28" s="315"/>
      <c r="N28" s="105"/>
      <c r="O28" s="135"/>
      <c r="P28" s="293"/>
    </row>
    <row r="29" spans="1:16" s="20" customFormat="1" ht="31.5">
      <c r="A29" s="1083">
        <v>6</v>
      </c>
      <c r="B29" s="1079">
        <v>630</v>
      </c>
      <c r="C29" s="1079">
        <v>63003</v>
      </c>
      <c r="D29" s="316" t="s">
        <v>166</v>
      </c>
      <c r="E29" s="1079">
        <v>2009</v>
      </c>
      <c r="F29" s="1079">
        <v>2010</v>
      </c>
      <c r="G29" s="1089" t="s">
        <v>167</v>
      </c>
      <c r="H29" s="116"/>
      <c r="I29" s="118"/>
      <c r="J29" s="119"/>
      <c r="K29" s="119"/>
      <c r="L29" s="119"/>
      <c r="M29" s="119"/>
      <c r="N29" s="119"/>
      <c r="O29" s="317"/>
      <c r="P29" s="66"/>
    </row>
    <row r="30" spans="1:16" s="20" customFormat="1" ht="15.75" customHeight="1">
      <c r="A30" s="1078"/>
      <c r="B30" s="1061"/>
      <c r="C30" s="1061"/>
      <c r="D30" s="67" t="s">
        <v>33</v>
      </c>
      <c r="E30" s="1079"/>
      <c r="F30" s="1079"/>
      <c r="G30" s="1089"/>
      <c r="H30" s="138">
        <f>SUM(I30:O30)</f>
        <v>1275000</v>
      </c>
      <c r="I30" s="138"/>
      <c r="J30" s="138">
        <f>SUM(J31:J32)</f>
        <v>75000</v>
      </c>
      <c r="K30" s="138">
        <f>SUM(K31:K32)</f>
        <v>1200000</v>
      </c>
      <c r="L30" s="75"/>
      <c r="M30" s="75"/>
      <c r="N30" s="75"/>
      <c r="O30" s="162"/>
      <c r="P30" s="66"/>
    </row>
    <row r="31" spans="1:16" s="20" customFormat="1" ht="15.75" customHeight="1">
      <c r="A31" s="1078"/>
      <c r="B31" s="1061"/>
      <c r="C31" s="1061"/>
      <c r="D31" s="109" t="s">
        <v>34</v>
      </c>
      <c r="E31" s="1079"/>
      <c r="F31" s="1079"/>
      <c r="G31" s="1089"/>
      <c r="H31" s="318">
        <f>SUM(I31:O31)</f>
        <v>675000</v>
      </c>
      <c r="I31" s="74"/>
      <c r="J31" s="74">
        <v>75000</v>
      </c>
      <c r="K31" s="74">
        <v>600000</v>
      </c>
      <c r="L31" s="75"/>
      <c r="M31" s="75"/>
      <c r="N31" s="75"/>
      <c r="O31" s="162"/>
      <c r="P31" s="66"/>
    </row>
    <row r="32" spans="1:16" s="20" customFormat="1" ht="15.75" thickBot="1">
      <c r="A32" s="1080"/>
      <c r="B32" s="1062"/>
      <c r="C32" s="1062"/>
      <c r="D32" s="102" t="s">
        <v>39</v>
      </c>
      <c r="E32" s="1081"/>
      <c r="F32" s="1081"/>
      <c r="G32" s="1092"/>
      <c r="H32" s="319">
        <f>SUM(I32:O32)</f>
        <v>600000</v>
      </c>
      <c r="I32" s="103"/>
      <c r="J32" s="104"/>
      <c r="K32" s="104">
        <v>600000</v>
      </c>
      <c r="L32" s="104"/>
      <c r="M32" s="104"/>
      <c r="N32" s="104"/>
      <c r="O32" s="320"/>
      <c r="P32" s="293"/>
    </row>
    <row r="33" spans="1:16" s="20" customFormat="1" ht="17.25" thickBot="1" thickTop="1">
      <c r="A33" s="1071" t="s">
        <v>44</v>
      </c>
      <c r="B33" s="1054"/>
      <c r="C33" s="1054"/>
      <c r="D33" s="1054"/>
      <c r="E33" s="1054"/>
      <c r="F33" s="1054"/>
      <c r="G33" s="1054"/>
      <c r="H33" s="56">
        <f>SUM(I33:O33)</f>
        <v>48021852</v>
      </c>
      <c r="I33" s="127">
        <f>SUM(I35,I38)</f>
        <v>3761852</v>
      </c>
      <c r="J33" s="127">
        <f aca="true" t="shared" si="3" ref="J33:O33">SUM(J35,J38)</f>
        <v>8000000</v>
      </c>
      <c r="K33" s="127">
        <f t="shared" si="3"/>
        <v>10760000</v>
      </c>
      <c r="L33" s="127">
        <f t="shared" si="3"/>
        <v>8000000</v>
      </c>
      <c r="M33" s="127">
        <f t="shared" si="3"/>
        <v>8500000</v>
      </c>
      <c r="N33" s="127">
        <f t="shared" si="3"/>
        <v>9000000</v>
      </c>
      <c r="O33" s="127">
        <f t="shared" si="3"/>
        <v>0</v>
      </c>
      <c r="P33" s="79"/>
    </row>
    <row r="34" spans="1:16" s="20" customFormat="1" ht="31.5">
      <c r="A34" s="1077">
        <v>7</v>
      </c>
      <c r="B34" s="1060">
        <v>700</v>
      </c>
      <c r="C34" s="1060">
        <v>70095</v>
      </c>
      <c r="D34" s="60" t="s">
        <v>145</v>
      </c>
      <c r="E34" s="1060">
        <v>2004</v>
      </c>
      <c r="F34" s="1060">
        <v>2013</v>
      </c>
      <c r="G34" s="1088" t="s">
        <v>45</v>
      </c>
      <c r="H34" s="108"/>
      <c r="I34" s="97"/>
      <c r="J34" s="63"/>
      <c r="K34" s="63"/>
      <c r="L34" s="63"/>
      <c r="M34" s="63"/>
      <c r="N34" s="63"/>
      <c r="O34" s="128"/>
      <c r="P34" s="129"/>
    </row>
    <row r="35" spans="1:16" s="20" customFormat="1" ht="15.75">
      <c r="A35" s="1078"/>
      <c r="B35" s="1061"/>
      <c r="C35" s="1061"/>
      <c r="D35" s="67" t="s">
        <v>33</v>
      </c>
      <c r="E35" s="1079"/>
      <c r="F35" s="1079"/>
      <c r="G35" s="1089"/>
      <c r="H35" s="99">
        <f>SUM(I35:O35)</f>
        <v>43208953</v>
      </c>
      <c r="I35" s="69">
        <f aca="true" t="shared" si="4" ref="I35:N35">SUM(I36)</f>
        <v>3708953</v>
      </c>
      <c r="J35" s="69">
        <f t="shared" si="4"/>
        <v>6000000</v>
      </c>
      <c r="K35" s="69">
        <f t="shared" si="4"/>
        <v>8000000</v>
      </c>
      <c r="L35" s="69">
        <f t="shared" si="4"/>
        <v>8000000</v>
      </c>
      <c r="M35" s="69">
        <f t="shared" si="4"/>
        <v>8500000</v>
      </c>
      <c r="N35" s="69">
        <f t="shared" si="4"/>
        <v>9000000</v>
      </c>
      <c r="O35" s="69"/>
      <c r="P35" s="129"/>
    </row>
    <row r="36" spans="1:16" s="20" customFormat="1" ht="16.5" thickBot="1">
      <c r="A36" s="1080"/>
      <c r="B36" s="1062"/>
      <c r="C36" s="1062"/>
      <c r="D36" s="72" t="s">
        <v>34</v>
      </c>
      <c r="E36" s="1061"/>
      <c r="F36" s="1061"/>
      <c r="G36" s="1090"/>
      <c r="H36" s="101">
        <f>SUM(I36:O36)</f>
        <v>43208953</v>
      </c>
      <c r="I36" s="75">
        <v>3708953</v>
      </c>
      <c r="J36" s="75">
        <v>6000000</v>
      </c>
      <c r="K36" s="75">
        <v>8000000</v>
      </c>
      <c r="L36" s="75">
        <v>8000000</v>
      </c>
      <c r="M36" s="75">
        <v>8500000</v>
      </c>
      <c r="N36" s="75">
        <v>9000000</v>
      </c>
      <c r="O36" s="74"/>
      <c r="P36" s="129"/>
    </row>
    <row r="37" spans="1:16" s="20" customFormat="1" ht="31.5">
      <c r="A37" s="1077">
        <v>8</v>
      </c>
      <c r="B37" s="1060">
        <v>700</v>
      </c>
      <c r="C37" s="1060">
        <v>70095</v>
      </c>
      <c r="D37" s="60" t="s">
        <v>46</v>
      </c>
      <c r="E37" s="1060">
        <v>2008</v>
      </c>
      <c r="F37" s="1060">
        <v>2010</v>
      </c>
      <c r="G37" s="1088" t="s">
        <v>45</v>
      </c>
      <c r="H37" s="108"/>
      <c r="I37" s="63"/>
      <c r="J37" s="63"/>
      <c r="K37" s="63"/>
      <c r="L37" s="63"/>
      <c r="M37" s="63"/>
      <c r="N37" s="63"/>
      <c r="O37" s="97"/>
      <c r="P37" s="130"/>
    </row>
    <row r="38" spans="1:16" s="20" customFormat="1" ht="15.75" customHeight="1">
      <c r="A38" s="1078"/>
      <c r="B38" s="1061"/>
      <c r="C38" s="1061"/>
      <c r="D38" s="67" t="s">
        <v>33</v>
      </c>
      <c r="E38" s="1079"/>
      <c r="F38" s="1079"/>
      <c r="G38" s="1089"/>
      <c r="H38" s="99">
        <f>SUM(I38:O38)</f>
        <v>4812899</v>
      </c>
      <c r="I38" s="99">
        <f>SUM(I39)</f>
        <v>52899</v>
      </c>
      <c r="J38" s="99">
        <f>SUM(J39)</f>
        <v>2000000</v>
      </c>
      <c r="K38" s="99">
        <f>SUM(K39)</f>
        <v>2760000</v>
      </c>
      <c r="L38" s="99"/>
      <c r="M38" s="119"/>
      <c r="N38" s="119"/>
      <c r="O38" s="118"/>
      <c r="P38" s="129"/>
    </row>
    <row r="39" spans="1:16" s="20" customFormat="1" ht="16.5" thickBot="1">
      <c r="A39" s="1078"/>
      <c r="B39" s="1061"/>
      <c r="C39" s="1061"/>
      <c r="D39" s="72" t="s">
        <v>34</v>
      </c>
      <c r="E39" s="1061"/>
      <c r="F39" s="1061"/>
      <c r="G39" s="1090"/>
      <c r="H39" s="101">
        <f>SUM(I39:O39)</f>
        <v>4812899</v>
      </c>
      <c r="I39" s="75">
        <v>52899</v>
      </c>
      <c r="J39" s="75">
        <v>2000000</v>
      </c>
      <c r="K39" s="75">
        <v>2760000</v>
      </c>
      <c r="L39" s="75"/>
      <c r="M39" s="119"/>
      <c r="N39" s="119"/>
      <c r="O39" s="118"/>
      <c r="P39" s="129"/>
    </row>
    <row r="40" spans="1:16" s="20" customFormat="1" ht="17.25" thickBot="1" thickTop="1">
      <c r="A40" s="1071" t="s">
        <v>47</v>
      </c>
      <c r="B40" s="1072"/>
      <c r="C40" s="1072"/>
      <c r="D40" s="1072"/>
      <c r="E40" s="1072"/>
      <c r="F40" s="1072"/>
      <c r="G40" s="1073"/>
      <c r="H40" s="56">
        <f>SUM(I40:O40)</f>
        <v>1129450</v>
      </c>
      <c r="I40" s="57">
        <f>SUM(I42)</f>
        <v>6550</v>
      </c>
      <c r="J40" s="57">
        <f>SUM(J42)</f>
        <v>621900</v>
      </c>
      <c r="K40" s="57">
        <f>SUM(K42)</f>
        <v>501000</v>
      </c>
      <c r="L40" s="57">
        <f>SUM(L42,L46)</f>
        <v>0</v>
      </c>
      <c r="M40" s="57">
        <f>SUM(M42,M46)</f>
        <v>0</v>
      </c>
      <c r="N40" s="57">
        <f>SUM(N42,N46)</f>
        <v>0</v>
      </c>
      <c r="O40" s="57">
        <f>SUM(O42,O46)</f>
        <v>0</v>
      </c>
      <c r="P40" s="58"/>
    </row>
    <row r="41" spans="1:16" s="20" customFormat="1" ht="17.25" customHeight="1">
      <c r="A41" s="1077">
        <v>9</v>
      </c>
      <c r="B41" s="1060">
        <v>750</v>
      </c>
      <c r="C41" s="1060">
        <v>75023</v>
      </c>
      <c r="D41" s="60" t="s">
        <v>48</v>
      </c>
      <c r="E41" s="1060">
        <v>2008</v>
      </c>
      <c r="F41" s="1060">
        <v>2010</v>
      </c>
      <c r="G41" s="1088" t="s">
        <v>49</v>
      </c>
      <c r="H41" s="108"/>
      <c r="I41" s="97"/>
      <c r="J41" s="63"/>
      <c r="K41" s="63"/>
      <c r="L41" s="63"/>
      <c r="M41" s="64"/>
      <c r="N41" s="64"/>
      <c r="O41" s="65"/>
      <c r="P41" s="66"/>
    </row>
    <row r="42" spans="1:16" s="20" customFormat="1" ht="15.75">
      <c r="A42" s="1078"/>
      <c r="B42" s="1061"/>
      <c r="C42" s="1061"/>
      <c r="D42" s="67" t="s">
        <v>33</v>
      </c>
      <c r="E42" s="1079"/>
      <c r="F42" s="1079"/>
      <c r="G42" s="1089"/>
      <c r="H42" s="99">
        <f>SUM(I42:O42)</f>
        <v>1129450</v>
      </c>
      <c r="I42" s="69">
        <f>SUM(I43:I44)</f>
        <v>6550</v>
      </c>
      <c r="J42" s="69">
        <f>SUM(J43:J44)</f>
        <v>621900</v>
      </c>
      <c r="K42" s="69">
        <f>SUM(K43:K44)</f>
        <v>501000</v>
      </c>
      <c r="L42" s="69"/>
      <c r="M42" s="70"/>
      <c r="N42" s="70"/>
      <c r="O42" s="71"/>
      <c r="P42" s="66"/>
    </row>
    <row r="43" spans="1:16" s="20" customFormat="1" ht="15">
      <c r="A43" s="1078"/>
      <c r="B43" s="1061"/>
      <c r="C43" s="1061"/>
      <c r="D43" s="72" t="s">
        <v>34</v>
      </c>
      <c r="E43" s="1079"/>
      <c r="F43" s="1079"/>
      <c r="G43" s="1089"/>
      <c r="H43" s="101">
        <f>SUM(I43:O43)</f>
        <v>169418</v>
      </c>
      <c r="I43" s="75">
        <v>983</v>
      </c>
      <c r="J43" s="75">
        <v>93285</v>
      </c>
      <c r="K43" s="75">
        <v>75150</v>
      </c>
      <c r="L43" s="75"/>
      <c r="M43" s="70"/>
      <c r="N43" s="70"/>
      <c r="O43" s="71"/>
      <c r="P43" s="66"/>
    </row>
    <row r="44" spans="1:16" s="20" customFormat="1" ht="15.75" thickBot="1">
      <c r="A44" s="1080"/>
      <c r="B44" s="1062"/>
      <c r="C44" s="1062"/>
      <c r="D44" s="102" t="s">
        <v>39</v>
      </c>
      <c r="E44" s="1081"/>
      <c r="F44" s="1081"/>
      <c r="G44" s="1092"/>
      <c r="H44" s="101">
        <f>SUM(I44:O44)</f>
        <v>960032</v>
      </c>
      <c r="I44" s="104">
        <v>5567</v>
      </c>
      <c r="J44" s="104">
        <v>528615</v>
      </c>
      <c r="K44" s="104">
        <v>425850</v>
      </c>
      <c r="L44" s="104"/>
      <c r="M44" s="115"/>
      <c r="N44" s="115"/>
      <c r="O44" s="135"/>
      <c r="P44" s="292"/>
    </row>
    <row r="45" spans="1:16" s="20" customFormat="1" ht="17.25" thickBot="1" thickTop="1">
      <c r="A45" s="1071" t="s">
        <v>50</v>
      </c>
      <c r="B45" s="1072"/>
      <c r="C45" s="1072"/>
      <c r="D45" s="1072"/>
      <c r="E45" s="1072"/>
      <c r="F45" s="1072"/>
      <c r="G45" s="1073"/>
      <c r="H45" s="56">
        <f>SUM(I45:O45)</f>
        <v>1237706</v>
      </c>
      <c r="I45" s="57">
        <f>SUM(I47)</f>
        <v>37706</v>
      </c>
      <c r="J45" s="57">
        <f aca="true" t="shared" si="5" ref="J45:O45">SUM(J47)</f>
        <v>0</v>
      </c>
      <c r="K45" s="57">
        <f t="shared" si="5"/>
        <v>1200000</v>
      </c>
      <c r="L45" s="57">
        <f t="shared" si="5"/>
        <v>0</v>
      </c>
      <c r="M45" s="57">
        <f t="shared" si="5"/>
        <v>0</v>
      </c>
      <c r="N45" s="57">
        <f t="shared" si="5"/>
        <v>0</v>
      </c>
      <c r="O45" s="57">
        <f t="shared" si="5"/>
        <v>0</v>
      </c>
      <c r="P45" s="58"/>
    </row>
    <row r="46" spans="1:16" s="80" customFormat="1" ht="17.25" customHeight="1">
      <c r="A46" s="1077">
        <v>10</v>
      </c>
      <c r="B46" s="1060">
        <v>754</v>
      </c>
      <c r="C46" s="1060">
        <v>75412</v>
      </c>
      <c r="D46" s="60" t="s">
        <v>51</v>
      </c>
      <c r="E46" s="1060">
        <v>2004</v>
      </c>
      <c r="F46" s="1060">
        <v>2010</v>
      </c>
      <c r="G46" s="1088" t="s">
        <v>32</v>
      </c>
      <c r="H46" s="108"/>
      <c r="I46" s="97"/>
      <c r="J46" s="63"/>
      <c r="K46" s="63"/>
      <c r="L46" s="63"/>
      <c r="M46" s="64"/>
      <c r="N46" s="64"/>
      <c r="O46" s="65"/>
      <c r="P46" s="98"/>
    </row>
    <row r="47" spans="1:16" s="80" customFormat="1" ht="15.75">
      <c r="A47" s="1078"/>
      <c r="B47" s="1061"/>
      <c r="C47" s="1061"/>
      <c r="D47" s="67" t="s">
        <v>33</v>
      </c>
      <c r="E47" s="1079"/>
      <c r="F47" s="1079"/>
      <c r="G47" s="1089"/>
      <c r="H47" s="99">
        <f>SUM(I47:O47)</f>
        <v>1237706</v>
      </c>
      <c r="I47" s="99">
        <f>SUM(I48:I49)</f>
        <v>37706</v>
      </c>
      <c r="J47" s="99"/>
      <c r="K47" s="99">
        <f>SUM(K48:K49)</f>
        <v>1200000</v>
      </c>
      <c r="L47" s="119"/>
      <c r="M47" s="70"/>
      <c r="N47" s="70"/>
      <c r="O47" s="71"/>
      <c r="P47" s="66"/>
    </row>
    <row r="48" spans="1:16" s="80" customFormat="1" ht="15.75">
      <c r="A48" s="1078"/>
      <c r="B48" s="1061"/>
      <c r="C48" s="1061"/>
      <c r="D48" s="109" t="s">
        <v>34</v>
      </c>
      <c r="E48" s="1079"/>
      <c r="F48" s="1079"/>
      <c r="G48" s="1089"/>
      <c r="H48" s="101">
        <f>SUM(I48:O48)</f>
        <v>718706</v>
      </c>
      <c r="I48" s="74">
        <v>37706</v>
      </c>
      <c r="J48" s="69"/>
      <c r="K48" s="74">
        <v>681000</v>
      </c>
      <c r="L48" s="119"/>
      <c r="M48" s="70"/>
      <c r="N48" s="70"/>
      <c r="O48" s="71"/>
      <c r="P48" s="66"/>
    </row>
    <row r="49" spans="1:16" s="80" customFormat="1" ht="15.75" thickBot="1">
      <c r="A49" s="1080"/>
      <c r="B49" s="1062"/>
      <c r="C49" s="1062"/>
      <c r="D49" s="102" t="s">
        <v>39</v>
      </c>
      <c r="E49" s="1081"/>
      <c r="F49" s="1081"/>
      <c r="G49" s="1092"/>
      <c r="H49" s="120">
        <f>SUM(I49:O49)</f>
        <v>519000</v>
      </c>
      <c r="I49" s="103"/>
      <c r="J49" s="104"/>
      <c r="K49" s="104">
        <v>519000</v>
      </c>
      <c r="L49" s="114"/>
      <c r="M49" s="115"/>
      <c r="N49" s="115"/>
      <c r="O49" s="135"/>
      <c r="P49" s="293"/>
    </row>
    <row r="50" spans="1:16" s="80" customFormat="1" ht="15.75">
      <c r="A50" s="1067" t="s">
        <v>7</v>
      </c>
      <c r="B50" s="1055" t="s">
        <v>0</v>
      </c>
      <c r="C50" s="1055" t="s">
        <v>20</v>
      </c>
      <c r="D50" s="1055" t="s">
        <v>21</v>
      </c>
      <c r="E50" s="1050" t="s">
        <v>22</v>
      </c>
      <c r="F50" s="1057"/>
      <c r="G50" s="1055" t="s">
        <v>23</v>
      </c>
      <c r="H50" s="1050" t="s">
        <v>24</v>
      </c>
      <c r="I50" s="1051" t="s">
        <v>25</v>
      </c>
      <c r="J50" s="1052"/>
      <c r="K50" s="1052"/>
      <c r="L50" s="1052"/>
      <c r="M50" s="1052"/>
      <c r="N50" s="1052"/>
      <c r="O50" s="1052"/>
      <c r="P50" s="1093" t="s">
        <v>26</v>
      </c>
    </row>
    <row r="51" spans="1:16" s="80" customFormat="1" ht="15.75">
      <c r="A51" s="1068"/>
      <c r="B51" s="1048"/>
      <c r="C51" s="1048"/>
      <c r="D51" s="1048"/>
      <c r="E51" s="1058"/>
      <c r="F51" s="1059"/>
      <c r="G51" s="1048"/>
      <c r="H51" s="1048"/>
      <c r="I51" s="1048" t="s">
        <v>141</v>
      </c>
      <c r="J51" s="1048" t="s">
        <v>142</v>
      </c>
      <c r="K51" s="1058" t="s">
        <v>27</v>
      </c>
      <c r="L51" s="1070"/>
      <c r="M51" s="1070"/>
      <c r="N51" s="1070"/>
      <c r="O51" s="1070"/>
      <c r="P51" s="1094"/>
    </row>
    <row r="52" spans="1:16" s="80" customFormat="1" ht="33" customHeight="1" thickBot="1">
      <c r="A52" s="1069"/>
      <c r="B52" s="1056"/>
      <c r="C52" s="1056"/>
      <c r="D52" s="1056"/>
      <c r="E52" s="131" t="s">
        <v>28</v>
      </c>
      <c r="F52" s="131" t="s">
        <v>29</v>
      </c>
      <c r="G52" s="1056"/>
      <c r="H52" s="1049"/>
      <c r="I52" s="1049"/>
      <c r="J52" s="1049"/>
      <c r="K52" s="132">
        <v>2010</v>
      </c>
      <c r="L52" s="133">
        <v>2011</v>
      </c>
      <c r="M52" s="133">
        <v>2012</v>
      </c>
      <c r="N52" s="133">
        <v>2013</v>
      </c>
      <c r="O52" s="134" t="s">
        <v>143</v>
      </c>
      <c r="P52" s="1095"/>
    </row>
    <row r="53" spans="1:16" s="80" customFormat="1" ht="15.75" thickBot="1">
      <c r="A53" s="50">
        <v>1</v>
      </c>
      <c r="B53" s="51">
        <v>2</v>
      </c>
      <c r="C53" s="51">
        <v>3</v>
      </c>
      <c r="D53" s="51">
        <v>4</v>
      </c>
      <c r="E53" s="52">
        <v>5</v>
      </c>
      <c r="F53" s="52">
        <v>6</v>
      </c>
      <c r="G53" s="52">
        <v>7</v>
      </c>
      <c r="H53" s="53">
        <v>8</v>
      </c>
      <c r="I53" s="52">
        <v>9</v>
      </c>
      <c r="J53" s="51">
        <v>10</v>
      </c>
      <c r="K53" s="51">
        <v>11</v>
      </c>
      <c r="L53" s="51">
        <v>12</v>
      </c>
      <c r="M53" s="51">
        <v>13</v>
      </c>
      <c r="N53" s="51">
        <v>14</v>
      </c>
      <c r="O53" s="54">
        <v>15</v>
      </c>
      <c r="P53" s="55">
        <v>16</v>
      </c>
    </row>
    <row r="54" spans="1:16" s="80" customFormat="1" ht="17.25" thickBot="1" thickTop="1">
      <c r="A54" s="1071" t="s">
        <v>52</v>
      </c>
      <c r="B54" s="1054"/>
      <c r="C54" s="1054"/>
      <c r="D54" s="1054"/>
      <c r="E54" s="1054"/>
      <c r="F54" s="1054"/>
      <c r="G54" s="1054"/>
      <c r="H54" s="56">
        <f>SUM(I54:O54)</f>
        <v>36447013</v>
      </c>
      <c r="I54" s="127">
        <f aca="true" t="shared" si="6" ref="I54:O54">SUM(I56,I60,I64,I68,I72,I76,I79,I83,I86)</f>
        <v>332013</v>
      </c>
      <c r="J54" s="127">
        <f t="shared" si="6"/>
        <v>2800000</v>
      </c>
      <c r="K54" s="127">
        <f t="shared" si="6"/>
        <v>6565000</v>
      </c>
      <c r="L54" s="127">
        <f t="shared" si="6"/>
        <v>1700000</v>
      </c>
      <c r="M54" s="127">
        <f t="shared" si="6"/>
        <v>5400000</v>
      </c>
      <c r="N54" s="127">
        <f t="shared" si="6"/>
        <v>6650000</v>
      </c>
      <c r="O54" s="127">
        <f t="shared" si="6"/>
        <v>13000000</v>
      </c>
      <c r="P54" s="79"/>
    </row>
    <row r="55" spans="1:16" s="80" customFormat="1" ht="31.5">
      <c r="A55" s="1077">
        <v>11</v>
      </c>
      <c r="B55" s="1060">
        <v>900</v>
      </c>
      <c r="C55" s="1060">
        <v>90001</v>
      </c>
      <c r="D55" s="60" t="s">
        <v>146</v>
      </c>
      <c r="E55" s="1060">
        <v>2008</v>
      </c>
      <c r="F55" s="1060">
        <v>2010</v>
      </c>
      <c r="G55" s="1088" t="s">
        <v>45</v>
      </c>
      <c r="H55" s="108"/>
      <c r="I55" s="136"/>
      <c r="J55" s="63"/>
      <c r="K55" s="63"/>
      <c r="L55" s="64"/>
      <c r="M55" s="64"/>
      <c r="N55" s="64"/>
      <c r="O55" s="65"/>
      <c r="P55" s="66"/>
    </row>
    <row r="56" spans="1:16" s="20" customFormat="1" ht="15.75" customHeight="1">
      <c r="A56" s="1078"/>
      <c r="B56" s="1061"/>
      <c r="C56" s="1061"/>
      <c r="D56" s="67" t="s">
        <v>33</v>
      </c>
      <c r="E56" s="1079"/>
      <c r="F56" s="1079"/>
      <c r="G56" s="1089"/>
      <c r="H56" s="99">
        <f>SUM(I56:O56)</f>
        <v>5525387</v>
      </c>
      <c r="I56" s="138">
        <f>SUM(I57:I58)</f>
        <v>10387</v>
      </c>
      <c r="J56" s="138">
        <f>SUM(J57:J58)</f>
        <v>1500000</v>
      </c>
      <c r="K56" s="138">
        <f>SUM(K57:K58)</f>
        <v>4015000</v>
      </c>
      <c r="L56" s="138"/>
      <c r="M56" s="139"/>
      <c r="N56" s="139"/>
      <c r="O56" s="140"/>
      <c r="P56" s="66"/>
    </row>
    <row r="57" spans="1:16" s="20" customFormat="1" ht="15.75" customHeight="1">
      <c r="A57" s="1078"/>
      <c r="B57" s="1061"/>
      <c r="C57" s="1061"/>
      <c r="D57" s="72" t="s">
        <v>34</v>
      </c>
      <c r="E57" s="1079"/>
      <c r="F57" s="1079"/>
      <c r="G57" s="1089"/>
      <c r="H57" s="141">
        <f>SUM(I57:O57)</f>
        <v>1389137</v>
      </c>
      <c r="I57" s="74">
        <v>10387</v>
      </c>
      <c r="J57" s="75">
        <v>375000</v>
      </c>
      <c r="K57" s="75">
        <v>1003750</v>
      </c>
      <c r="L57" s="76"/>
      <c r="M57" s="76"/>
      <c r="N57" s="76"/>
      <c r="O57" s="100"/>
      <c r="P57" s="66"/>
    </row>
    <row r="58" spans="1:16" s="20" customFormat="1" ht="15.75" thickBot="1">
      <c r="A58" s="1080"/>
      <c r="B58" s="1062"/>
      <c r="C58" s="1062"/>
      <c r="D58" s="102" t="s">
        <v>39</v>
      </c>
      <c r="E58" s="1081"/>
      <c r="F58" s="1081"/>
      <c r="G58" s="1092"/>
      <c r="H58" s="141">
        <f>SUM(I58:O58)</f>
        <v>4136250</v>
      </c>
      <c r="I58" s="143"/>
      <c r="J58" s="104">
        <v>1125000</v>
      </c>
      <c r="K58" s="104">
        <v>3011250</v>
      </c>
      <c r="L58" s="105"/>
      <c r="M58" s="105"/>
      <c r="N58" s="105"/>
      <c r="O58" s="106"/>
      <c r="P58" s="292"/>
    </row>
    <row r="59" spans="1:16" s="20" customFormat="1" ht="42" customHeight="1">
      <c r="A59" s="1077">
        <v>12</v>
      </c>
      <c r="B59" s="1060">
        <v>900</v>
      </c>
      <c r="C59" s="1060">
        <v>90001</v>
      </c>
      <c r="D59" s="60" t="s">
        <v>147</v>
      </c>
      <c r="E59" s="1060">
        <v>2010</v>
      </c>
      <c r="F59" s="1060" t="s">
        <v>143</v>
      </c>
      <c r="G59" s="1088" t="s">
        <v>32</v>
      </c>
      <c r="H59" s="108"/>
      <c r="I59" s="136"/>
      <c r="J59" s="63"/>
      <c r="K59" s="63"/>
      <c r="L59" s="64"/>
      <c r="M59" s="64"/>
      <c r="N59" s="64"/>
      <c r="O59" s="65"/>
      <c r="P59" s="98"/>
    </row>
    <row r="60" spans="1:16" s="20" customFormat="1" ht="15.75">
      <c r="A60" s="1078"/>
      <c r="B60" s="1061"/>
      <c r="C60" s="1061"/>
      <c r="D60" s="67" t="s">
        <v>33</v>
      </c>
      <c r="E60" s="1079"/>
      <c r="F60" s="1079"/>
      <c r="G60" s="1089"/>
      <c r="H60" s="99">
        <f>SUM(I60:O60)</f>
        <v>12400000</v>
      </c>
      <c r="I60" s="137"/>
      <c r="J60" s="138"/>
      <c r="K60" s="138">
        <f>SUM(K61:K62)</f>
        <v>50000</v>
      </c>
      <c r="L60" s="138">
        <f>SUM(L61:L62)</f>
        <v>150000</v>
      </c>
      <c r="M60" s="138">
        <f>SUM(M61:M62)</f>
        <v>4200000</v>
      </c>
      <c r="N60" s="138">
        <f>SUM(N61:N62)</f>
        <v>4000000</v>
      </c>
      <c r="O60" s="138">
        <f>SUM(O61:O62)</f>
        <v>4000000</v>
      </c>
      <c r="P60" s="66"/>
    </row>
    <row r="61" spans="1:16" s="20" customFormat="1" ht="17.25" customHeight="1">
      <c r="A61" s="1078"/>
      <c r="B61" s="1061"/>
      <c r="C61" s="1061"/>
      <c r="D61" s="72" t="s">
        <v>34</v>
      </c>
      <c r="E61" s="1079"/>
      <c r="F61" s="1079"/>
      <c r="G61" s="1089"/>
      <c r="H61" s="141">
        <f>SUM(I61:O61)</f>
        <v>3250000</v>
      </c>
      <c r="I61" s="142"/>
      <c r="J61" s="75"/>
      <c r="K61" s="75">
        <v>50000</v>
      </c>
      <c r="L61" s="76">
        <v>150000</v>
      </c>
      <c r="M61" s="76">
        <v>1050000</v>
      </c>
      <c r="N61" s="76">
        <v>1000000</v>
      </c>
      <c r="O61" s="100">
        <v>1000000</v>
      </c>
      <c r="P61" s="66"/>
    </row>
    <row r="62" spans="1:16" s="20" customFormat="1" ht="15.75" thickBot="1">
      <c r="A62" s="1080"/>
      <c r="B62" s="1062"/>
      <c r="C62" s="1062"/>
      <c r="D62" s="102" t="s">
        <v>39</v>
      </c>
      <c r="E62" s="1081"/>
      <c r="F62" s="1081"/>
      <c r="G62" s="1092"/>
      <c r="H62" s="141">
        <f>SUM(I62:O62)</f>
        <v>9150000</v>
      </c>
      <c r="I62" s="143"/>
      <c r="J62" s="104"/>
      <c r="K62" s="104"/>
      <c r="L62" s="105"/>
      <c r="M62" s="105">
        <v>3150000</v>
      </c>
      <c r="N62" s="105">
        <v>3000000</v>
      </c>
      <c r="O62" s="106">
        <v>3000000</v>
      </c>
      <c r="P62" s="293"/>
    </row>
    <row r="63" spans="1:16" s="20" customFormat="1" ht="41.25" customHeight="1">
      <c r="A63" s="1077">
        <v>13</v>
      </c>
      <c r="B63" s="1060">
        <v>900</v>
      </c>
      <c r="C63" s="1060">
        <v>90001</v>
      </c>
      <c r="D63" s="60" t="s">
        <v>148</v>
      </c>
      <c r="E63" s="1060">
        <v>2011</v>
      </c>
      <c r="F63" s="1060" t="s">
        <v>143</v>
      </c>
      <c r="G63" s="1088" t="s">
        <v>32</v>
      </c>
      <c r="H63" s="108"/>
      <c r="I63" s="136"/>
      <c r="J63" s="63"/>
      <c r="K63" s="63"/>
      <c r="L63" s="64"/>
      <c r="M63" s="64"/>
      <c r="N63" s="64"/>
      <c r="O63" s="65"/>
      <c r="P63" s="98"/>
    </row>
    <row r="64" spans="1:16" s="20" customFormat="1" ht="15.75">
      <c r="A64" s="1078"/>
      <c r="B64" s="1061"/>
      <c r="C64" s="1061"/>
      <c r="D64" s="67" t="s">
        <v>33</v>
      </c>
      <c r="E64" s="1079"/>
      <c r="F64" s="1079"/>
      <c r="G64" s="1089"/>
      <c r="H64" s="99">
        <f>SUM(I64:O64)</f>
        <v>5200000</v>
      </c>
      <c r="I64" s="137"/>
      <c r="J64" s="138"/>
      <c r="K64" s="138"/>
      <c r="L64" s="138">
        <f>SUM(L65:L66)</f>
        <v>50000</v>
      </c>
      <c r="M64" s="138">
        <f>SUM(M65:M66)</f>
        <v>150000</v>
      </c>
      <c r="N64" s="138">
        <f>SUM(N65:N66)</f>
        <v>2500000</v>
      </c>
      <c r="O64" s="138">
        <f>SUM(O65:O66)</f>
        <v>2500000</v>
      </c>
      <c r="P64" s="66"/>
    </row>
    <row r="65" spans="1:16" s="20" customFormat="1" ht="15">
      <c r="A65" s="1078"/>
      <c r="B65" s="1061"/>
      <c r="C65" s="1061"/>
      <c r="D65" s="72" t="s">
        <v>34</v>
      </c>
      <c r="E65" s="1079"/>
      <c r="F65" s="1079"/>
      <c r="G65" s="1089"/>
      <c r="H65" s="141">
        <f>SUM(I65:O65)</f>
        <v>1450000</v>
      </c>
      <c r="I65" s="142"/>
      <c r="J65" s="75"/>
      <c r="K65" s="75"/>
      <c r="L65" s="76">
        <v>50000</v>
      </c>
      <c r="M65" s="76">
        <v>150000</v>
      </c>
      <c r="N65" s="76">
        <v>625000</v>
      </c>
      <c r="O65" s="100">
        <v>625000</v>
      </c>
      <c r="P65" s="66"/>
    </row>
    <row r="66" spans="1:16" s="20" customFormat="1" ht="15.75" thickBot="1">
      <c r="A66" s="1080"/>
      <c r="B66" s="1062"/>
      <c r="C66" s="1062"/>
      <c r="D66" s="102" t="s">
        <v>39</v>
      </c>
      <c r="E66" s="1081"/>
      <c r="F66" s="1081"/>
      <c r="G66" s="1092"/>
      <c r="H66" s="141">
        <f>SUM(I66:O66)</f>
        <v>3750000</v>
      </c>
      <c r="I66" s="143"/>
      <c r="J66" s="104"/>
      <c r="K66" s="104"/>
      <c r="L66" s="105"/>
      <c r="M66" s="105"/>
      <c r="N66" s="105">
        <v>1875000</v>
      </c>
      <c r="O66" s="106">
        <v>1875000</v>
      </c>
      <c r="P66" s="293"/>
    </row>
    <row r="67" spans="1:16" s="20" customFormat="1" ht="36" customHeight="1">
      <c r="A67" s="1077">
        <v>14</v>
      </c>
      <c r="B67" s="1060">
        <v>900</v>
      </c>
      <c r="C67" s="1060">
        <v>90001</v>
      </c>
      <c r="D67" s="60" t="s">
        <v>149</v>
      </c>
      <c r="E67" s="1060">
        <v>2012</v>
      </c>
      <c r="F67" s="1060" t="s">
        <v>143</v>
      </c>
      <c r="G67" s="1088" t="s">
        <v>32</v>
      </c>
      <c r="H67" s="108"/>
      <c r="I67" s="136"/>
      <c r="J67" s="63"/>
      <c r="K67" s="63"/>
      <c r="L67" s="64"/>
      <c r="M67" s="64"/>
      <c r="N67" s="64"/>
      <c r="O67" s="65"/>
      <c r="P67" s="98"/>
    </row>
    <row r="68" spans="1:16" s="20" customFormat="1" ht="15.75">
      <c r="A68" s="1078"/>
      <c r="B68" s="1061"/>
      <c r="C68" s="1061"/>
      <c r="D68" s="67" t="s">
        <v>33</v>
      </c>
      <c r="E68" s="1079"/>
      <c r="F68" s="1079"/>
      <c r="G68" s="1089"/>
      <c r="H68" s="99">
        <f>SUM(I68:O68)</f>
        <v>6700000</v>
      </c>
      <c r="I68" s="137"/>
      <c r="J68" s="138"/>
      <c r="K68" s="138"/>
      <c r="L68" s="138"/>
      <c r="M68" s="138">
        <f>SUM(M69:M70)</f>
        <v>50000</v>
      </c>
      <c r="N68" s="138">
        <f>SUM(N69:N70)</f>
        <v>150000</v>
      </c>
      <c r="O68" s="138">
        <f>SUM(O69:O70)</f>
        <v>6500000</v>
      </c>
      <c r="P68" s="66"/>
    </row>
    <row r="69" spans="1:16" s="80" customFormat="1" ht="17.25" customHeight="1">
      <c r="A69" s="1078"/>
      <c r="B69" s="1061"/>
      <c r="C69" s="1061"/>
      <c r="D69" s="72" t="s">
        <v>34</v>
      </c>
      <c r="E69" s="1079"/>
      <c r="F69" s="1079"/>
      <c r="G69" s="1089"/>
      <c r="H69" s="141">
        <f>SUM(I69:O69)</f>
        <v>1825000</v>
      </c>
      <c r="I69" s="142"/>
      <c r="J69" s="75"/>
      <c r="K69" s="75"/>
      <c r="L69" s="76"/>
      <c r="M69" s="76">
        <v>50000</v>
      </c>
      <c r="N69" s="76">
        <v>150000</v>
      </c>
      <c r="O69" s="100">
        <v>1625000</v>
      </c>
      <c r="P69" s="66"/>
    </row>
    <row r="70" spans="1:16" s="80" customFormat="1" ht="15.75" thickBot="1">
      <c r="A70" s="1080"/>
      <c r="B70" s="1062"/>
      <c r="C70" s="1062"/>
      <c r="D70" s="102" t="s">
        <v>39</v>
      </c>
      <c r="E70" s="1081"/>
      <c r="F70" s="1081"/>
      <c r="G70" s="1092"/>
      <c r="H70" s="141">
        <f>SUM(I70:O70)</f>
        <v>4875000</v>
      </c>
      <c r="I70" s="143"/>
      <c r="J70" s="104"/>
      <c r="K70" s="104"/>
      <c r="L70" s="105"/>
      <c r="M70" s="105"/>
      <c r="N70" s="105"/>
      <c r="O70" s="106">
        <v>4875000</v>
      </c>
      <c r="P70" s="293"/>
    </row>
    <row r="71" spans="1:16" s="80" customFormat="1" ht="37.5" customHeight="1">
      <c r="A71" s="1077">
        <v>15</v>
      </c>
      <c r="B71" s="1060">
        <v>900</v>
      </c>
      <c r="C71" s="1060">
        <v>90001</v>
      </c>
      <c r="D71" s="121" t="s">
        <v>150</v>
      </c>
      <c r="E71" s="1079">
        <v>2010</v>
      </c>
      <c r="F71" s="1079">
        <v>2012</v>
      </c>
      <c r="G71" s="1089" t="s">
        <v>32</v>
      </c>
      <c r="H71" s="108"/>
      <c r="I71" s="144"/>
      <c r="J71" s="119"/>
      <c r="K71" s="119"/>
      <c r="L71" s="70"/>
      <c r="M71" s="70"/>
      <c r="N71" s="70"/>
      <c r="O71" s="71"/>
      <c r="P71" s="66"/>
    </row>
    <row r="72" spans="1:16" s="80" customFormat="1" ht="15.75">
      <c r="A72" s="1083"/>
      <c r="B72" s="1079"/>
      <c r="C72" s="1079"/>
      <c r="D72" s="67" t="s">
        <v>33</v>
      </c>
      <c r="E72" s="1079"/>
      <c r="F72" s="1079"/>
      <c r="G72" s="1089"/>
      <c r="H72" s="99">
        <f>SUM(I72:O72)</f>
        <v>1650000</v>
      </c>
      <c r="I72" s="145"/>
      <c r="J72" s="138"/>
      <c r="K72" s="138">
        <f>SUM(K73:K74)</f>
        <v>100000</v>
      </c>
      <c r="L72" s="138">
        <f>SUM(L73:L74)</f>
        <v>550000</v>
      </c>
      <c r="M72" s="138">
        <f>SUM(M73:M74)</f>
        <v>1000000</v>
      </c>
      <c r="N72" s="138"/>
      <c r="O72" s="100"/>
      <c r="P72" s="66"/>
    </row>
    <row r="73" spans="1:16" s="80" customFormat="1" ht="15">
      <c r="A73" s="1083"/>
      <c r="B73" s="1079"/>
      <c r="C73" s="1079"/>
      <c r="D73" s="72" t="s">
        <v>34</v>
      </c>
      <c r="E73" s="1079"/>
      <c r="F73" s="1079"/>
      <c r="G73" s="1089"/>
      <c r="H73" s="141">
        <f>SUM(I73:O73)</f>
        <v>487500</v>
      </c>
      <c r="I73" s="142"/>
      <c r="J73" s="75"/>
      <c r="K73" s="76">
        <v>100000</v>
      </c>
      <c r="L73" s="76">
        <v>137500</v>
      </c>
      <c r="M73" s="76">
        <v>250000</v>
      </c>
      <c r="N73" s="76"/>
      <c r="O73" s="100"/>
      <c r="P73" s="66"/>
    </row>
    <row r="74" spans="1:16" s="80" customFormat="1" ht="17.25" customHeight="1" thickBot="1">
      <c r="A74" s="1101"/>
      <c r="B74" s="1081"/>
      <c r="C74" s="1081"/>
      <c r="D74" s="102" t="s">
        <v>39</v>
      </c>
      <c r="E74" s="1079"/>
      <c r="F74" s="1079"/>
      <c r="G74" s="1089"/>
      <c r="H74" s="141">
        <f>SUM(I74:O74)</f>
        <v>1162500</v>
      </c>
      <c r="I74" s="142"/>
      <c r="J74" s="75"/>
      <c r="K74" s="76"/>
      <c r="L74" s="76">
        <v>412500</v>
      </c>
      <c r="M74" s="76">
        <v>750000</v>
      </c>
      <c r="N74" s="76"/>
      <c r="O74" s="100"/>
      <c r="P74" s="292"/>
    </row>
    <row r="75" spans="1:16" s="20" customFormat="1" ht="31.5">
      <c r="A75" s="1077">
        <v>16</v>
      </c>
      <c r="B75" s="116"/>
      <c r="C75" s="116"/>
      <c r="D75" s="146" t="s">
        <v>53</v>
      </c>
      <c r="E75" s="59"/>
      <c r="F75" s="59"/>
      <c r="G75" s="61"/>
      <c r="H75" s="147"/>
      <c r="I75" s="148"/>
      <c r="J75" s="111"/>
      <c r="K75" s="111"/>
      <c r="L75" s="112"/>
      <c r="M75" s="112"/>
      <c r="N75" s="112"/>
      <c r="O75" s="149"/>
      <c r="P75" s="98"/>
    </row>
    <row r="76" spans="1:16" s="20" customFormat="1" ht="15.75">
      <c r="A76" s="1078"/>
      <c r="B76" s="116">
        <v>900</v>
      </c>
      <c r="C76" s="116">
        <v>90001</v>
      </c>
      <c r="D76" s="150" t="s">
        <v>33</v>
      </c>
      <c r="E76" s="116">
        <v>2008</v>
      </c>
      <c r="F76" s="116">
        <v>2009</v>
      </c>
      <c r="G76" s="117" t="s">
        <v>32</v>
      </c>
      <c r="H76" s="99">
        <f>SUM(I76:O76)</f>
        <v>539734</v>
      </c>
      <c r="I76" s="138">
        <f>SUM(I77:I77)</f>
        <v>39734</v>
      </c>
      <c r="J76" s="138">
        <f>SUM(J77:J77)</f>
        <v>500000</v>
      </c>
      <c r="K76" s="138"/>
      <c r="L76" s="76"/>
      <c r="M76" s="76"/>
      <c r="N76" s="76"/>
      <c r="O76" s="100"/>
      <c r="P76" s="66"/>
    </row>
    <row r="77" spans="1:16" s="20" customFormat="1" ht="15.75" thickBot="1">
      <c r="A77" s="1083"/>
      <c r="B77" s="116"/>
      <c r="C77" s="116"/>
      <c r="D77" s="72" t="s">
        <v>34</v>
      </c>
      <c r="E77" s="116"/>
      <c r="F77" s="116"/>
      <c r="G77" s="117"/>
      <c r="H77" s="101">
        <f>SUM(I77:O77)</f>
        <v>539734</v>
      </c>
      <c r="I77" s="75">
        <v>39734</v>
      </c>
      <c r="J77" s="75">
        <f>1000000-500000</f>
        <v>500000</v>
      </c>
      <c r="K77" s="75"/>
      <c r="L77" s="76"/>
      <c r="M77" s="76"/>
      <c r="N77" s="76"/>
      <c r="O77" s="100"/>
      <c r="P77" s="66"/>
    </row>
    <row r="78" spans="1:16" s="20" customFormat="1" ht="53.25" customHeight="1">
      <c r="A78" s="1077">
        <v>17</v>
      </c>
      <c r="B78" s="1060">
        <v>900</v>
      </c>
      <c r="C78" s="1060">
        <v>90001</v>
      </c>
      <c r="D78" s="151" t="s">
        <v>151</v>
      </c>
      <c r="E78" s="1060">
        <v>2008</v>
      </c>
      <c r="F78" s="1060">
        <v>2010</v>
      </c>
      <c r="G78" s="1060" t="s">
        <v>32</v>
      </c>
      <c r="H78" s="152"/>
      <c r="I78" s="148"/>
      <c r="J78" s="111"/>
      <c r="K78" s="111"/>
      <c r="L78" s="112"/>
      <c r="M78" s="112"/>
      <c r="N78" s="112"/>
      <c r="O78" s="149"/>
      <c r="P78" s="98"/>
    </row>
    <row r="79" spans="1:16" s="20" customFormat="1" ht="15.75">
      <c r="A79" s="1078"/>
      <c r="B79" s="1061"/>
      <c r="C79" s="1061"/>
      <c r="D79" s="150" t="s">
        <v>33</v>
      </c>
      <c r="E79" s="1061"/>
      <c r="F79" s="1061"/>
      <c r="G79" s="1061"/>
      <c r="H79" s="99">
        <f>SUM(I79:O79)</f>
        <v>1505246</v>
      </c>
      <c r="I79" s="138">
        <f>SUM(I80:I81)</f>
        <v>5246</v>
      </c>
      <c r="J79" s="138"/>
      <c r="K79" s="138">
        <f>SUM(K80:K81)</f>
        <v>1500000</v>
      </c>
      <c r="L79" s="76"/>
      <c r="M79" s="76"/>
      <c r="N79" s="76"/>
      <c r="O79" s="100"/>
      <c r="P79" s="66"/>
    </row>
    <row r="80" spans="1:16" s="20" customFormat="1" ht="15">
      <c r="A80" s="1078"/>
      <c r="B80" s="1061"/>
      <c r="C80" s="1061"/>
      <c r="D80" s="72" t="s">
        <v>34</v>
      </c>
      <c r="E80" s="1061"/>
      <c r="F80" s="1061"/>
      <c r="G80" s="1061"/>
      <c r="H80" s="141">
        <f>SUM(I80:O80)</f>
        <v>380246</v>
      </c>
      <c r="I80" s="74">
        <v>5246</v>
      </c>
      <c r="J80" s="75"/>
      <c r="K80" s="75">
        <v>375000</v>
      </c>
      <c r="L80" s="76"/>
      <c r="M80" s="76"/>
      <c r="N80" s="76"/>
      <c r="O80" s="100"/>
      <c r="P80" s="66"/>
    </row>
    <row r="81" spans="1:16" s="20" customFormat="1" ht="15.75" thickBot="1">
      <c r="A81" s="1080"/>
      <c r="B81" s="1062"/>
      <c r="C81" s="1062"/>
      <c r="D81" s="72" t="s">
        <v>39</v>
      </c>
      <c r="E81" s="1062"/>
      <c r="F81" s="1062"/>
      <c r="G81" s="1062"/>
      <c r="H81" s="120">
        <f>SUM(I81:O81)</f>
        <v>1125000</v>
      </c>
      <c r="I81" s="143"/>
      <c r="J81" s="104"/>
      <c r="K81" s="104">
        <v>1125000</v>
      </c>
      <c r="L81" s="105"/>
      <c r="M81" s="105"/>
      <c r="N81" s="105"/>
      <c r="O81" s="106"/>
      <c r="P81" s="293"/>
    </row>
    <row r="82" spans="1:16" s="20" customFormat="1" ht="54" customHeight="1">
      <c r="A82" s="1102">
        <v>18</v>
      </c>
      <c r="B82" s="1074">
        <v>900</v>
      </c>
      <c r="C82" s="1074">
        <v>90001</v>
      </c>
      <c r="D82" s="151" t="s">
        <v>424</v>
      </c>
      <c r="E82" s="1074">
        <v>2008</v>
      </c>
      <c r="F82" s="1074">
        <v>2009</v>
      </c>
      <c r="G82" s="1074" t="s">
        <v>32</v>
      </c>
      <c r="H82" s="101"/>
      <c r="I82" s="142"/>
      <c r="J82" s="75"/>
      <c r="K82" s="75"/>
      <c r="L82" s="76"/>
      <c r="M82" s="76"/>
      <c r="N82" s="76"/>
      <c r="O82" s="100"/>
      <c r="P82" s="66"/>
    </row>
    <row r="83" spans="1:16" s="20" customFormat="1" ht="15.75">
      <c r="A83" s="1078"/>
      <c r="B83" s="1061"/>
      <c r="C83" s="1061"/>
      <c r="D83" s="150" t="s">
        <v>33</v>
      </c>
      <c r="E83" s="1061"/>
      <c r="F83" s="1061"/>
      <c r="G83" s="1061"/>
      <c r="H83" s="99">
        <f>SUM(I83:O83)</f>
        <v>1005364</v>
      </c>
      <c r="I83" s="138">
        <f>SUM(I84:I84)</f>
        <v>205364</v>
      </c>
      <c r="J83" s="138">
        <f>SUM(J84:J84)</f>
        <v>800000</v>
      </c>
      <c r="K83" s="138"/>
      <c r="L83" s="76"/>
      <c r="M83" s="76"/>
      <c r="N83" s="76"/>
      <c r="O83" s="100"/>
      <c r="P83" s="66"/>
    </row>
    <row r="84" spans="1:16" s="20" customFormat="1" ht="15.75" customHeight="1" thickBot="1">
      <c r="A84" s="1078"/>
      <c r="B84" s="1061"/>
      <c r="C84" s="1061"/>
      <c r="D84" s="72" t="s">
        <v>34</v>
      </c>
      <c r="E84" s="1061"/>
      <c r="F84" s="1061"/>
      <c r="G84" s="1061"/>
      <c r="H84" s="120">
        <f>SUM(I84:O84)</f>
        <v>1005364</v>
      </c>
      <c r="I84" s="143">
        <v>205364</v>
      </c>
      <c r="J84" s="104">
        <f>700000-100000+200000</f>
        <v>800000</v>
      </c>
      <c r="K84" s="104"/>
      <c r="L84" s="105"/>
      <c r="M84" s="105"/>
      <c r="N84" s="105"/>
      <c r="O84" s="106"/>
      <c r="P84" s="107"/>
    </row>
    <row r="85" spans="1:16" s="20" customFormat="1" ht="50.25" customHeight="1">
      <c r="A85" s="1082">
        <v>19</v>
      </c>
      <c r="B85" s="1060">
        <v>900</v>
      </c>
      <c r="C85" s="1060">
        <v>90001</v>
      </c>
      <c r="D85" s="60" t="s">
        <v>425</v>
      </c>
      <c r="E85" s="1060">
        <v>2007</v>
      </c>
      <c r="F85" s="1060">
        <v>2011</v>
      </c>
      <c r="G85" s="1088" t="s">
        <v>45</v>
      </c>
      <c r="H85" s="108"/>
      <c r="I85" s="136"/>
      <c r="J85" s="63"/>
      <c r="K85" s="63"/>
      <c r="L85" s="63"/>
      <c r="M85" s="64"/>
      <c r="N85" s="64"/>
      <c r="O85" s="65"/>
      <c r="P85" s="98"/>
    </row>
    <row r="86" spans="1:16" s="20" customFormat="1" ht="15.75">
      <c r="A86" s="1078"/>
      <c r="B86" s="1061"/>
      <c r="C86" s="1061"/>
      <c r="D86" s="67" t="s">
        <v>33</v>
      </c>
      <c r="E86" s="1079"/>
      <c r="F86" s="1079"/>
      <c r="G86" s="1089"/>
      <c r="H86" s="99">
        <f>SUM(I86:O86)</f>
        <v>1921282</v>
      </c>
      <c r="I86" s="137">
        <f>SUM(I87:I88)</f>
        <v>71282</v>
      </c>
      <c r="J86" s="137"/>
      <c r="K86" s="137">
        <f>SUM(K87:K88)</f>
        <v>900000</v>
      </c>
      <c r="L86" s="137">
        <f>SUM(L87:L88)</f>
        <v>950000</v>
      </c>
      <c r="M86" s="76"/>
      <c r="N86" s="76"/>
      <c r="O86" s="100"/>
      <c r="P86" s="66"/>
    </row>
    <row r="87" spans="1:16" s="20" customFormat="1" ht="15">
      <c r="A87" s="1078"/>
      <c r="B87" s="1061"/>
      <c r="C87" s="1061"/>
      <c r="D87" s="72" t="s">
        <v>34</v>
      </c>
      <c r="E87" s="1079"/>
      <c r="F87" s="1079"/>
      <c r="G87" s="1089"/>
      <c r="H87" s="141">
        <f>SUM(I87:O87)</f>
        <v>1246282</v>
      </c>
      <c r="I87" s="142">
        <v>71282</v>
      </c>
      <c r="J87" s="75"/>
      <c r="K87" s="75">
        <v>700000</v>
      </c>
      <c r="L87" s="75">
        <v>475000</v>
      </c>
      <c r="M87" s="76"/>
      <c r="N87" s="76"/>
      <c r="O87" s="100"/>
      <c r="P87" s="66"/>
    </row>
    <row r="88" spans="1:16" s="20" customFormat="1" ht="15.75" thickBot="1">
      <c r="A88" s="1078"/>
      <c r="B88" s="1061"/>
      <c r="C88" s="1061"/>
      <c r="D88" s="72" t="s">
        <v>39</v>
      </c>
      <c r="E88" s="1079"/>
      <c r="F88" s="1079"/>
      <c r="G88" s="1089"/>
      <c r="H88" s="141">
        <f>SUM(I88:O88)</f>
        <v>675000</v>
      </c>
      <c r="I88" s="142"/>
      <c r="J88" s="75"/>
      <c r="K88" s="75">
        <v>200000</v>
      </c>
      <c r="L88" s="75">
        <v>475000</v>
      </c>
      <c r="M88" s="76"/>
      <c r="N88" s="76"/>
      <c r="O88" s="100"/>
      <c r="P88" s="292"/>
    </row>
    <row r="89" spans="1:16" s="20" customFormat="1" ht="17.25" thickBot="1" thickTop="1">
      <c r="A89" s="1071" t="s">
        <v>54</v>
      </c>
      <c r="B89" s="1054"/>
      <c r="C89" s="1054"/>
      <c r="D89" s="1054"/>
      <c r="E89" s="1054"/>
      <c r="F89" s="1054"/>
      <c r="G89" s="1054"/>
      <c r="H89" s="56">
        <f>SUM(I89:O89)</f>
        <v>14260000</v>
      </c>
      <c r="I89" s="161">
        <f>SUM(I91)</f>
        <v>780747</v>
      </c>
      <c r="J89" s="161">
        <f aca="true" t="shared" si="7" ref="J89:O89">SUM(J91)</f>
        <v>1350000</v>
      </c>
      <c r="K89" s="161">
        <f t="shared" si="7"/>
        <v>4000000</v>
      </c>
      <c r="L89" s="161">
        <f t="shared" si="7"/>
        <v>5000000</v>
      </c>
      <c r="M89" s="161">
        <f t="shared" si="7"/>
        <v>3129253</v>
      </c>
      <c r="N89" s="161">
        <f t="shared" si="7"/>
        <v>0</v>
      </c>
      <c r="O89" s="161">
        <f t="shared" si="7"/>
        <v>0</v>
      </c>
      <c r="P89" s="79"/>
    </row>
    <row r="90" spans="1:16" s="20" customFormat="1" ht="38.25" customHeight="1">
      <c r="A90" s="1082">
        <v>20</v>
      </c>
      <c r="B90" s="1060">
        <v>900</v>
      </c>
      <c r="C90" s="1060">
        <v>90002</v>
      </c>
      <c r="D90" s="60" t="s">
        <v>152</v>
      </c>
      <c r="E90" s="1060">
        <v>2008</v>
      </c>
      <c r="F90" s="1060">
        <v>2012</v>
      </c>
      <c r="G90" s="1060" t="s">
        <v>56</v>
      </c>
      <c r="H90" s="108"/>
      <c r="I90" s="136"/>
      <c r="J90" s="63"/>
      <c r="K90" s="63"/>
      <c r="L90" s="63"/>
      <c r="M90" s="64"/>
      <c r="N90" s="64"/>
      <c r="O90" s="65"/>
      <c r="P90" s="98"/>
    </row>
    <row r="91" spans="1:16" s="20" customFormat="1" ht="15.75">
      <c r="A91" s="1103"/>
      <c r="B91" s="1079"/>
      <c r="C91" s="1079"/>
      <c r="D91" s="67" t="s">
        <v>33</v>
      </c>
      <c r="E91" s="1079"/>
      <c r="F91" s="1079"/>
      <c r="G91" s="1079"/>
      <c r="H91" s="99">
        <f>SUM(I91:O91)</f>
        <v>14260000</v>
      </c>
      <c r="I91" s="138">
        <f>SUM(I92:I93)</f>
        <v>780747</v>
      </c>
      <c r="J91" s="138">
        <f>SUM(J92:J93)</f>
        <v>1350000</v>
      </c>
      <c r="K91" s="138">
        <f>SUM(K92:K93)</f>
        <v>4000000</v>
      </c>
      <c r="L91" s="138">
        <f>SUM(L92:L93)</f>
        <v>5000000</v>
      </c>
      <c r="M91" s="138">
        <f>SUM(M92:M93)</f>
        <v>3129253</v>
      </c>
      <c r="N91" s="139"/>
      <c r="O91" s="140"/>
      <c r="P91" s="66"/>
    </row>
    <row r="92" spans="1:16" s="20" customFormat="1" ht="15">
      <c r="A92" s="1103"/>
      <c r="B92" s="1079"/>
      <c r="C92" s="1079"/>
      <c r="D92" s="72" t="s">
        <v>34</v>
      </c>
      <c r="E92" s="1096"/>
      <c r="F92" s="1096"/>
      <c r="G92" s="1096"/>
      <c r="H92" s="141">
        <f>SUM(I92:O92)</f>
        <v>3611390</v>
      </c>
      <c r="I92" s="75">
        <v>780747</v>
      </c>
      <c r="J92" s="75">
        <v>283500</v>
      </c>
      <c r="K92" s="75">
        <v>840000</v>
      </c>
      <c r="L92" s="75">
        <v>1050000</v>
      </c>
      <c r="M92" s="76">
        <v>657143</v>
      </c>
      <c r="N92" s="76"/>
      <c r="O92" s="100"/>
      <c r="P92" s="66"/>
    </row>
    <row r="93" spans="1:16" s="20" customFormat="1" ht="15.75" thickBot="1">
      <c r="A93" s="1080"/>
      <c r="B93" s="1062"/>
      <c r="C93" s="1062"/>
      <c r="D93" s="102" t="s">
        <v>39</v>
      </c>
      <c r="E93" s="1097"/>
      <c r="F93" s="1097"/>
      <c r="G93" s="1097"/>
      <c r="H93" s="159">
        <f>SUM(I93:O93)</f>
        <v>10648610</v>
      </c>
      <c r="I93" s="143"/>
      <c r="J93" s="104">
        <v>1066500</v>
      </c>
      <c r="K93" s="104">
        <v>3160000</v>
      </c>
      <c r="L93" s="104">
        <v>3950000</v>
      </c>
      <c r="M93" s="105">
        <v>2472110</v>
      </c>
      <c r="N93" s="105"/>
      <c r="O93" s="106"/>
      <c r="P93" s="293"/>
    </row>
    <row r="94" spans="1:16" s="20" customFormat="1" ht="15.75">
      <c r="A94" s="1067" t="s">
        <v>7</v>
      </c>
      <c r="B94" s="1055" t="s">
        <v>0</v>
      </c>
      <c r="C94" s="1055" t="s">
        <v>20</v>
      </c>
      <c r="D94" s="1055" t="s">
        <v>21</v>
      </c>
      <c r="E94" s="1050" t="s">
        <v>22</v>
      </c>
      <c r="F94" s="1057"/>
      <c r="G94" s="1055" t="s">
        <v>23</v>
      </c>
      <c r="H94" s="1050" t="s">
        <v>24</v>
      </c>
      <c r="I94" s="1051" t="s">
        <v>25</v>
      </c>
      <c r="J94" s="1052"/>
      <c r="K94" s="1052"/>
      <c r="L94" s="1052"/>
      <c r="M94" s="1052"/>
      <c r="N94" s="1052"/>
      <c r="O94" s="1052"/>
      <c r="P94" s="1093" t="s">
        <v>26</v>
      </c>
    </row>
    <row r="95" spans="1:16" s="20" customFormat="1" ht="15.75">
      <c r="A95" s="1068"/>
      <c r="B95" s="1048"/>
      <c r="C95" s="1048"/>
      <c r="D95" s="1048"/>
      <c r="E95" s="1058"/>
      <c r="F95" s="1059"/>
      <c r="G95" s="1048"/>
      <c r="H95" s="1048"/>
      <c r="I95" s="1048" t="s">
        <v>141</v>
      </c>
      <c r="J95" s="1048" t="s">
        <v>142</v>
      </c>
      <c r="K95" s="1058" t="s">
        <v>27</v>
      </c>
      <c r="L95" s="1070"/>
      <c r="M95" s="1070"/>
      <c r="N95" s="1070"/>
      <c r="O95" s="1070"/>
      <c r="P95" s="1094"/>
    </row>
    <row r="96" spans="1:16" s="20" customFormat="1" ht="38.25" customHeight="1" thickBot="1">
      <c r="A96" s="1069"/>
      <c r="B96" s="1056"/>
      <c r="C96" s="1056"/>
      <c r="D96" s="1056"/>
      <c r="E96" s="131" t="s">
        <v>28</v>
      </c>
      <c r="F96" s="131" t="s">
        <v>29</v>
      </c>
      <c r="G96" s="1056"/>
      <c r="H96" s="1049"/>
      <c r="I96" s="1049"/>
      <c r="J96" s="1049"/>
      <c r="K96" s="132">
        <v>2010</v>
      </c>
      <c r="L96" s="133">
        <v>2011</v>
      </c>
      <c r="M96" s="133">
        <v>2012</v>
      </c>
      <c r="N96" s="133">
        <v>2013</v>
      </c>
      <c r="O96" s="134" t="s">
        <v>143</v>
      </c>
      <c r="P96" s="1095"/>
    </row>
    <row r="97" spans="1:16" s="20" customFormat="1" ht="15.75" thickBot="1">
      <c r="A97" s="153">
        <v>1</v>
      </c>
      <c r="B97" s="154">
        <v>2</v>
      </c>
      <c r="C97" s="154">
        <v>3</v>
      </c>
      <c r="D97" s="154">
        <v>4</v>
      </c>
      <c r="E97" s="155">
        <v>5</v>
      </c>
      <c r="F97" s="155">
        <v>6</v>
      </c>
      <c r="G97" s="155">
        <v>7</v>
      </c>
      <c r="H97" s="156">
        <v>8</v>
      </c>
      <c r="I97" s="155">
        <v>9</v>
      </c>
      <c r="J97" s="154">
        <v>10</v>
      </c>
      <c r="K97" s="154">
        <v>11</v>
      </c>
      <c r="L97" s="154">
        <v>12</v>
      </c>
      <c r="M97" s="154">
        <v>13</v>
      </c>
      <c r="N97" s="154">
        <v>14</v>
      </c>
      <c r="O97" s="157">
        <v>15</v>
      </c>
      <c r="P97" s="158">
        <v>16</v>
      </c>
    </row>
    <row r="98" spans="1:16" s="20" customFormat="1" ht="17.25" thickBot="1" thickTop="1">
      <c r="A98" s="1071" t="s">
        <v>57</v>
      </c>
      <c r="B98" s="1054"/>
      <c r="C98" s="1054"/>
      <c r="D98" s="1054"/>
      <c r="E98" s="1054"/>
      <c r="F98" s="1054"/>
      <c r="G98" s="1054"/>
      <c r="H98" s="56">
        <f>SUM(I98:O98)</f>
        <v>1268810</v>
      </c>
      <c r="I98" s="161">
        <f>SUM(I100,I103,I106,I109,I112,I115,I118,I121,I124,I127,I130)</f>
        <v>28810</v>
      </c>
      <c r="J98" s="161">
        <f>SUM(J100,J103,J106,J109,J112,J115,J118,J121,J124,J127,J130)</f>
        <v>225000</v>
      </c>
      <c r="K98" s="161">
        <f>SUM(K100,K103,K106,K109,K112,K115,K118,K121,K124,K127,K130)</f>
        <v>580000</v>
      </c>
      <c r="L98" s="161">
        <f>SUM(L100,L103,L106,L109,L112,L115,L118,L121,L124,L127,L130)</f>
        <v>435000</v>
      </c>
      <c r="M98" s="161">
        <f>SUM(M100,M130)</f>
        <v>0</v>
      </c>
      <c r="N98" s="161">
        <f>SUM(N100,N130)</f>
        <v>0</v>
      </c>
      <c r="O98" s="161">
        <f>SUM(O100,O130)</f>
        <v>0</v>
      </c>
      <c r="P98" s="79"/>
    </row>
    <row r="99" spans="1:16" s="20" customFormat="1" ht="15.75">
      <c r="A99" s="1082">
        <v>21</v>
      </c>
      <c r="B99" s="1060">
        <v>900</v>
      </c>
      <c r="C99" s="1060">
        <v>90015</v>
      </c>
      <c r="D99" s="60" t="s">
        <v>58</v>
      </c>
      <c r="E99" s="1060">
        <v>2008</v>
      </c>
      <c r="F99" s="1060">
        <v>2009</v>
      </c>
      <c r="G99" s="1088" t="s">
        <v>32</v>
      </c>
      <c r="H99" s="108"/>
      <c r="I99" s="97"/>
      <c r="J99" s="63"/>
      <c r="K99" s="63"/>
      <c r="L99" s="63"/>
      <c r="M99" s="64"/>
      <c r="N99" s="64"/>
      <c r="O99" s="65"/>
      <c r="P99" s="98"/>
    </row>
    <row r="100" spans="1:16" s="20" customFormat="1" ht="15.75">
      <c r="A100" s="1078"/>
      <c r="B100" s="1061"/>
      <c r="C100" s="1061"/>
      <c r="D100" s="67" t="s">
        <v>33</v>
      </c>
      <c r="E100" s="1079"/>
      <c r="F100" s="1079"/>
      <c r="G100" s="1089"/>
      <c r="H100" s="99">
        <f>SUM(I100:O100)</f>
        <v>160422</v>
      </c>
      <c r="I100" s="99">
        <f>SUM(I101:I101)</f>
        <v>10422</v>
      </c>
      <c r="J100" s="99">
        <f>SUM(J101:J101)</f>
        <v>150000</v>
      </c>
      <c r="K100" s="99"/>
      <c r="L100" s="75"/>
      <c r="M100" s="76"/>
      <c r="N100" s="76"/>
      <c r="O100" s="100"/>
      <c r="P100" s="66"/>
    </row>
    <row r="101" spans="1:16" s="20" customFormat="1" ht="15.75" thickBot="1">
      <c r="A101" s="1078"/>
      <c r="B101" s="1061"/>
      <c r="C101" s="1061"/>
      <c r="D101" s="72" t="s">
        <v>34</v>
      </c>
      <c r="E101" s="1061"/>
      <c r="F101" s="1061"/>
      <c r="G101" s="1090"/>
      <c r="H101" s="141">
        <f>SUM(I101:O101)</f>
        <v>160422</v>
      </c>
      <c r="I101" s="75">
        <v>10422</v>
      </c>
      <c r="J101" s="75">
        <v>150000</v>
      </c>
      <c r="K101" s="75"/>
      <c r="L101" s="75"/>
      <c r="M101" s="76"/>
      <c r="N101" s="76"/>
      <c r="O101" s="100"/>
      <c r="P101" s="107"/>
    </row>
    <row r="102" spans="1:16" s="20" customFormat="1" ht="36" customHeight="1">
      <c r="A102" s="1082">
        <v>22</v>
      </c>
      <c r="B102" s="1060">
        <v>900</v>
      </c>
      <c r="C102" s="1060">
        <v>90015</v>
      </c>
      <c r="D102" s="60" t="s">
        <v>153</v>
      </c>
      <c r="E102" s="1060">
        <v>2009</v>
      </c>
      <c r="F102" s="1060">
        <v>2010</v>
      </c>
      <c r="G102" s="1088" t="s">
        <v>32</v>
      </c>
      <c r="H102" s="108"/>
      <c r="I102" s="97"/>
      <c r="J102" s="63"/>
      <c r="K102" s="63"/>
      <c r="L102" s="63"/>
      <c r="M102" s="64"/>
      <c r="N102" s="64"/>
      <c r="O102" s="65"/>
      <c r="P102" s="98"/>
    </row>
    <row r="103" spans="1:16" s="20" customFormat="1" ht="15.75">
      <c r="A103" s="1078"/>
      <c r="B103" s="1061"/>
      <c r="C103" s="1061"/>
      <c r="D103" s="67" t="s">
        <v>33</v>
      </c>
      <c r="E103" s="1079"/>
      <c r="F103" s="1079"/>
      <c r="G103" s="1089"/>
      <c r="H103" s="99">
        <f>SUM(I103:O103)</f>
        <v>140000</v>
      </c>
      <c r="I103" s="99"/>
      <c r="J103" s="99">
        <f>SUM(J104:J104)</f>
        <v>20000</v>
      </c>
      <c r="K103" s="99">
        <f>SUM(K104:K104)</f>
        <v>120000</v>
      </c>
      <c r="L103" s="75"/>
      <c r="M103" s="76"/>
      <c r="N103" s="76"/>
      <c r="O103" s="100"/>
      <c r="P103" s="66"/>
    </row>
    <row r="104" spans="1:16" s="20" customFormat="1" ht="15.75" customHeight="1" thickBot="1">
      <c r="A104" s="1078"/>
      <c r="B104" s="1061"/>
      <c r="C104" s="1061"/>
      <c r="D104" s="72" t="s">
        <v>34</v>
      </c>
      <c r="E104" s="1061"/>
      <c r="F104" s="1061"/>
      <c r="G104" s="1090"/>
      <c r="H104" s="141">
        <f>SUM(I104:O104)</f>
        <v>140000</v>
      </c>
      <c r="I104" s="75"/>
      <c r="J104" s="75">
        <v>20000</v>
      </c>
      <c r="K104" s="75">
        <v>120000</v>
      </c>
      <c r="L104" s="75"/>
      <c r="M104" s="76"/>
      <c r="N104" s="76"/>
      <c r="O104" s="100"/>
      <c r="P104" s="107"/>
    </row>
    <row r="105" spans="1:16" s="20" customFormat="1" ht="32.25" customHeight="1">
      <c r="A105" s="1082">
        <v>23</v>
      </c>
      <c r="B105" s="1060">
        <v>900</v>
      </c>
      <c r="C105" s="1060">
        <v>90015</v>
      </c>
      <c r="D105" s="60" t="s">
        <v>154</v>
      </c>
      <c r="E105" s="1060">
        <v>2010</v>
      </c>
      <c r="F105" s="1060">
        <v>2011</v>
      </c>
      <c r="G105" s="1088" t="s">
        <v>32</v>
      </c>
      <c r="H105" s="108"/>
      <c r="I105" s="97"/>
      <c r="J105" s="63"/>
      <c r="K105" s="63"/>
      <c r="L105" s="63"/>
      <c r="M105" s="64"/>
      <c r="N105" s="64"/>
      <c r="O105" s="65"/>
      <c r="P105" s="98"/>
    </row>
    <row r="106" spans="1:16" s="20" customFormat="1" ht="15.75">
      <c r="A106" s="1078"/>
      <c r="B106" s="1061"/>
      <c r="C106" s="1061"/>
      <c r="D106" s="67" t="s">
        <v>33</v>
      </c>
      <c r="E106" s="1079"/>
      <c r="F106" s="1079"/>
      <c r="G106" s="1089"/>
      <c r="H106" s="99">
        <f>SUM(I106:O106)</f>
        <v>55000</v>
      </c>
      <c r="I106" s="99"/>
      <c r="J106" s="99"/>
      <c r="K106" s="99">
        <f>SUM(K107:K107)</f>
        <v>15000</v>
      </c>
      <c r="L106" s="99">
        <f>SUM(L107:L107)</f>
        <v>40000</v>
      </c>
      <c r="M106" s="76"/>
      <c r="N106" s="76"/>
      <c r="O106" s="100"/>
      <c r="P106" s="66"/>
    </row>
    <row r="107" spans="1:16" s="20" customFormat="1" ht="15.75" thickBot="1">
      <c r="A107" s="1078"/>
      <c r="B107" s="1061"/>
      <c r="C107" s="1061"/>
      <c r="D107" s="72" t="s">
        <v>34</v>
      </c>
      <c r="E107" s="1061"/>
      <c r="F107" s="1061"/>
      <c r="G107" s="1090"/>
      <c r="H107" s="141">
        <f>SUM(I107:O107)</f>
        <v>55000</v>
      </c>
      <c r="I107" s="75"/>
      <c r="J107" s="75"/>
      <c r="K107" s="75">
        <v>15000</v>
      </c>
      <c r="L107" s="75">
        <v>40000</v>
      </c>
      <c r="M107" s="76"/>
      <c r="N107" s="76"/>
      <c r="O107" s="100"/>
      <c r="P107" s="107"/>
    </row>
    <row r="108" spans="1:16" s="20" customFormat="1" ht="15.75">
      <c r="A108" s="1082">
        <v>24</v>
      </c>
      <c r="B108" s="1060">
        <v>900</v>
      </c>
      <c r="C108" s="1060">
        <v>90015</v>
      </c>
      <c r="D108" s="60" t="s">
        <v>155</v>
      </c>
      <c r="E108" s="1060">
        <v>2009</v>
      </c>
      <c r="F108" s="1060">
        <v>2010</v>
      </c>
      <c r="G108" s="1088" t="s">
        <v>32</v>
      </c>
      <c r="H108" s="108"/>
      <c r="I108" s="97"/>
      <c r="J108" s="63"/>
      <c r="K108" s="63"/>
      <c r="L108" s="63"/>
      <c r="M108" s="64"/>
      <c r="N108" s="64"/>
      <c r="O108" s="65"/>
      <c r="P108" s="98"/>
    </row>
    <row r="109" spans="1:16" s="20" customFormat="1" ht="17.25" customHeight="1">
      <c r="A109" s="1078"/>
      <c r="B109" s="1061"/>
      <c r="C109" s="1061"/>
      <c r="D109" s="67" t="s">
        <v>33</v>
      </c>
      <c r="E109" s="1079"/>
      <c r="F109" s="1079"/>
      <c r="G109" s="1089"/>
      <c r="H109" s="99">
        <f>SUM(I109:O109)</f>
        <v>125000</v>
      </c>
      <c r="I109" s="99"/>
      <c r="J109" s="99">
        <f>SUM(J110:J110)</f>
        <v>25000</v>
      </c>
      <c r="K109" s="99">
        <f>SUM(K110:K110)</f>
        <v>100000</v>
      </c>
      <c r="L109" s="75"/>
      <c r="M109" s="76"/>
      <c r="N109" s="76"/>
      <c r="O109" s="100"/>
      <c r="P109" s="66"/>
    </row>
    <row r="110" spans="1:16" s="20" customFormat="1" ht="15.75" thickBot="1">
      <c r="A110" s="1078"/>
      <c r="B110" s="1061"/>
      <c r="C110" s="1061"/>
      <c r="D110" s="72" t="s">
        <v>34</v>
      </c>
      <c r="E110" s="1061"/>
      <c r="F110" s="1061"/>
      <c r="G110" s="1090"/>
      <c r="H110" s="141">
        <f>SUM(I110:O110)</f>
        <v>125000</v>
      </c>
      <c r="I110" s="75"/>
      <c r="J110" s="75">
        <v>25000</v>
      </c>
      <c r="K110" s="75">
        <v>100000</v>
      </c>
      <c r="L110" s="75"/>
      <c r="M110" s="76"/>
      <c r="N110" s="76"/>
      <c r="O110" s="100"/>
      <c r="P110" s="107"/>
    </row>
    <row r="111" spans="1:16" s="20" customFormat="1" ht="15.75">
      <c r="A111" s="1082">
        <v>25</v>
      </c>
      <c r="B111" s="1060">
        <v>900</v>
      </c>
      <c r="C111" s="1060">
        <v>90015</v>
      </c>
      <c r="D111" s="60" t="s">
        <v>156</v>
      </c>
      <c r="E111" s="1060">
        <v>2009</v>
      </c>
      <c r="F111" s="1060">
        <v>2010</v>
      </c>
      <c r="G111" s="1088" t="s">
        <v>32</v>
      </c>
      <c r="H111" s="108"/>
      <c r="I111" s="97"/>
      <c r="J111" s="63"/>
      <c r="K111" s="63"/>
      <c r="L111" s="63"/>
      <c r="M111" s="64"/>
      <c r="N111" s="64"/>
      <c r="O111" s="65"/>
      <c r="P111" s="98"/>
    </row>
    <row r="112" spans="1:16" s="20" customFormat="1" ht="15.75">
      <c r="A112" s="1078"/>
      <c r="B112" s="1061"/>
      <c r="C112" s="1061"/>
      <c r="D112" s="67" t="s">
        <v>33</v>
      </c>
      <c r="E112" s="1079"/>
      <c r="F112" s="1079"/>
      <c r="G112" s="1089"/>
      <c r="H112" s="99">
        <f>SUM(I112:O112)</f>
        <v>95000</v>
      </c>
      <c r="I112" s="99"/>
      <c r="J112" s="99">
        <f>SUM(J113:J113)</f>
        <v>15000</v>
      </c>
      <c r="K112" s="99">
        <f>SUM(K113:K113)</f>
        <v>80000</v>
      </c>
      <c r="L112" s="75"/>
      <c r="M112" s="76"/>
      <c r="N112" s="76"/>
      <c r="O112" s="100"/>
      <c r="P112" s="66"/>
    </row>
    <row r="113" spans="1:16" s="20" customFormat="1" ht="15.75" thickBot="1">
      <c r="A113" s="1078"/>
      <c r="B113" s="1061"/>
      <c r="C113" s="1061"/>
      <c r="D113" s="72" t="s">
        <v>34</v>
      </c>
      <c r="E113" s="1061"/>
      <c r="F113" s="1061"/>
      <c r="G113" s="1090"/>
      <c r="H113" s="141">
        <f>SUM(I113:O113)</f>
        <v>95000</v>
      </c>
      <c r="I113" s="75"/>
      <c r="J113" s="75">
        <v>15000</v>
      </c>
      <c r="K113" s="75">
        <v>80000</v>
      </c>
      <c r="L113" s="75"/>
      <c r="M113" s="76"/>
      <c r="N113" s="76"/>
      <c r="O113" s="100"/>
      <c r="P113" s="107"/>
    </row>
    <row r="114" spans="1:16" s="20" customFormat="1" ht="17.25" customHeight="1">
      <c r="A114" s="1082">
        <v>26</v>
      </c>
      <c r="B114" s="1060">
        <v>900</v>
      </c>
      <c r="C114" s="1060">
        <v>90015</v>
      </c>
      <c r="D114" s="60" t="s">
        <v>157</v>
      </c>
      <c r="E114" s="1060">
        <v>2010</v>
      </c>
      <c r="F114" s="1060">
        <v>2011</v>
      </c>
      <c r="G114" s="1088" t="s">
        <v>32</v>
      </c>
      <c r="H114" s="108"/>
      <c r="I114" s="97"/>
      <c r="J114" s="63"/>
      <c r="K114" s="63"/>
      <c r="L114" s="63"/>
      <c r="M114" s="64"/>
      <c r="N114" s="64"/>
      <c r="O114" s="65"/>
      <c r="P114" s="98"/>
    </row>
    <row r="115" spans="1:16" s="20" customFormat="1" ht="15.75">
      <c r="A115" s="1078"/>
      <c r="B115" s="1061"/>
      <c r="C115" s="1061"/>
      <c r="D115" s="67" t="s">
        <v>33</v>
      </c>
      <c r="E115" s="1079"/>
      <c r="F115" s="1079"/>
      <c r="G115" s="1089"/>
      <c r="H115" s="99">
        <f>SUM(I115:O115)</f>
        <v>110000</v>
      </c>
      <c r="I115" s="99"/>
      <c r="J115" s="99"/>
      <c r="K115" s="99">
        <f>SUM(K116:K116)</f>
        <v>20000</v>
      </c>
      <c r="L115" s="99">
        <f>SUM(L116:L116)</f>
        <v>90000</v>
      </c>
      <c r="M115" s="76"/>
      <c r="N115" s="76"/>
      <c r="O115" s="100"/>
      <c r="P115" s="66"/>
    </row>
    <row r="116" spans="1:16" s="20" customFormat="1" ht="15.75" thickBot="1">
      <c r="A116" s="1078"/>
      <c r="B116" s="1061"/>
      <c r="C116" s="1061"/>
      <c r="D116" s="72" t="s">
        <v>34</v>
      </c>
      <c r="E116" s="1061"/>
      <c r="F116" s="1061"/>
      <c r="G116" s="1090"/>
      <c r="H116" s="141">
        <f>SUM(I116:O116)</f>
        <v>110000</v>
      </c>
      <c r="I116" s="75"/>
      <c r="J116" s="75"/>
      <c r="K116" s="75">
        <v>20000</v>
      </c>
      <c r="L116" s="75">
        <v>90000</v>
      </c>
      <c r="M116" s="76"/>
      <c r="N116" s="76"/>
      <c r="O116" s="100"/>
      <c r="P116" s="107"/>
    </row>
    <row r="117" spans="1:16" s="20" customFormat="1" ht="36" customHeight="1">
      <c r="A117" s="1082">
        <v>27</v>
      </c>
      <c r="B117" s="1060">
        <v>900</v>
      </c>
      <c r="C117" s="1060">
        <v>90015</v>
      </c>
      <c r="D117" s="60" t="s">
        <v>158</v>
      </c>
      <c r="E117" s="1060">
        <v>2010</v>
      </c>
      <c r="F117" s="1060">
        <v>2011</v>
      </c>
      <c r="G117" s="1088" t="s">
        <v>32</v>
      </c>
      <c r="H117" s="108"/>
      <c r="I117" s="97"/>
      <c r="J117" s="63"/>
      <c r="K117" s="63"/>
      <c r="L117" s="63"/>
      <c r="M117" s="64"/>
      <c r="N117" s="64"/>
      <c r="O117" s="65"/>
      <c r="P117" s="98"/>
    </row>
    <row r="118" spans="1:16" s="20" customFormat="1" ht="15.75">
      <c r="A118" s="1078"/>
      <c r="B118" s="1061"/>
      <c r="C118" s="1061"/>
      <c r="D118" s="67" t="s">
        <v>33</v>
      </c>
      <c r="E118" s="1079"/>
      <c r="F118" s="1079"/>
      <c r="G118" s="1089"/>
      <c r="H118" s="99">
        <f>SUM(I118:O118)</f>
        <v>60000</v>
      </c>
      <c r="I118" s="99"/>
      <c r="J118" s="99"/>
      <c r="K118" s="99">
        <f>SUM(K119:K119)</f>
        <v>15000</v>
      </c>
      <c r="L118" s="99">
        <f>SUM(L119:L119)</f>
        <v>45000</v>
      </c>
      <c r="M118" s="76"/>
      <c r="N118" s="76"/>
      <c r="O118" s="100"/>
      <c r="P118" s="66"/>
    </row>
    <row r="119" spans="1:16" s="20" customFormat="1" ht="15.75" thickBot="1">
      <c r="A119" s="1078"/>
      <c r="B119" s="1061"/>
      <c r="C119" s="1061"/>
      <c r="D119" s="72" t="s">
        <v>34</v>
      </c>
      <c r="E119" s="1061"/>
      <c r="F119" s="1061"/>
      <c r="G119" s="1090"/>
      <c r="H119" s="141">
        <f>SUM(I119:O119)</f>
        <v>60000</v>
      </c>
      <c r="I119" s="75"/>
      <c r="J119" s="75"/>
      <c r="K119" s="75">
        <v>15000</v>
      </c>
      <c r="L119" s="75">
        <v>45000</v>
      </c>
      <c r="M119" s="76"/>
      <c r="N119" s="76"/>
      <c r="O119" s="100"/>
      <c r="P119" s="107"/>
    </row>
    <row r="120" spans="1:16" s="20" customFormat="1" ht="15.75">
      <c r="A120" s="1082">
        <v>28</v>
      </c>
      <c r="B120" s="1060">
        <v>900</v>
      </c>
      <c r="C120" s="1060">
        <v>90015</v>
      </c>
      <c r="D120" s="60" t="s">
        <v>159</v>
      </c>
      <c r="E120" s="1060">
        <v>2010</v>
      </c>
      <c r="F120" s="1060">
        <v>2011</v>
      </c>
      <c r="G120" s="1088" t="s">
        <v>32</v>
      </c>
      <c r="H120" s="108"/>
      <c r="I120" s="97"/>
      <c r="J120" s="63"/>
      <c r="K120" s="63"/>
      <c r="L120" s="63"/>
      <c r="M120" s="64"/>
      <c r="N120" s="64"/>
      <c r="O120" s="65"/>
      <c r="P120" s="98"/>
    </row>
    <row r="121" spans="1:16" s="20" customFormat="1" ht="15.75">
      <c r="A121" s="1078"/>
      <c r="B121" s="1061"/>
      <c r="C121" s="1061"/>
      <c r="D121" s="67" t="s">
        <v>33</v>
      </c>
      <c r="E121" s="1079"/>
      <c r="F121" s="1079"/>
      <c r="G121" s="1089"/>
      <c r="H121" s="99">
        <f>SUM(I121:O121)</f>
        <v>105000</v>
      </c>
      <c r="I121" s="99"/>
      <c r="J121" s="99"/>
      <c r="K121" s="99">
        <f>SUM(K122:K122)</f>
        <v>25000</v>
      </c>
      <c r="L121" s="99">
        <f>SUM(L122:L122)</f>
        <v>80000</v>
      </c>
      <c r="M121" s="76"/>
      <c r="N121" s="76"/>
      <c r="O121" s="100"/>
      <c r="P121" s="66"/>
    </row>
    <row r="122" spans="1:16" s="20" customFormat="1" ht="15.75" thickBot="1">
      <c r="A122" s="1078"/>
      <c r="B122" s="1061"/>
      <c r="C122" s="1061"/>
      <c r="D122" s="72" t="s">
        <v>34</v>
      </c>
      <c r="E122" s="1061"/>
      <c r="F122" s="1061"/>
      <c r="G122" s="1090"/>
      <c r="H122" s="141">
        <f>SUM(I122:O122)</f>
        <v>105000</v>
      </c>
      <c r="I122" s="75"/>
      <c r="J122" s="75"/>
      <c r="K122" s="75">
        <v>25000</v>
      </c>
      <c r="L122" s="75">
        <v>80000</v>
      </c>
      <c r="M122" s="76"/>
      <c r="N122" s="76"/>
      <c r="O122" s="100"/>
      <c r="P122" s="107"/>
    </row>
    <row r="123" spans="1:16" s="20" customFormat="1" ht="15.75">
      <c r="A123" s="1082">
        <v>29</v>
      </c>
      <c r="B123" s="1060">
        <v>900</v>
      </c>
      <c r="C123" s="1060">
        <v>90015</v>
      </c>
      <c r="D123" s="60" t="s">
        <v>160</v>
      </c>
      <c r="E123" s="1060">
        <v>2009</v>
      </c>
      <c r="F123" s="1060">
        <v>2010</v>
      </c>
      <c r="G123" s="1088" t="s">
        <v>32</v>
      </c>
      <c r="H123" s="108"/>
      <c r="I123" s="97"/>
      <c r="J123" s="63"/>
      <c r="K123" s="63"/>
      <c r="L123" s="63"/>
      <c r="M123" s="64"/>
      <c r="N123" s="64"/>
      <c r="O123" s="65"/>
      <c r="P123" s="98"/>
    </row>
    <row r="124" spans="1:16" s="20" customFormat="1" ht="15.75">
      <c r="A124" s="1078"/>
      <c r="B124" s="1061"/>
      <c r="C124" s="1061"/>
      <c r="D124" s="67" t="s">
        <v>33</v>
      </c>
      <c r="E124" s="1079"/>
      <c r="F124" s="1079"/>
      <c r="G124" s="1089"/>
      <c r="H124" s="99">
        <f>SUM(I124:O124)</f>
        <v>55000</v>
      </c>
      <c r="I124" s="99"/>
      <c r="J124" s="99">
        <f>SUM(J125:J125)</f>
        <v>15000</v>
      </c>
      <c r="K124" s="99">
        <f>SUM(K125:K125)</f>
        <v>40000</v>
      </c>
      <c r="L124" s="75"/>
      <c r="M124" s="76"/>
      <c r="N124" s="76"/>
      <c r="O124" s="100"/>
      <c r="P124" s="66"/>
    </row>
    <row r="125" spans="1:16" s="20" customFormat="1" ht="15.75" thickBot="1">
      <c r="A125" s="1078"/>
      <c r="B125" s="1061"/>
      <c r="C125" s="1061"/>
      <c r="D125" s="72" t="s">
        <v>34</v>
      </c>
      <c r="E125" s="1061"/>
      <c r="F125" s="1061"/>
      <c r="G125" s="1090"/>
      <c r="H125" s="141">
        <f>SUM(I125:O125)</f>
        <v>55000</v>
      </c>
      <c r="I125" s="75"/>
      <c r="J125" s="75">
        <v>15000</v>
      </c>
      <c r="K125" s="75">
        <v>40000</v>
      </c>
      <c r="L125" s="75"/>
      <c r="M125" s="76"/>
      <c r="N125" s="76"/>
      <c r="O125" s="100"/>
      <c r="P125" s="107"/>
    </row>
    <row r="126" spans="1:16" s="20" customFormat="1" ht="15.75">
      <c r="A126" s="1082">
        <v>30</v>
      </c>
      <c r="B126" s="1060">
        <v>900</v>
      </c>
      <c r="C126" s="1060">
        <v>90015</v>
      </c>
      <c r="D126" s="60" t="s">
        <v>161</v>
      </c>
      <c r="E126" s="1060">
        <v>2009</v>
      </c>
      <c r="F126" s="1060">
        <v>2011</v>
      </c>
      <c r="G126" s="1088" t="s">
        <v>32</v>
      </c>
      <c r="H126" s="108"/>
      <c r="I126" s="97"/>
      <c r="J126" s="63"/>
      <c r="K126" s="63"/>
      <c r="L126" s="63"/>
      <c r="M126" s="64"/>
      <c r="N126" s="64"/>
      <c r="O126" s="65"/>
      <c r="P126" s="98"/>
    </row>
    <row r="127" spans="1:16" s="80" customFormat="1" ht="17.25" customHeight="1">
      <c r="A127" s="1078"/>
      <c r="B127" s="1061"/>
      <c r="C127" s="1061"/>
      <c r="D127" s="67" t="s">
        <v>33</v>
      </c>
      <c r="E127" s="1079"/>
      <c r="F127" s="1079"/>
      <c r="G127" s="1089"/>
      <c r="H127" s="99">
        <f>SUM(I127:O127)</f>
        <v>45000</v>
      </c>
      <c r="I127" s="99"/>
      <c r="J127" s="99"/>
      <c r="K127" s="99">
        <f>SUM(K128:K128)</f>
        <v>15000</v>
      </c>
      <c r="L127" s="99">
        <f>SUM(L128:L128)</f>
        <v>30000</v>
      </c>
      <c r="M127" s="76"/>
      <c r="N127" s="76"/>
      <c r="O127" s="100"/>
      <c r="P127" s="66"/>
    </row>
    <row r="128" spans="1:16" s="20" customFormat="1" ht="15.75" thickBot="1">
      <c r="A128" s="1078"/>
      <c r="B128" s="1061"/>
      <c r="C128" s="1061"/>
      <c r="D128" s="72" t="s">
        <v>34</v>
      </c>
      <c r="E128" s="1061"/>
      <c r="F128" s="1061"/>
      <c r="G128" s="1090"/>
      <c r="H128" s="141">
        <f>SUM(I128:O128)</f>
        <v>45000</v>
      </c>
      <c r="I128" s="75"/>
      <c r="J128" s="75"/>
      <c r="K128" s="75">
        <v>15000</v>
      </c>
      <c r="L128" s="75">
        <v>30000</v>
      </c>
      <c r="M128" s="76"/>
      <c r="N128" s="76"/>
      <c r="O128" s="100"/>
      <c r="P128" s="107"/>
    </row>
    <row r="129" spans="1:16" s="20" customFormat="1" ht="15.75">
      <c r="A129" s="1082">
        <v>31</v>
      </c>
      <c r="B129" s="1060">
        <v>900</v>
      </c>
      <c r="C129" s="1060">
        <v>90015</v>
      </c>
      <c r="D129" s="60" t="s">
        <v>59</v>
      </c>
      <c r="E129" s="1060">
        <v>2008</v>
      </c>
      <c r="F129" s="1060">
        <v>2010</v>
      </c>
      <c r="G129" s="1088" t="s">
        <v>32</v>
      </c>
      <c r="H129" s="108"/>
      <c r="I129" s="97"/>
      <c r="J129" s="63"/>
      <c r="K129" s="63"/>
      <c r="L129" s="63"/>
      <c r="M129" s="64"/>
      <c r="N129" s="64"/>
      <c r="O129" s="65"/>
      <c r="P129" s="98"/>
    </row>
    <row r="130" spans="1:16" s="20" customFormat="1" ht="15.75">
      <c r="A130" s="1078"/>
      <c r="B130" s="1061"/>
      <c r="C130" s="1061"/>
      <c r="D130" s="67" t="s">
        <v>33</v>
      </c>
      <c r="E130" s="1079"/>
      <c r="F130" s="1079"/>
      <c r="G130" s="1089"/>
      <c r="H130" s="99">
        <f>SUM(I130:O130)</f>
        <v>318388</v>
      </c>
      <c r="I130" s="99">
        <f>SUM(I131:I131)</f>
        <v>18388</v>
      </c>
      <c r="J130" s="99"/>
      <c r="K130" s="99">
        <f>SUM(K131:K131)</f>
        <v>150000</v>
      </c>
      <c r="L130" s="99">
        <f>SUM(L131:L131)</f>
        <v>150000</v>
      </c>
      <c r="M130" s="76"/>
      <c r="N130" s="76"/>
      <c r="O130" s="100"/>
      <c r="P130" s="66"/>
    </row>
    <row r="131" spans="1:16" s="20" customFormat="1" ht="17.25" customHeight="1" thickBot="1">
      <c r="A131" s="1078"/>
      <c r="B131" s="1061"/>
      <c r="C131" s="1061"/>
      <c r="D131" s="72" t="s">
        <v>34</v>
      </c>
      <c r="E131" s="1061"/>
      <c r="F131" s="1061"/>
      <c r="G131" s="1090"/>
      <c r="H131" s="141">
        <f>SUM(I131:O131)</f>
        <v>318388</v>
      </c>
      <c r="I131" s="75">
        <v>18388</v>
      </c>
      <c r="J131" s="75"/>
      <c r="K131" s="75">
        <v>150000</v>
      </c>
      <c r="L131" s="75">
        <v>150000</v>
      </c>
      <c r="M131" s="76"/>
      <c r="N131" s="76"/>
      <c r="O131" s="100"/>
      <c r="P131" s="66"/>
    </row>
    <row r="132" spans="1:16" s="20" customFormat="1" ht="17.25" customHeight="1" thickBot="1" thickTop="1">
      <c r="A132" s="1071" t="s">
        <v>72</v>
      </c>
      <c r="B132" s="1054"/>
      <c r="C132" s="1054"/>
      <c r="D132" s="1054"/>
      <c r="E132" s="1054"/>
      <c r="F132" s="1054"/>
      <c r="G132" s="1054"/>
      <c r="H132" s="160">
        <f>SUM(H134)</f>
        <v>7150280</v>
      </c>
      <c r="I132" s="160">
        <f aca="true" t="shared" si="8" ref="I132:O132">SUM(I134)</f>
        <v>0</v>
      </c>
      <c r="J132" s="160">
        <f t="shared" si="8"/>
        <v>1150280</v>
      </c>
      <c r="K132" s="160">
        <f t="shared" si="8"/>
        <v>3000000</v>
      </c>
      <c r="L132" s="160">
        <f t="shared" si="8"/>
        <v>3000000</v>
      </c>
      <c r="M132" s="160">
        <f t="shared" si="8"/>
        <v>0</v>
      </c>
      <c r="N132" s="160">
        <f t="shared" si="8"/>
        <v>0</v>
      </c>
      <c r="O132" s="160">
        <f t="shared" si="8"/>
        <v>0</v>
      </c>
      <c r="P132" s="58"/>
    </row>
    <row r="133" spans="1:16" s="20" customFormat="1" ht="49.5" customHeight="1">
      <c r="A133" s="1082">
        <v>32</v>
      </c>
      <c r="B133" s="1060">
        <v>900</v>
      </c>
      <c r="C133" s="1060">
        <v>90095</v>
      </c>
      <c r="D133" s="60" t="s">
        <v>73</v>
      </c>
      <c r="E133" s="1060">
        <v>2009</v>
      </c>
      <c r="F133" s="1060">
        <v>2011</v>
      </c>
      <c r="G133" s="1088" t="s">
        <v>162</v>
      </c>
      <c r="H133" s="108"/>
      <c r="I133" s="97"/>
      <c r="J133" s="63"/>
      <c r="K133" s="63"/>
      <c r="L133" s="63"/>
      <c r="M133" s="64"/>
      <c r="N133" s="64"/>
      <c r="O133" s="65"/>
      <c r="P133" s="98"/>
    </row>
    <row r="134" spans="1:16" s="20" customFormat="1" ht="15.75">
      <c r="A134" s="1078"/>
      <c r="B134" s="1061"/>
      <c r="C134" s="1061"/>
      <c r="D134" s="67" t="s">
        <v>33</v>
      </c>
      <c r="E134" s="1079"/>
      <c r="F134" s="1079"/>
      <c r="G134" s="1089"/>
      <c r="H134" s="99">
        <f>SUM(I134:O134)</f>
        <v>7150280</v>
      </c>
      <c r="I134" s="69"/>
      <c r="J134" s="69">
        <f>SUM(J135:J137)</f>
        <v>1150280</v>
      </c>
      <c r="K134" s="69">
        <f>SUM(K135:K137)</f>
        <v>3000000</v>
      </c>
      <c r="L134" s="69">
        <f>SUM(L135:L137)</f>
        <v>3000000</v>
      </c>
      <c r="M134" s="69"/>
      <c r="N134" s="76"/>
      <c r="O134" s="100"/>
      <c r="P134" s="66"/>
    </row>
    <row r="135" spans="1:16" s="20" customFormat="1" ht="15.75">
      <c r="A135" s="1078"/>
      <c r="B135" s="1061"/>
      <c r="C135" s="1061"/>
      <c r="D135" s="72" t="s">
        <v>34</v>
      </c>
      <c r="E135" s="1079"/>
      <c r="F135" s="1079"/>
      <c r="G135" s="1089"/>
      <c r="H135" s="141">
        <f>SUM(I135:O135)</f>
        <v>200000</v>
      </c>
      <c r="I135" s="69"/>
      <c r="J135" s="294">
        <v>200000</v>
      </c>
      <c r="K135" s="294"/>
      <c r="L135" s="294"/>
      <c r="M135" s="294"/>
      <c r="N135" s="295"/>
      <c r="O135" s="296"/>
      <c r="P135" s="297"/>
    </row>
    <row r="136" spans="1:16" s="20" customFormat="1" ht="15">
      <c r="A136" s="1078"/>
      <c r="B136" s="1061"/>
      <c r="C136" s="1061"/>
      <c r="D136" s="72" t="s">
        <v>39</v>
      </c>
      <c r="E136" s="1061"/>
      <c r="F136" s="1061"/>
      <c r="G136" s="1090"/>
      <c r="H136" s="141">
        <f>SUM(I136:O136)</f>
        <v>5250280</v>
      </c>
      <c r="I136" s="74"/>
      <c r="J136" s="75">
        <v>637738</v>
      </c>
      <c r="K136" s="75">
        <v>2550000</v>
      </c>
      <c r="L136" s="76">
        <v>2062542</v>
      </c>
      <c r="M136" s="76"/>
      <c r="N136" s="76"/>
      <c r="O136" s="100"/>
      <c r="P136" s="66"/>
    </row>
    <row r="137" spans="1:16" s="20" customFormat="1" ht="15.75" thickBot="1">
      <c r="A137" s="1080"/>
      <c r="B137" s="1062"/>
      <c r="C137" s="1062"/>
      <c r="D137" s="102" t="s">
        <v>41</v>
      </c>
      <c r="E137" s="1062"/>
      <c r="F137" s="1062"/>
      <c r="G137" s="1091"/>
      <c r="H137" s="159">
        <f>SUM(I137:O137)</f>
        <v>1700000</v>
      </c>
      <c r="I137" s="103"/>
      <c r="J137" s="104">
        <v>312542</v>
      </c>
      <c r="K137" s="104">
        <v>450000</v>
      </c>
      <c r="L137" s="105">
        <v>937458</v>
      </c>
      <c r="M137" s="105"/>
      <c r="N137" s="105"/>
      <c r="O137" s="106"/>
      <c r="P137" s="107"/>
    </row>
    <row r="138" spans="1:16" s="20" customFormat="1" ht="17.25" thickBot="1" thickTop="1">
      <c r="A138" s="1071" t="s">
        <v>60</v>
      </c>
      <c r="B138" s="1054"/>
      <c r="C138" s="1054"/>
      <c r="D138" s="1054"/>
      <c r="E138" s="1054"/>
      <c r="F138" s="1054"/>
      <c r="G138" s="1054"/>
      <c r="H138" s="56">
        <f>SUM(I138:O138)</f>
        <v>2373172</v>
      </c>
      <c r="I138" s="160">
        <f>SUM(I140,I144)</f>
        <v>453172</v>
      </c>
      <c r="J138" s="160">
        <f>SUM(J140,J144)</f>
        <v>220000</v>
      </c>
      <c r="K138" s="160">
        <f>SUM(K140,K144)</f>
        <v>0</v>
      </c>
      <c r="L138" s="160">
        <f>SUM(L140,L144)</f>
        <v>850000</v>
      </c>
      <c r="M138" s="161">
        <f>SUM(M140)</f>
        <v>850000</v>
      </c>
      <c r="N138" s="161">
        <f>SUM(N140)</f>
        <v>0</v>
      </c>
      <c r="O138" s="161">
        <f>SUM(O140)</f>
        <v>0</v>
      </c>
      <c r="P138" s="58"/>
    </row>
    <row r="139" spans="1:16" s="20" customFormat="1" ht="15.75">
      <c r="A139" s="1082">
        <v>33</v>
      </c>
      <c r="B139" s="1060">
        <v>900</v>
      </c>
      <c r="C139" s="1060">
        <v>90095</v>
      </c>
      <c r="D139" s="60" t="s">
        <v>61</v>
      </c>
      <c r="E139" s="1060">
        <v>2007</v>
      </c>
      <c r="F139" s="1060">
        <v>2012</v>
      </c>
      <c r="G139" s="1088" t="s">
        <v>32</v>
      </c>
      <c r="H139" s="108"/>
      <c r="I139" s="97"/>
      <c r="J139" s="63"/>
      <c r="K139" s="63"/>
      <c r="L139" s="63"/>
      <c r="M139" s="64"/>
      <c r="N139" s="64"/>
      <c r="O139" s="65"/>
      <c r="P139" s="98"/>
    </row>
    <row r="140" spans="1:16" s="20" customFormat="1" ht="15.75">
      <c r="A140" s="1078"/>
      <c r="B140" s="1061"/>
      <c r="C140" s="1061"/>
      <c r="D140" s="67" t="s">
        <v>33</v>
      </c>
      <c r="E140" s="1079"/>
      <c r="F140" s="1079"/>
      <c r="G140" s="1089"/>
      <c r="H140" s="99">
        <f>SUM(I140:O140)</f>
        <v>1700000</v>
      </c>
      <c r="I140" s="69"/>
      <c r="J140" s="69"/>
      <c r="K140" s="69"/>
      <c r="L140" s="69">
        <f>SUM(L141:L142)</f>
        <v>850000</v>
      </c>
      <c r="M140" s="69">
        <f>SUM(M141:M142)</f>
        <v>850000</v>
      </c>
      <c r="N140" s="76"/>
      <c r="O140" s="100"/>
      <c r="P140" s="66"/>
    </row>
    <row r="141" spans="1:16" s="20" customFormat="1" ht="15">
      <c r="A141" s="1078"/>
      <c r="B141" s="1061"/>
      <c r="C141" s="1061"/>
      <c r="D141" s="72" t="s">
        <v>34</v>
      </c>
      <c r="E141" s="1061"/>
      <c r="F141" s="1061"/>
      <c r="G141" s="1090"/>
      <c r="H141" s="141">
        <f>SUM(I141:O141)</f>
        <v>850000</v>
      </c>
      <c r="I141" s="74"/>
      <c r="J141" s="75"/>
      <c r="K141" s="75"/>
      <c r="L141" s="75">
        <v>425000</v>
      </c>
      <c r="M141" s="76">
        <v>425000</v>
      </c>
      <c r="N141" s="76"/>
      <c r="O141" s="100"/>
      <c r="P141" s="66"/>
    </row>
    <row r="142" spans="1:16" s="20" customFormat="1" ht="15.75" thickBot="1">
      <c r="A142" s="1080"/>
      <c r="B142" s="1062"/>
      <c r="C142" s="1062"/>
      <c r="D142" s="102" t="s">
        <v>39</v>
      </c>
      <c r="E142" s="1062"/>
      <c r="F142" s="1062"/>
      <c r="G142" s="1091"/>
      <c r="H142" s="159">
        <f>SUM(I142:O142)</f>
        <v>850000</v>
      </c>
      <c r="I142" s="103"/>
      <c r="J142" s="104"/>
      <c r="K142" s="104"/>
      <c r="L142" s="104">
        <v>425000</v>
      </c>
      <c r="M142" s="105">
        <v>425000</v>
      </c>
      <c r="N142" s="105"/>
      <c r="O142" s="106"/>
      <c r="P142" s="293"/>
    </row>
    <row r="143" spans="1:16" s="20" customFormat="1" ht="15.75">
      <c r="A143" s="1102">
        <v>34</v>
      </c>
      <c r="B143" s="1074">
        <v>900</v>
      </c>
      <c r="C143" s="1074">
        <v>90095</v>
      </c>
      <c r="D143" s="151" t="s">
        <v>62</v>
      </c>
      <c r="E143" s="1074">
        <v>2008</v>
      </c>
      <c r="F143" s="1074">
        <v>2009</v>
      </c>
      <c r="G143" s="1074" t="s">
        <v>32</v>
      </c>
      <c r="H143" s="786"/>
      <c r="I143" s="787"/>
      <c r="J143" s="111"/>
      <c r="K143" s="111"/>
      <c r="L143" s="111"/>
      <c r="M143" s="112"/>
      <c r="N143" s="112"/>
      <c r="O143" s="149"/>
      <c r="P143" s="98"/>
    </row>
    <row r="144" spans="1:16" s="20" customFormat="1" ht="15.75">
      <c r="A144" s="1104"/>
      <c r="B144" s="1106"/>
      <c r="C144" s="1106"/>
      <c r="D144" s="67" t="s">
        <v>33</v>
      </c>
      <c r="E144" s="1106"/>
      <c r="F144" s="1106"/>
      <c r="G144" s="1106"/>
      <c r="H144" s="138">
        <f>SUM(I144:O144)</f>
        <v>673172</v>
      </c>
      <c r="I144" s="138">
        <f>SUM(I145:I146)</f>
        <v>453172</v>
      </c>
      <c r="J144" s="138">
        <f>SUM(J145:J146)</f>
        <v>220000</v>
      </c>
      <c r="K144" s="138"/>
      <c r="L144" s="138"/>
      <c r="M144" s="76"/>
      <c r="N144" s="76"/>
      <c r="O144" s="100"/>
      <c r="P144" s="66"/>
    </row>
    <row r="145" spans="1:16" s="20" customFormat="1" ht="17.25" customHeight="1">
      <c r="A145" s="1104"/>
      <c r="B145" s="1106"/>
      <c r="C145" s="1106"/>
      <c r="D145" s="72" t="s">
        <v>34</v>
      </c>
      <c r="E145" s="1106"/>
      <c r="F145" s="1106"/>
      <c r="G145" s="1106"/>
      <c r="H145" s="141">
        <f>SUM(I145:O145)</f>
        <v>573172</v>
      </c>
      <c r="I145" s="75">
        <v>353172</v>
      </c>
      <c r="J145" s="75">
        <v>220000</v>
      </c>
      <c r="K145" s="75"/>
      <c r="L145" s="75"/>
      <c r="M145" s="76"/>
      <c r="N145" s="76"/>
      <c r="O145" s="100"/>
      <c r="P145" s="66"/>
    </row>
    <row r="146" spans="1:16" s="20" customFormat="1" ht="15.75" thickBot="1">
      <c r="A146" s="1105"/>
      <c r="B146" s="1107"/>
      <c r="C146" s="1107"/>
      <c r="D146" s="102" t="s">
        <v>41</v>
      </c>
      <c r="E146" s="1107"/>
      <c r="F146" s="1107"/>
      <c r="G146" s="1107"/>
      <c r="H146" s="159">
        <f>SUM(I146:O146)</f>
        <v>100000</v>
      </c>
      <c r="I146" s="104">
        <v>100000</v>
      </c>
      <c r="J146" s="104"/>
      <c r="K146" s="104"/>
      <c r="L146" s="104"/>
      <c r="M146" s="105"/>
      <c r="N146" s="105"/>
      <c r="O146" s="106"/>
      <c r="P146" s="107"/>
    </row>
    <row r="147" spans="1:16" s="20" customFormat="1" ht="15.75">
      <c r="A147" s="1067" t="s">
        <v>7</v>
      </c>
      <c r="B147" s="1055" t="s">
        <v>0</v>
      </c>
      <c r="C147" s="1055" t="s">
        <v>20</v>
      </c>
      <c r="D147" s="1055" t="s">
        <v>21</v>
      </c>
      <c r="E147" s="1051" t="s">
        <v>22</v>
      </c>
      <c r="F147" s="1087"/>
      <c r="G147" s="1055" t="s">
        <v>23</v>
      </c>
      <c r="H147" s="1055" t="s">
        <v>24</v>
      </c>
      <c r="I147" s="1051" t="s">
        <v>25</v>
      </c>
      <c r="J147" s="1118"/>
      <c r="K147" s="1118"/>
      <c r="L147" s="1118"/>
      <c r="M147" s="1118"/>
      <c r="N147" s="1118"/>
      <c r="O147" s="1087"/>
      <c r="P147" s="1093" t="s">
        <v>26</v>
      </c>
    </row>
    <row r="148" spans="1:16" s="20" customFormat="1" ht="15.75">
      <c r="A148" s="1068"/>
      <c r="B148" s="1048"/>
      <c r="C148" s="1048"/>
      <c r="D148" s="1048"/>
      <c r="E148" s="1058"/>
      <c r="F148" s="1059"/>
      <c r="G148" s="1048"/>
      <c r="H148" s="1048"/>
      <c r="I148" s="1114" t="s">
        <v>141</v>
      </c>
      <c r="J148" s="1114" t="s">
        <v>142</v>
      </c>
      <c r="K148" s="1115" t="s">
        <v>27</v>
      </c>
      <c r="L148" s="1116"/>
      <c r="M148" s="1116"/>
      <c r="N148" s="1116"/>
      <c r="O148" s="1117"/>
      <c r="P148" s="1094"/>
    </row>
    <row r="149" spans="1:16" s="20" customFormat="1" ht="34.5" customHeight="1" thickBot="1">
      <c r="A149" s="1069"/>
      <c r="B149" s="1056"/>
      <c r="C149" s="1056"/>
      <c r="D149" s="1056"/>
      <c r="E149" s="131" t="s">
        <v>28</v>
      </c>
      <c r="F149" s="131" t="s">
        <v>29</v>
      </c>
      <c r="G149" s="1056"/>
      <c r="H149" s="1056"/>
      <c r="I149" s="1056"/>
      <c r="J149" s="1056"/>
      <c r="K149" s="132">
        <v>2010</v>
      </c>
      <c r="L149" s="133">
        <v>2011</v>
      </c>
      <c r="M149" s="133">
        <v>2012</v>
      </c>
      <c r="N149" s="133">
        <v>2013</v>
      </c>
      <c r="O149" s="134" t="s">
        <v>143</v>
      </c>
      <c r="P149" s="1113"/>
    </row>
    <row r="150" spans="1:16" s="20" customFormat="1" ht="15.75" thickBot="1">
      <c r="A150" s="153">
        <v>1</v>
      </c>
      <c r="B150" s="154">
        <v>2</v>
      </c>
      <c r="C150" s="154">
        <v>3</v>
      </c>
      <c r="D150" s="154">
        <v>4</v>
      </c>
      <c r="E150" s="155">
        <v>5</v>
      </c>
      <c r="F150" s="155">
        <v>6</v>
      </c>
      <c r="G150" s="155">
        <v>7</v>
      </c>
      <c r="H150" s="156">
        <v>8</v>
      </c>
      <c r="I150" s="155">
        <v>9</v>
      </c>
      <c r="J150" s="154">
        <v>10</v>
      </c>
      <c r="K150" s="154">
        <v>11</v>
      </c>
      <c r="L150" s="154">
        <v>12</v>
      </c>
      <c r="M150" s="154">
        <v>13</v>
      </c>
      <c r="N150" s="154">
        <v>14</v>
      </c>
      <c r="O150" s="157">
        <v>15</v>
      </c>
      <c r="P150" s="158">
        <v>16</v>
      </c>
    </row>
    <row r="151" spans="1:16" s="20" customFormat="1" ht="17.25" thickBot="1" thickTop="1">
      <c r="A151" s="1123" t="s">
        <v>63</v>
      </c>
      <c r="B151" s="1124"/>
      <c r="C151" s="1124"/>
      <c r="D151" s="1124"/>
      <c r="E151" s="1124"/>
      <c r="F151" s="1124"/>
      <c r="G151" s="1124"/>
      <c r="H151" s="56">
        <f>SUM(I151:O151)</f>
        <v>1134160</v>
      </c>
      <c r="I151" s="77">
        <f>I153</f>
        <v>34160</v>
      </c>
      <c r="J151" s="77">
        <f aca="true" t="shared" si="9" ref="J151:O151">J153</f>
        <v>1100000</v>
      </c>
      <c r="K151" s="77">
        <f t="shared" si="9"/>
        <v>0</v>
      </c>
      <c r="L151" s="77">
        <f t="shared" si="9"/>
        <v>0</v>
      </c>
      <c r="M151" s="77">
        <f t="shared" si="9"/>
        <v>0</v>
      </c>
      <c r="N151" s="77">
        <f t="shared" si="9"/>
        <v>0</v>
      </c>
      <c r="O151" s="77">
        <f t="shared" si="9"/>
        <v>0</v>
      </c>
      <c r="P151" s="167"/>
    </row>
    <row r="152" spans="1:16" s="20" customFormat="1" ht="15.75">
      <c r="A152" s="1108">
        <v>35</v>
      </c>
      <c r="B152" s="1111">
        <v>921</v>
      </c>
      <c r="C152" s="788"/>
      <c r="D152" s="789" t="s">
        <v>64</v>
      </c>
      <c r="E152" s="788"/>
      <c r="F152" s="788"/>
      <c r="G152" s="788"/>
      <c r="H152" s="83"/>
      <c r="I152" s="83"/>
      <c r="J152" s="83"/>
      <c r="K152" s="83"/>
      <c r="L152" s="83"/>
      <c r="M152" s="83"/>
      <c r="N152" s="83"/>
      <c r="O152" s="83"/>
      <c r="P152" s="790"/>
    </row>
    <row r="153" spans="1:16" s="20" customFormat="1" ht="15.75">
      <c r="A153" s="1109"/>
      <c r="B153" s="1106"/>
      <c r="C153" s="168">
        <v>92109</v>
      </c>
      <c r="D153" s="67" t="s">
        <v>33</v>
      </c>
      <c r="E153" s="168">
        <v>2008</v>
      </c>
      <c r="F153" s="168">
        <v>2009</v>
      </c>
      <c r="G153" s="168" t="s">
        <v>32</v>
      </c>
      <c r="H153" s="99">
        <f>SUM(I153:O153)</f>
        <v>1134160</v>
      </c>
      <c r="I153" s="89">
        <f>SUM(I154)</f>
        <v>34160</v>
      </c>
      <c r="J153" s="89">
        <f>SUM(J154)</f>
        <v>1100000</v>
      </c>
      <c r="K153" s="89"/>
      <c r="L153" s="89"/>
      <c r="M153" s="88"/>
      <c r="N153" s="88"/>
      <c r="O153" s="88"/>
      <c r="P153" s="169"/>
    </row>
    <row r="154" spans="1:16" s="20" customFormat="1" ht="16.5" thickBot="1">
      <c r="A154" s="1110"/>
      <c r="B154" s="1112"/>
      <c r="C154" s="298"/>
      <c r="D154" s="163" t="s">
        <v>34</v>
      </c>
      <c r="E154" s="298"/>
      <c r="F154" s="298"/>
      <c r="G154" s="298"/>
      <c r="H154" s="164">
        <f>SUM(I154:O154)</f>
        <v>1134160</v>
      </c>
      <c r="I154" s="299">
        <v>34160</v>
      </c>
      <c r="J154" s="299">
        <v>1100000</v>
      </c>
      <c r="K154" s="299"/>
      <c r="L154" s="299"/>
      <c r="M154" s="300"/>
      <c r="N154" s="300"/>
      <c r="O154" s="300"/>
      <c r="P154" s="301"/>
    </row>
    <row r="155" spans="1:16" s="20" customFormat="1" ht="17.25" thickBot="1" thickTop="1">
      <c r="A155" s="1071" t="s">
        <v>65</v>
      </c>
      <c r="B155" s="1054"/>
      <c r="C155" s="1054"/>
      <c r="D155" s="1054"/>
      <c r="E155" s="1054"/>
      <c r="F155" s="1054"/>
      <c r="G155" s="1054"/>
      <c r="H155" s="56">
        <f>SUM(I155:O155)</f>
        <v>1785239</v>
      </c>
      <c r="I155" s="78">
        <f aca="true" t="shared" si="10" ref="I155:O155">SUM(I157,I161)</f>
        <v>65239</v>
      </c>
      <c r="J155" s="78">
        <f t="shared" si="10"/>
        <v>520000</v>
      </c>
      <c r="K155" s="78">
        <f t="shared" si="10"/>
        <v>1200000</v>
      </c>
      <c r="L155" s="78">
        <f t="shared" si="10"/>
        <v>0</v>
      </c>
      <c r="M155" s="78">
        <f t="shared" si="10"/>
        <v>0</v>
      </c>
      <c r="N155" s="78">
        <f t="shared" si="10"/>
        <v>0</v>
      </c>
      <c r="O155" s="78">
        <f t="shared" si="10"/>
        <v>0</v>
      </c>
      <c r="P155" s="58"/>
    </row>
    <row r="156" spans="1:16" s="20" customFormat="1" ht="15.75">
      <c r="A156" s="1077">
        <v>36</v>
      </c>
      <c r="B156" s="1060">
        <v>921</v>
      </c>
      <c r="C156" s="1060">
        <v>92109</v>
      </c>
      <c r="D156" s="60" t="s">
        <v>66</v>
      </c>
      <c r="E156" s="1060">
        <v>2006</v>
      </c>
      <c r="F156" s="1060">
        <v>2010</v>
      </c>
      <c r="G156" s="1088" t="s">
        <v>45</v>
      </c>
      <c r="H156" s="108"/>
      <c r="I156" s="97"/>
      <c r="J156" s="63"/>
      <c r="K156" s="63"/>
      <c r="L156" s="63"/>
      <c r="M156" s="63"/>
      <c r="N156" s="63"/>
      <c r="O156" s="128"/>
      <c r="P156" s="98"/>
    </row>
    <row r="157" spans="1:16" s="20" customFormat="1" ht="15.75" customHeight="1">
      <c r="A157" s="1078"/>
      <c r="B157" s="1061"/>
      <c r="C157" s="1061"/>
      <c r="D157" s="67" t="s">
        <v>33</v>
      </c>
      <c r="E157" s="1079"/>
      <c r="F157" s="1079"/>
      <c r="G157" s="1089"/>
      <c r="H157" s="99">
        <f>SUM(I157:O157)</f>
        <v>1059760</v>
      </c>
      <c r="I157" s="99">
        <f>SUM(I158:I159)</f>
        <v>39760</v>
      </c>
      <c r="J157" s="99">
        <f>SUM(J158:J159)</f>
        <v>270000</v>
      </c>
      <c r="K157" s="99">
        <f>SUM(K158:K159)</f>
        <v>750000</v>
      </c>
      <c r="L157" s="75"/>
      <c r="M157" s="75"/>
      <c r="N157" s="75"/>
      <c r="O157" s="162"/>
      <c r="P157" s="66"/>
    </row>
    <row r="158" spans="1:16" s="20" customFormat="1" ht="15.75" customHeight="1">
      <c r="A158" s="1078"/>
      <c r="B158" s="1061"/>
      <c r="C158" s="1061"/>
      <c r="D158" s="109" t="s">
        <v>34</v>
      </c>
      <c r="E158" s="1079"/>
      <c r="F158" s="1079"/>
      <c r="G158" s="1089"/>
      <c r="H158" s="141">
        <f>SUM(I158:O158)</f>
        <v>559760</v>
      </c>
      <c r="I158" s="74">
        <v>39760</v>
      </c>
      <c r="J158" s="74">
        <v>145000</v>
      </c>
      <c r="K158" s="74">
        <v>375000</v>
      </c>
      <c r="L158" s="75"/>
      <c r="M158" s="75"/>
      <c r="N158" s="75"/>
      <c r="O158" s="162"/>
      <c r="P158" s="66"/>
    </row>
    <row r="159" spans="1:16" s="20" customFormat="1" ht="15.75" thickBot="1">
      <c r="A159" s="1078"/>
      <c r="B159" s="1061"/>
      <c r="C159" s="1061"/>
      <c r="D159" s="72" t="s">
        <v>39</v>
      </c>
      <c r="E159" s="1079"/>
      <c r="F159" s="1079"/>
      <c r="G159" s="1089"/>
      <c r="H159" s="141">
        <f>SUM(I159:O159)</f>
        <v>500000</v>
      </c>
      <c r="I159" s="74"/>
      <c r="J159" s="75">
        <v>125000</v>
      </c>
      <c r="K159" s="75">
        <v>375000</v>
      </c>
      <c r="L159" s="75"/>
      <c r="M159" s="75"/>
      <c r="N159" s="75"/>
      <c r="O159" s="162"/>
      <c r="P159" s="292"/>
    </row>
    <row r="160" spans="1:16" s="20" customFormat="1" ht="15.75">
      <c r="A160" s="1077">
        <v>37</v>
      </c>
      <c r="B160" s="1060">
        <v>921</v>
      </c>
      <c r="C160" s="1060">
        <v>92109</v>
      </c>
      <c r="D160" s="60" t="s">
        <v>67</v>
      </c>
      <c r="E160" s="1060">
        <v>2008</v>
      </c>
      <c r="F160" s="1060">
        <v>2010</v>
      </c>
      <c r="G160" s="1060" t="s">
        <v>32</v>
      </c>
      <c r="H160" s="108"/>
      <c r="I160" s="63"/>
      <c r="J160" s="63"/>
      <c r="K160" s="63"/>
      <c r="L160" s="63"/>
      <c r="M160" s="63"/>
      <c r="N160" s="63"/>
      <c r="O160" s="128"/>
      <c r="P160" s="55"/>
    </row>
    <row r="161" spans="1:16" s="20" customFormat="1" ht="15.75">
      <c r="A161" s="1078"/>
      <c r="B161" s="1061"/>
      <c r="C161" s="1061"/>
      <c r="D161" s="67" t="s">
        <v>33</v>
      </c>
      <c r="E161" s="1079"/>
      <c r="F161" s="1079"/>
      <c r="G161" s="1079"/>
      <c r="H161" s="99">
        <f aca="true" t="shared" si="11" ref="H161:H167">SUM(I161:O161)</f>
        <v>725479</v>
      </c>
      <c r="I161" s="99">
        <f>SUM(I162:I163)</f>
        <v>25479</v>
      </c>
      <c r="J161" s="99">
        <f>SUM(J162:J163)</f>
        <v>250000</v>
      </c>
      <c r="K161" s="99">
        <f>SUM(K162:K163)</f>
        <v>450000</v>
      </c>
      <c r="L161" s="170"/>
      <c r="M161" s="170"/>
      <c r="N161" s="170"/>
      <c r="O161" s="171"/>
      <c r="P161" s="302"/>
    </row>
    <row r="162" spans="1:16" s="20" customFormat="1" ht="15">
      <c r="A162" s="1078"/>
      <c r="B162" s="1061"/>
      <c r="C162" s="1061"/>
      <c r="D162" s="109" t="s">
        <v>34</v>
      </c>
      <c r="E162" s="1079"/>
      <c r="F162" s="1079"/>
      <c r="G162" s="1079"/>
      <c r="H162" s="141">
        <f t="shared" si="11"/>
        <v>375479</v>
      </c>
      <c r="I162" s="75">
        <v>25479</v>
      </c>
      <c r="J162" s="75">
        <v>125000</v>
      </c>
      <c r="K162" s="75">
        <v>225000</v>
      </c>
      <c r="L162" s="170"/>
      <c r="M162" s="170"/>
      <c r="N162" s="170"/>
      <c r="O162" s="171"/>
      <c r="P162" s="302"/>
    </row>
    <row r="163" spans="1:16" s="20" customFormat="1" ht="15.75" thickBot="1">
      <c r="A163" s="1121"/>
      <c r="B163" s="1122"/>
      <c r="C163" s="1122"/>
      <c r="D163" s="163" t="s">
        <v>39</v>
      </c>
      <c r="E163" s="1120"/>
      <c r="F163" s="1120"/>
      <c r="G163" s="1120"/>
      <c r="H163" s="164">
        <f t="shared" si="11"/>
        <v>350000</v>
      </c>
      <c r="I163" s="165"/>
      <c r="J163" s="165">
        <v>125000</v>
      </c>
      <c r="K163" s="165">
        <v>225000</v>
      </c>
      <c r="L163" s="165"/>
      <c r="M163" s="165"/>
      <c r="N163" s="165"/>
      <c r="O163" s="166"/>
      <c r="P163" s="303"/>
    </row>
    <row r="164" spans="1:17" s="20" customFormat="1" ht="18.75" thickTop="1">
      <c r="A164" s="304"/>
      <c r="B164" s="172"/>
      <c r="C164" s="172"/>
      <c r="D164" s="305" t="s">
        <v>68</v>
      </c>
      <c r="E164" s="172"/>
      <c r="F164" s="172"/>
      <c r="G164" s="172"/>
      <c r="H164" s="306">
        <f t="shared" si="11"/>
        <v>136015854</v>
      </c>
      <c r="I164" s="307">
        <f aca="true" t="shared" si="12" ref="I164:O164">SUM(I8,I12,I24,I33,I40,I45,I54,I89,I98,I138,I132,I151,I155)</f>
        <v>5668421</v>
      </c>
      <c r="J164" s="307">
        <f t="shared" si="12"/>
        <v>23932180</v>
      </c>
      <c r="K164" s="307">
        <f t="shared" si="12"/>
        <v>34326000</v>
      </c>
      <c r="L164" s="307">
        <f t="shared" si="12"/>
        <v>24772500</v>
      </c>
      <c r="M164" s="307">
        <f t="shared" si="12"/>
        <v>18666753</v>
      </c>
      <c r="N164" s="307">
        <f t="shared" si="12"/>
        <v>15650000</v>
      </c>
      <c r="O164" s="307">
        <f t="shared" si="12"/>
        <v>13000000</v>
      </c>
      <c r="P164" s="182"/>
      <c r="Q164" s="26"/>
    </row>
    <row r="165" spans="1:17" s="20" customFormat="1" ht="18">
      <c r="A165" s="181"/>
      <c r="B165" s="172"/>
      <c r="C165" s="172"/>
      <c r="D165" s="173" t="s">
        <v>69</v>
      </c>
      <c r="E165" s="172"/>
      <c r="F165" s="172"/>
      <c r="G165" s="172"/>
      <c r="H165" s="174">
        <f t="shared" si="11"/>
        <v>75720182</v>
      </c>
      <c r="I165" s="175">
        <f aca="true" t="shared" si="13" ref="I165:O165">SUM(I11,I15,I18,I22,I27,I36,I39,I43,I48,I57,I61,I65,I69,I73,I77,I80,I84,I87,I92,I101,I104,I107,I110,I113,I116,I119,I122,I125,I128,I131)+SUM(I135,I141,I145,I154,I158,I162,I31)</f>
        <v>5562854</v>
      </c>
      <c r="J165" s="175">
        <f t="shared" si="13"/>
        <v>14839785</v>
      </c>
      <c r="K165" s="175">
        <f t="shared" si="13"/>
        <v>17162900</v>
      </c>
      <c r="L165" s="175">
        <f t="shared" si="13"/>
        <v>12260000</v>
      </c>
      <c r="M165" s="175">
        <f t="shared" si="13"/>
        <v>11869643</v>
      </c>
      <c r="N165" s="175">
        <f t="shared" si="13"/>
        <v>10775000</v>
      </c>
      <c r="O165" s="175">
        <f t="shared" si="13"/>
        <v>3250000</v>
      </c>
      <c r="P165" s="182"/>
      <c r="Q165" s="26"/>
    </row>
    <row r="166" spans="1:17" s="20" customFormat="1" ht="18">
      <c r="A166" s="181"/>
      <c r="B166" s="172"/>
      <c r="C166" s="172"/>
      <c r="D166" s="173" t="s">
        <v>70</v>
      </c>
      <c r="E166" s="172"/>
      <c r="F166" s="172"/>
      <c r="G166" s="172"/>
      <c r="H166" s="174">
        <f t="shared" si="11"/>
        <v>54445672</v>
      </c>
      <c r="I166" s="175">
        <f>SUM(I19,I28,I44,I49,I58,I62,I66,I70,I74,I81,I88,I93,I142,I159,I163,I136,I32)</f>
        <v>5567</v>
      </c>
      <c r="J166" s="175">
        <f aca="true" t="shared" si="14" ref="J166:O166">SUM(J19,J28,J44,J49,J58,J62,J66,J70,J74,J81,J88,J93,J142,J159,J163,J136,J32)</f>
        <v>4729853</v>
      </c>
      <c r="K166" s="175">
        <f t="shared" si="14"/>
        <v>16713100</v>
      </c>
      <c r="L166" s="175">
        <f t="shared" si="14"/>
        <v>11575042</v>
      </c>
      <c r="M166" s="175">
        <f t="shared" si="14"/>
        <v>6797110</v>
      </c>
      <c r="N166" s="175">
        <f t="shared" si="14"/>
        <v>4875000</v>
      </c>
      <c r="O166" s="175">
        <f t="shared" si="14"/>
        <v>9750000</v>
      </c>
      <c r="P166" s="183"/>
      <c r="Q166" s="26"/>
    </row>
    <row r="167" spans="1:17" s="20" customFormat="1" ht="18.75" thickBot="1">
      <c r="A167" s="184"/>
      <c r="B167" s="185"/>
      <c r="C167" s="185"/>
      <c r="D167" s="186" t="s">
        <v>71</v>
      </c>
      <c r="E167" s="185"/>
      <c r="F167" s="185"/>
      <c r="G167" s="185"/>
      <c r="H167" s="187">
        <f t="shared" si="11"/>
        <v>5850000</v>
      </c>
      <c r="I167" s="188">
        <f aca="true" t="shared" si="15" ref="I167:O167">SUM(I23,I146,I137)</f>
        <v>100000</v>
      </c>
      <c r="J167" s="188">
        <f t="shared" si="15"/>
        <v>4362542</v>
      </c>
      <c r="K167" s="188">
        <f t="shared" si="15"/>
        <v>450000</v>
      </c>
      <c r="L167" s="188">
        <f t="shared" si="15"/>
        <v>937458</v>
      </c>
      <c r="M167" s="188">
        <f t="shared" si="15"/>
        <v>0</v>
      </c>
      <c r="N167" s="188">
        <f t="shared" si="15"/>
        <v>0</v>
      </c>
      <c r="O167" s="188">
        <f t="shared" si="15"/>
        <v>0</v>
      </c>
      <c r="P167" s="189"/>
      <c r="Q167" s="26"/>
    </row>
    <row r="168" spans="1:17" s="20" customFormat="1" ht="23.25">
      <c r="A168" s="1119"/>
      <c r="B168" s="1119"/>
      <c r="C168" s="1119"/>
      <c r="D168" s="1119"/>
      <c r="E168" s="1119"/>
      <c r="F168" s="1119"/>
      <c r="G168" s="1119"/>
      <c r="H168" s="1119"/>
      <c r="I168" s="1119"/>
      <c r="J168" s="1119"/>
      <c r="K168" s="1119"/>
      <c r="L168" s="1119"/>
      <c r="M168" s="1119"/>
      <c r="N168" s="1119"/>
      <c r="O168" s="1119"/>
      <c r="P168" s="45"/>
      <c r="Q168" s="26"/>
    </row>
    <row r="169" spans="1:16" s="20" customFormat="1" ht="12.75">
      <c r="A169" s="176"/>
      <c r="B169" s="176"/>
      <c r="C169" s="176"/>
      <c r="D169" s="44"/>
      <c r="E169" s="177"/>
      <c r="F169" s="177"/>
      <c r="G169" s="177"/>
      <c r="H169" s="178"/>
      <c r="I169" s="178"/>
      <c r="J169" s="178"/>
      <c r="K169" s="178"/>
      <c r="L169" s="178"/>
      <c r="M169" s="178"/>
      <c r="N169" s="178"/>
      <c r="O169" s="178"/>
      <c r="P169" s="45"/>
    </row>
    <row r="170" spans="1:16" s="253" customFormat="1" ht="12.75">
      <c r="A170" s="176"/>
      <c r="B170" s="176"/>
      <c r="C170" s="176"/>
      <c r="D170" s="43"/>
      <c r="E170" s="177"/>
      <c r="F170" s="177"/>
      <c r="G170" s="177"/>
      <c r="H170" s="178"/>
      <c r="I170" s="178"/>
      <c r="J170" s="178"/>
      <c r="K170" s="178"/>
      <c r="L170" s="178"/>
      <c r="M170" s="178"/>
      <c r="N170" s="178"/>
      <c r="O170" s="178"/>
      <c r="P170" s="45"/>
    </row>
    <row r="171" spans="1:16" s="20" customFormat="1" ht="12.75">
      <c r="A171" s="176"/>
      <c r="B171" s="176"/>
      <c r="C171" s="176"/>
      <c r="D171" s="43"/>
      <c r="E171" s="177"/>
      <c r="F171" s="177"/>
      <c r="G171" s="177"/>
      <c r="H171" s="178"/>
      <c r="I171" s="178"/>
      <c r="J171" s="178"/>
      <c r="K171" s="178"/>
      <c r="L171" s="178"/>
      <c r="M171" s="178"/>
      <c r="N171" s="178"/>
      <c r="O171" s="178"/>
      <c r="P171" s="179"/>
    </row>
    <row r="172" spans="1:16" s="20" customFormat="1" ht="12.75">
      <c r="A172" s="176"/>
      <c r="B172" s="176"/>
      <c r="C172" s="176"/>
      <c r="D172" s="43"/>
      <c r="E172" s="177"/>
      <c r="F172" s="177"/>
      <c r="G172" s="177"/>
      <c r="H172" s="178"/>
      <c r="I172" s="178"/>
      <c r="J172" s="178"/>
      <c r="K172" s="178"/>
      <c r="L172" s="178"/>
      <c r="M172" s="178"/>
      <c r="N172" s="178"/>
      <c r="O172" s="178"/>
      <c r="P172" s="179"/>
    </row>
    <row r="173" spans="1:16" s="20" customFormat="1" ht="12.75">
      <c r="A173" s="176"/>
      <c r="B173" s="176"/>
      <c r="C173" s="176"/>
      <c r="D173" s="43"/>
      <c r="E173" s="177"/>
      <c r="F173" s="177"/>
      <c r="G173" s="177"/>
      <c r="H173" s="308"/>
      <c r="I173" s="308"/>
      <c r="J173" s="308"/>
      <c r="K173" s="308"/>
      <c r="L173" s="308"/>
      <c r="M173" s="308"/>
      <c r="N173" s="308"/>
      <c r="O173" s="308"/>
      <c r="P173" s="179"/>
    </row>
    <row r="174" spans="8:15" ht="26.25">
      <c r="H174" s="308"/>
      <c r="J174" s="308"/>
      <c r="K174" s="308"/>
      <c r="L174" s="308"/>
      <c r="M174" s="308"/>
      <c r="N174" s="308"/>
      <c r="O174" s="308"/>
    </row>
    <row r="175" spans="8:15" ht="26.25">
      <c r="H175" s="308"/>
      <c r="J175" s="308"/>
      <c r="K175" s="308"/>
      <c r="L175" s="308"/>
      <c r="M175" s="308"/>
      <c r="N175" s="308"/>
      <c r="O175" s="308"/>
    </row>
    <row r="176" spans="8:15" ht="26.25">
      <c r="H176" s="308"/>
      <c r="J176" s="308"/>
      <c r="K176" s="308"/>
      <c r="L176" s="308"/>
      <c r="M176" s="308"/>
      <c r="N176" s="308"/>
      <c r="O176" s="308"/>
    </row>
    <row r="177" spans="8:15" ht="26.25">
      <c r="H177" s="308"/>
      <c r="J177" s="308"/>
      <c r="K177" s="308"/>
      <c r="L177" s="308"/>
      <c r="M177" s="308"/>
      <c r="N177" s="308"/>
      <c r="O177" s="308"/>
    </row>
    <row r="178" spans="8:15" ht="26.25">
      <c r="H178" s="308"/>
      <c r="J178" s="308"/>
      <c r="K178" s="308"/>
      <c r="L178" s="308"/>
      <c r="M178" s="308"/>
      <c r="N178" s="308"/>
      <c r="O178" s="308"/>
    </row>
    <row r="179" spans="8:15" ht="26.25">
      <c r="H179" s="308"/>
      <c r="J179" s="308"/>
      <c r="K179" s="308"/>
      <c r="L179" s="308"/>
      <c r="M179" s="308"/>
      <c r="N179" s="308"/>
      <c r="O179" s="308"/>
    </row>
    <row r="180" spans="12:13" ht="26.25">
      <c r="L180" s="311"/>
      <c r="M180" s="311"/>
    </row>
    <row r="181" spans="12:13" ht="26.25">
      <c r="L181" s="311"/>
      <c r="M181" s="311"/>
    </row>
    <row r="182" spans="12:13" ht="26.25">
      <c r="L182" s="311"/>
      <c r="M182" s="311"/>
    </row>
    <row r="183" spans="12:13" ht="26.25">
      <c r="L183" s="311"/>
      <c r="M183" s="311"/>
    </row>
    <row r="184" spans="12:13" ht="26.25">
      <c r="L184" s="311"/>
      <c r="M184" s="311"/>
    </row>
    <row r="185" spans="12:13" ht="26.25">
      <c r="L185" s="311"/>
      <c r="M185" s="311"/>
    </row>
    <row r="186" spans="12:13" ht="26.25">
      <c r="L186" s="311"/>
      <c r="M186" s="311"/>
    </row>
    <row r="187" spans="12:13" ht="26.25">
      <c r="L187" s="311"/>
      <c r="M187" s="311"/>
    </row>
    <row r="188" spans="12:13" ht="26.25">
      <c r="L188" s="311"/>
      <c r="M188" s="311"/>
    </row>
    <row r="189" spans="12:13" ht="26.25">
      <c r="L189" s="311"/>
      <c r="M189" s="311"/>
    </row>
    <row r="190" spans="12:13" ht="26.25">
      <c r="L190" s="311"/>
      <c r="M190" s="311"/>
    </row>
    <row r="191" spans="12:13" ht="26.25">
      <c r="L191" s="311"/>
      <c r="M191" s="311"/>
    </row>
    <row r="192" spans="12:13" ht="26.25">
      <c r="L192" s="311"/>
      <c r="M192" s="311"/>
    </row>
    <row r="193" spans="12:13" ht="26.25">
      <c r="L193" s="311"/>
      <c r="M193" s="311"/>
    </row>
    <row r="194" spans="12:13" ht="26.25">
      <c r="L194" s="311"/>
      <c r="M194" s="311"/>
    </row>
    <row r="195" spans="12:13" ht="26.25">
      <c r="L195" s="311"/>
      <c r="M195" s="311"/>
    </row>
    <row r="196" spans="12:13" ht="26.25">
      <c r="L196" s="311"/>
      <c r="M196" s="311"/>
    </row>
    <row r="197" spans="12:13" ht="26.25">
      <c r="L197" s="311"/>
      <c r="M197" s="311"/>
    </row>
    <row r="198" spans="12:13" ht="26.25">
      <c r="L198" s="311"/>
      <c r="M198" s="311"/>
    </row>
    <row r="199" spans="12:13" ht="26.25">
      <c r="L199" s="311"/>
      <c r="M199" s="311"/>
    </row>
    <row r="200" spans="12:13" ht="26.25">
      <c r="L200" s="311"/>
      <c r="M200" s="311"/>
    </row>
    <row r="201" spans="12:13" ht="26.25">
      <c r="L201" s="311"/>
      <c r="M201" s="311"/>
    </row>
    <row r="202" spans="12:13" ht="26.25">
      <c r="L202" s="311"/>
      <c r="M202" s="311"/>
    </row>
    <row r="203" spans="12:13" ht="26.25">
      <c r="L203" s="311"/>
      <c r="M203" s="311"/>
    </row>
    <row r="204" spans="12:13" ht="26.25">
      <c r="L204" s="311"/>
      <c r="M204" s="311"/>
    </row>
    <row r="205" spans="12:13" ht="26.25">
      <c r="L205" s="311"/>
      <c r="M205" s="311"/>
    </row>
    <row r="206" spans="12:13" ht="26.25">
      <c r="L206" s="311"/>
      <c r="M206" s="311"/>
    </row>
    <row r="207" spans="12:13" ht="26.25">
      <c r="L207" s="311"/>
      <c r="M207" s="311"/>
    </row>
    <row r="208" spans="12:13" ht="26.25">
      <c r="L208" s="311"/>
      <c r="M208" s="311"/>
    </row>
    <row r="209" spans="12:13" ht="26.25">
      <c r="L209" s="311"/>
      <c r="M209" s="311"/>
    </row>
    <row r="210" spans="12:13" ht="26.25">
      <c r="L210" s="311"/>
      <c r="M210" s="311"/>
    </row>
    <row r="211" spans="12:13" ht="26.25">
      <c r="L211" s="311"/>
      <c r="M211" s="311"/>
    </row>
    <row r="212" spans="12:13" ht="26.25">
      <c r="L212" s="311"/>
      <c r="M212" s="311"/>
    </row>
    <row r="213" spans="12:13" ht="26.25">
      <c r="L213" s="311"/>
      <c r="M213" s="311"/>
    </row>
    <row r="214" spans="12:13" ht="26.25">
      <c r="L214" s="311"/>
      <c r="M214" s="311"/>
    </row>
    <row r="215" spans="12:13" ht="26.25">
      <c r="L215" s="311"/>
      <c r="M215" s="311"/>
    </row>
    <row r="216" spans="12:13" ht="26.25">
      <c r="L216" s="311"/>
      <c r="M216" s="311"/>
    </row>
    <row r="217" spans="12:13" ht="26.25">
      <c r="L217" s="311"/>
      <c r="M217" s="311"/>
    </row>
    <row r="218" spans="12:13" ht="26.25">
      <c r="L218" s="311"/>
      <c r="M218" s="311"/>
    </row>
    <row r="219" spans="12:13" ht="26.25">
      <c r="L219" s="311"/>
      <c r="M219" s="311"/>
    </row>
    <row r="220" spans="12:13" ht="26.25">
      <c r="L220" s="311"/>
      <c r="M220" s="311"/>
    </row>
    <row r="221" spans="12:13" ht="26.25">
      <c r="L221" s="311"/>
      <c r="M221" s="311"/>
    </row>
    <row r="222" spans="12:13" ht="26.25">
      <c r="L222" s="311"/>
      <c r="M222" s="311"/>
    </row>
    <row r="223" spans="12:13" ht="26.25">
      <c r="L223" s="311"/>
      <c r="M223" s="311"/>
    </row>
    <row r="224" spans="12:13" ht="26.25">
      <c r="L224" s="311"/>
      <c r="M224" s="311"/>
    </row>
    <row r="225" spans="12:13" ht="26.25">
      <c r="L225" s="311"/>
      <c r="M225" s="311"/>
    </row>
    <row r="226" spans="12:13" ht="26.25">
      <c r="L226" s="311"/>
      <c r="M226" s="311"/>
    </row>
    <row r="227" spans="12:13" ht="26.25">
      <c r="L227" s="311"/>
      <c r="M227" s="311"/>
    </row>
    <row r="228" spans="12:13" ht="26.25">
      <c r="L228" s="311"/>
      <c r="M228" s="311"/>
    </row>
    <row r="229" spans="12:13" ht="26.25">
      <c r="L229" s="311"/>
      <c r="M229" s="311"/>
    </row>
    <row r="230" spans="12:13" ht="26.25">
      <c r="L230" s="311"/>
      <c r="M230" s="311"/>
    </row>
    <row r="231" spans="12:13" ht="26.25">
      <c r="L231" s="311"/>
      <c r="M231" s="311"/>
    </row>
    <row r="232" spans="12:13" ht="26.25">
      <c r="L232" s="311"/>
      <c r="M232" s="311"/>
    </row>
    <row r="233" spans="12:13" ht="26.25">
      <c r="L233" s="311"/>
      <c r="M233" s="311"/>
    </row>
    <row r="234" spans="12:13" ht="26.25">
      <c r="L234" s="311"/>
      <c r="M234" s="311"/>
    </row>
    <row r="235" spans="12:13" ht="26.25">
      <c r="L235" s="311"/>
      <c r="M235" s="311"/>
    </row>
    <row r="236" spans="12:13" ht="26.25">
      <c r="L236" s="311"/>
      <c r="M236" s="311"/>
    </row>
    <row r="237" spans="12:13" ht="26.25">
      <c r="L237" s="311"/>
      <c r="M237" s="311"/>
    </row>
    <row r="238" spans="12:13" ht="26.25">
      <c r="L238" s="311"/>
      <c r="M238" s="311"/>
    </row>
    <row r="239" spans="12:13" ht="26.25">
      <c r="L239" s="311"/>
      <c r="M239" s="311"/>
    </row>
    <row r="240" spans="12:13" ht="26.25">
      <c r="L240" s="311"/>
      <c r="M240" s="311"/>
    </row>
    <row r="241" spans="12:13" ht="26.25">
      <c r="L241" s="311"/>
      <c r="M241" s="311"/>
    </row>
    <row r="242" spans="12:13" ht="26.25">
      <c r="L242" s="311"/>
      <c r="M242" s="311"/>
    </row>
    <row r="243" spans="12:13" ht="26.25">
      <c r="L243" s="311"/>
      <c r="M243" s="311"/>
    </row>
    <row r="244" spans="12:13" ht="26.25">
      <c r="L244" s="311"/>
      <c r="M244" s="311"/>
    </row>
  </sheetData>
  <sheetProtection/>
  <mergeCells count="278">
    <mergeCell ref="A29:A32"/>
    <mergeCell ref="B29:B32"/>
    <mergeCell ref="C29:C32"/>
    <mergeCell ref="E29:E32"/>
    <mergeCell ref="F29:F32"/>
    <mergeCell ref="G29:G32"/>
    <mergeCell ref="G160:G163"/>
    <mergeCell ref="A138:G138"/>
    <mergeCell ref="A139:A142"/>
    <mergeCell ref="B139:B142"/>
    <mergeCell ref="C139:C142"/>
    <mergeCell ref="E139:E142"/>
    <mergeCell ref="F139:F142"/>
    <mergeCell ref="C160:C163"/>
    <mergeCell ref="A151:G151"/>
    <mergeCell ref="A155:G155"/>
    <mergeCell ref="A168:O168"/>
    <mergeCell ref="E160:E163"/>
    <mergeCell ref="C156:C159"/>
    <mergeCell ref="E156:E159"/>
    <mergeCell ref="A156:A159"/>
    <mergeCell ref="A160:A163"/>
    <mergeCell ref="B160:B163"/>
    <mergeCell ref="F156:F159"/>
    <mergeCell ref="G156:G159"/>
    <mergeCell ref="F160:F163"/>
    <mergeCell ref="B156:B159"/>
    <mergeCell ref="A147:A149"/>
    <mergeCell ref="A152:A154"/>
    <mergeCell ref="B152:B154"/>
    <mergeCell ref="P147:P149"/>
    <mergeCell ref="I148:I149"/>
    <mergeCell ref="J148:J149"/>
    <mergeCell ref="K148:O148"/>
    <mergeCell ref="H147:H149"/>
    <mergeCell ref="I147:O147"/>
    <mergeCell ref="F133:F137"/>
    <mergeCell ref="G133:G137"/>
    <mergeCell ref="A143:A146"/>
    <mergeCell ref="B143:B146"/>
    <mergeCell ref="C143:C146"/>
    <mergeCell ref="E143:E146"/>
    <mergeCell ref="F143:F146"/>
    <mergeCell ref="G143:G146"/>
    <mergeCell ref="E133:E137"/>
    <mergeCell ref="F126:F128"/>
    <mergeCell ref="G126:G128"/>
    <mergeCell ref="A129:A131"/>
    <mergeCell ref="B129:B131"/>
    <mergeCell ref="C129:C131"/>
    <mergeCell ref="E129:E131"/>
    <mergeCell ref="F129:F131"/>
    <mergeCell ref="G129:G131"/>
    <mergeCell ref="A126:A128"/>
    <mergeCell ref="G117:G119"/>
    <mergeCell ref="F120:F122"/>
    <mergeCell ref="G120:G122"/>
    <mergeCell ref="B126:B128"/>
    <mergeCell ref="F117:F119"/>
    <mergeCell ref="G123:G125"/>
    <mergeCell ref="E123:E125"/>
    <mergeCell ref="B120:B122"/>
    <mergeCell ref="C120:C122"/>
    <mergeCell ref="E120:E122"/>
    <mergeCell ref="A114:A116"/>
    <mergeCell ref="B114:B116"/>
    <mergeCell ref="C114:C116"/>
    <mergeCell ref="E114:E116"/>
    <mergeCell ref="B117:B119"/>
    <mergeCell ref="C126:C128"/>
    <mergeCell ref="E126:E128"/>
    <mergeCell ref="A120:A122"/>
    <mergeCell ref="A117:A119"/>
    <mergeCell ref="C117:C119"/>
    <mergeCell ref="F102:F104"/>
    <mergeCell ref="G102:G104"/>
    <mergeCell ref="A99:A101"/>
    <mergeCell ref="B99:B101"/>
    <mergeCell ref="A102:A104"/>
    <mergeCell ref="B102:B104"/>
    <mergeCell ref="C102:C104"/>
    <mergeCell ref="E102:E104"/>
    <mergeCell ref="C99:C101"/>
    <mergeCell ref="E99:E101"/>
    <mergeCell ref="G99:G101"/>
    <mergeCell ref="P94:P96"/>
    <mergeCell ref="I95:I96"/>
    <mergeCell ref="J95:J96"/>
    <mergeCell ref="K95:O95"/>
    <mergeCell ref="H94:H96"/>
    <mergeCell ref="I94:O94"/>
    <mergeCell ref="G94:G96"/>
    <mergeCell ref="A98:G98"/>
    <mergeCell ref="C94:C96"/>
    <mergeCell ref="D94:D96"/>
    <mergeCell ref="A90:A93"/>
    <mergeCell ref="B90:B93"/>
    <mergeCell ref="C90:C93"/>
    <mergeCell ref="F99:F101"/>
    <mergeCell ref="F90:F93"/>
    <mergeCell ref="G90:G93"/>
    <mergeCell ref="A89:G89"/>
    <mergeCell ref="G82:G84"/>
    <mergeCell ref="A85:A88"/>
    <mergeCell ref="E85:E88"/>
    <mergeCell ref="F85:F88"/>
    <mergeCell ref="E90:E93"/>
    <mergeCell ref="G85:G88"/>
    <mergeCell ref="A82:A84"/>
    <mergeCell ref="B82:B84"/>
    <mergeCell ref="E67:E70"/>
    <mergeCell ref="F67:F70"/>
    <mergeCell ref="G67:G70"/>
    <mergeCell ref="F71:F74"/>
    <mergeCell ref="G71:G74"/>
    <mergeCell ref="E71:E74"/>
    <mergeCell ref="C59:C62"/>
    <mergeCell ref="A71:A74"/>
    <mergeCell ref="B71:B74"/>
    <mergeCell ref="C71:C74"/>
    <mergeCell ref="A67:A70"/>
    <mergeCell ref="B67:B70"/>
    <mergeCell ref="C67:C70"/>
    <mergeCell ref="G55:G58"/>
    <mergeCell ref="G59:G62"/>
    <mergeCell ref="A63:A66"/>
    <mergeCell ref="B63:B66"/>
    <mergeCell ref="C63:C66"/>
    <mergeCell ref="E63:E66"/>
    <mergeCell ref="F63:F66"/>
    <mergeCell ref="G63:G66"/>
    <mergeCell ref="A59:A62"/>
    <mergeCell ref="B59:B62"/>
    <mergeCell ref="F41:F44"/>
    <mergeCell ref="A40:G40"/>
    <mergeCell ref="H50:H52"/>
    <mergeCell ref="I50:O50"/>
    <mergeCell ref="P50:P52"/>
    <mergeCell ref="I51:I52"/>
    <mergeCell ref="J51:J52"/>
    <mergeCell ref="K51:O51"/>
    <mergeCell ref="A46:A49"/>
    <mergeCell ref="B46:B49"/>
    <mergeCell ref="C46:C49"/>
    <mergeCell ref="E46:E49"/>
    <mergeCell ref="F46:F49"/>
    <mergeCell ref="G46:G49"/>
    <mergeCell ref="A24:G24"/>
    <mergeCell ref="A25:A28"/>
    <mergeCell ref="B25:B28"/>
    <mergeCell ref="C25:C28"/>
    <mergeCell ref="E25:E28"/>
    <mergeCell ref="F25:F28"/>
    <mergeCell ref="G25:G28"/>
    <mergeCell ref="F20:F23"/>
    <mergeCell ref="G20:G23"/>
    <mergeCell ref="A20:A23"/>
    <mergeCell ref="A16:A19"/>
    <mergeCell ref="B16:B19"/>
    <mergeCell ref="C16:C19"/>
    <mergeCell ref="E16:E19"/>
    <mergeCell ref="E20:E23"/>
    <mergeCell ref="G9:G11"/>
    <mergeCell ref="A12:G12"/>
    <mergeCell ref="A9:A11"/>
    <mergeCell ref="B9:B11"/>
    <mergeCell ref="C9:C11"/>
    <mergeCell ref="F16:F19"/>
    <mergeCell ref="G16:G19"/>
    <mergeCell ref="A13:A15"/>
    <mergeCell ref="G111:G113"/>
    <mergeCell ref="E111:E113"/>
    <mergeCell ref="F111:F113"/>
    <mergeCell ref="F114:F116"/>
    <mergeCell ref="G114:G116"/>
    <mergeCell ref="P4:P6"/>
    <mergeCell ref="E13:E15"/>
    <mergeCell ref="F13:F15"/>
    <mergeCell ref="G13:G15"/>
    <mergeCell ref="E9:E11"/>
    <mergeCell ref="F34:F36"/>
    <mergeCell ref="G34:G36"/>
    <mergeCell ref="E105:E107"/>
    <mergeCell ref="F105:F107"/>
    <mergeCell ref="G105:G107"/>
    <mergeCell ref="E108:E110"/>
    <mergeCell ref="F108:F110"/>
    <mergeCell ref="G108:G110"/>
    <mergeCell ref="G37:G39"/>
    <mergeCell ref="G41:G44"/>
    <mergeCell ref="F82:F84"/>
    <mergeCell ref="E78:E81"/>
    <mergeCell ref="F37:F39"/>
    <mergeCell ref="B37:B39"/>
    <mergeCell ref="B50:B52"/>
    <mergeCell ref="A33:G33"/>
    <mergeCell ref="A34:A36"/>
    <mergeCell ref="B34:B36"/>
    <mergeCell ref="C34:C36"/>
    <mergeCell ref="E34:E36"/>
    <mergeCell ref="G78:G81"/>
    <mergeCell ref="F123:F125"/>
    <mergeCell ref="E117:E119"/>
    <mergeCell ref="E147:F148"/>
    <mergeCell ref="G147:G149"/>
    <mergeCell ref="G139:G142"/>
    <mergeCell ref="A132:G132"/>
    <mergeCell ref="A133:A137"/>
    <mergeCell ref="B133:B137"/>
    <mergeCell ref="C133:C137"/>
    <mergeCell ref="B147:B149"/>
    <mergeCell ref="C147:C149"/>
    <mergeCell ref="D147:D149"/>
    <mergeCell ref="C20:C23"/>
    <mergeCell ref="D50:D52"/>
    <mergeCell ref="A54:G54"/>
    <mergeCell ref="A55:A58"/>
    <mergeCell ref="B55:B58"/>
    <mergeCell ref="C55:C58"/>
    <mergeCell ref="E55:E58"/>
    <mergeCell ref="A105:A107"/>
    <mergeCell ref="B105:B107"/>
    <mergeCell ref="C105:C107"/>
    <mergeCell ref="A75:A77"/>
    <mergeCell ref="A78:A81"/>
    <mergeCell ref="B78:B81"/>
    <mergeCell ref="B85:B88"/>
    <mergeCell ref="C85:C88"/>
    <mergeCell ref="A94:A96"/>
    <mergeCell ref="B94:B96"/>
    <mergeCell ref="C50:C52"/>
    <mergeCell ref="E94:F95"/>
    <mergeCell ref="E59:E62"/>
    <mergeCell ref="F59:F62"/>
    <mergeCell ref="E50:F51"/>
    <mergeCell ref="F55:F58"/>
    <mergeCell ref="F78:F81"/>
    <mergeCell ref="C82:C84"/>
    <mergeCell ref="E82:E84"/>
    <mergeCell ref="C78:C81"/>
    <mergeCell ref="C37:C39"/>
    <mergeCell ref="E41:E44"/>
    <mergeCell ref="B20:B23"/>
    <mergeCell ref="A123:A125"/>
    <mergeCell ref="B123:B125"/>
    <mergeCell ref="C123:C125"/>
    <mergeCell ref="A108:A110"/>
    <mergeCell ref="B108:B110"/>
    <mergeCell ref="C108:C110"/>
    <mergeCell ref="A111:A113"/>
    <mergeCell ref="B111:B113"/>
    <mergeCell ref="C111:C113"/>
    <mergeCell ref="G50:G52"/>
    <mergeCell ref="A45:G45"/>
    <mergeCell ref="B13:B15"/>
    <mergeCell ref="C13:C15"/>
    <mergeCell ref="A37:A39"/>
    <mergeCell ref="A50:A52"/>
    <mergeCell ref="E37:E39"/>
    <mergeCell ref="A41:A44"/>
    <mergeCell ref="B41:B44"/>
    <mergeCell ref="C41:C44"/>
    <mergeCell ref="O1:P1"/>
    <mergeCell ref="A3:P3"/>
    <mergeCell ref="F9:F11"/>
    <mergeCell ref="A2:P2"/>
    <mergeCell ref="A4:A6"/>
    <mergeCell ref="B4:B6"/>
    <mergeCell ref="C4:C6"/>
    <mergeCell ref="K5:O5"/>
    <mergeCell ref="I5:I6"/>
    <mergeCell ref="J5:J6"/>
    <mergeCell ref="H4:H6"/>
    <mergeCell ref="I4:O4"/>
    <mergeCell ref="A8:G8"/>
    <mergeCell ref="D4:D6"/>
    <mergeCell ref="E4:F5"/>
    <mergeCell ref="G4:G6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3" r:id="rId1"/>
  <rowBreaks count="4" manualBreakCount="4">
    <brk id="49" max="15" man="1"/>
    <brk id="93" max="15" man="1"/>
    <brk id="146" max="15" man="1"/>
    <brk id="1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25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7.57421875" style="12" customWidth="1"/>
    <col min="2" max="3" width="8.8515625" style="12" customWidth="1"/>
    <col min="4" max="4" width="50.00390625" style="12" customWidth="1"/>
    <col min="5" max="5" width="15.57421875" style="12" customWidth="1"/>
    <col min="6" max="6" width="13.140625" style="322" bestFit="1" customWidth="1"/>
    <col min="7" max="9" width="13.140625" style="322" customWidth="1"/>
    <col min="10" max="10" width="12.28125" style="12" bestFit="1" customWidth="1"/>
    <col min="11" max="16384" width="9.140625" style="12" customWidth="1"/>
  </cols>
  <sheetData>
    <row r="1" spans="1:10" ht="52.5" customHeight="1">
      <c r="A1" s="321"/>
      <c r="B1" s="321"/>
      <c r="C1" s="321"/>
      <c r="D1" s="321" t="s">
        <v>168</v>
      </c>
      <c r="E1" s="321"/>
      <c r="G1" s="323"/>
      <c r="I1" s="855" t="s">
        <v>427</v>
      </c>
      <c r="J1" s="855"/>
    </row>
    <row r="2" spans="1:10" ht="12" customHeight="1">
      <c r="A2" s="22"/>
      <c r="B2" s="22"/>
      <c r="C2" s="22"/>
      <c r="D2" s="22"/>
      <c r="E2" s="22"/>
      <c r="F2" s="324"/>
      <c r="G2" s="324"/>
      <c r="H2" s="324"/>
      <c r="I2" s="324"/>
      <c r="J2" s="22"/>
    </row>
    <row r="3" spans="1:10" ht="12" customHeight="1">
      <c r="A3" s="22"/>
      <c r="B3" s="22"/>
      <c r="C3" s="22"/>
      <c r="D3" s="22"/>
      <c r="E3" s="22"/>
      <c r="F3" s="324"/>
      <c r="G3" s="324"/>
      <c r="H3" s="324"/>
      <c r="I3" s="324"/>
      <c r="J3" s="22"/>
    </row>
    <row r="4" spans="1:10" ht="31.5" customHeight="1">
      <c r="A4" s="856" t="s">
        <v>274</v>
      </c>
      <c r="B4" s="856"/>
      <c r="C4" s="856"/>
      <c r="D4" s="856"/>
      <c r="E4" s="856"/>
      <c r="F4" s="856"/>
      <c r="G4" s="856"/>
      <c r="H4" s="856"/>
      <c r="I4" s="856"/>
      <c r="J4" s="856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857" t="s">
        <v>0</v>
      </c>
      <c r="B6" s="859" t="s">
        <v>1</v>
      </c>
      <c r="C6" s="859" t="s">
        <v>170</v>
      </c>
      <c r="D6" s="862" t="s">
        <v>2</v>
      </c>
      <c r="E6" s="839" t="s">
        <v>3</v>
      </c>
      <c r="F6" s="840"/>
      <c r="G6" s="841"/>
      <c r="H6" s="842" t="s">
        <v>4</v>
      </c>
      <c r="I6" s="843"/>
      <c r="J6" s="844"/>
    </row>
    <row r="7" spans="1:10" ht="12.75">
      <c r="A7" s="858"/>
      <c r="B7" s="860"/>
      <c r="C7" s="860"/>
      <c r="D7" s="863"/>
      <c r="E7" s="845" t="s">
        <v>18</v>
      </c>
      <c r="F7" s="847" t="s">
        <v>171</v>
      </c>
      <c r="G7" s="848"/>
      <c r="H7" s="849" t="s">
        <v>18</v>
      </c>
      <c r="I7" s="851" t="s">
        <v>171</v>
      </c>
      <c r="J7" s="852"/>
    </row>
    <row r="8" spans="1:10" ht="33.75" customHeight="1">
      <c r="A8" s="846"/>
      <c r="B8" s="861"/>
      <c r="C8" s="861"/>
      <c r="D8" s="864"/>
      <c r="E8" s="846"/>
      <c r="F8" s="325" t="s">
        <v>172</v>
      </c>
      <c r="G8" s="326" t="s">
        <v>173</v>
      </c>
      <c r="H8" s="850"/>
      <c r="I8" s="327" t="s">
        <v>172</v>
      </c>
      <c r="J8" s="328" t="s">
        <v>173</v>
      </c>
    </row>
    <row r="9" spans="1:10" s="337" customFormat="1" ht="12" thickBot="1">
      <c r="A9" s="329">
        <v>1</v>
      </c>
      <c r="B9" s="330">
        <v>2</v>
      </c>
      <c r="C9" s="330">
        <v>3</v>
      </c>
      <c r="D9" s="331">
        <v>4</v>
      </c>
      <c r="E9" s="332">
        <v>5</v>
      </c>
      <c r="F9" s="333">
        <v>6</v>
      </c>
      <c r="G9" s="334">
        <v>7</v>
      </c>
      <c r="H9" s="335">
        <v>8</v>
      </c>
      <c r="I9" s="333">
        <v>9</v>
      </c>
      <c r="J9" s="336">
        <v>10</v>
      </c>
    </row>
    <row r="10" spans="1:10" s="345" customFormat="1" ht="30" customHeight="1">
      <c r="A10" s="473">
        <v>600</v>
      </c>
      <c r="B10" s="474"/>
      <c r="C10" s="475"/>
      <c r="D10" s="476" t="s">
        <v>225</v>
      </c>
      <c r="E10" s="477">
        <f aca="true" t="shared" si="0" ref="E10:J10">SUM(E11)</f>
        <v>2700000</v>
      </c>
      <c r="F10" s="450">
        <f t="shared" si="0"/>
        <v>0</v>
      </c>
      <c r="G10" s="478">
        <f t="shared" si="0"/>
        <v>2700000</v>
      </c>
      <c r="H10" s="477">
        <f t="shared" si="0"/>
        <v>2700000</v>
      </c>
      <c r="I10" s="450">
        <f t="shared" si="0"/>
        <v>0</v>
      </c>
      <c r="J10" s="479">
        <f t="shared" si="0"/>
        <v>2700000</v>
      </c>
    </row>
    <row r="11" spans="1:10" s="345" customFormat="1" ht="30" customHeight="1">
      <c r="A11" s="346"/>
      <c r="B11" s="347">
        <v>60014</v>
      </c>
      <c r="C11" s="348"/>
      <c r="D11" s="349" t="s">
        <v>275</v>
      </c>
      <c r="E11" s="350">
        <f aca="true" t="shared" si="1" ref="E11:J11">SUM(E12:E13)</f>
        <v>2700000</v>
      </c>
      <c r="F11" s="351">
        <f t="shared" si="1"/>
        <v>0</v>
      </c>
      <c r="G11" s="451">
        <f t="shared" si="1"/>
        <v>2700000</v>
      </c>
      <c r="H11" s="350">
        <f t="shared" si="1"/>
        <v>2700000</v>
      </c>
      <c r="I11" s="351">
        <f t="shared" si="1"/>
        <v>0</v>
      </c>
      <c r="J11" s="370">
        <f t="shared" si="1"/>
        <v>2700000</v>
      </c>
    </row>
    <row r="12" spans="1:10" s="345" customFormat="1" ht="51">
      <c r="A12" s="346"/>
      <c r="B12" s="354"/>
      <c r="C12" s="348" t="s">
        <v>276</v>
      </c>
      <c r="D12" s="349" t="s">
        <v>401</v>
      </c>
      <c r="E12" s="355">
        <f>SUM(F12:G12)</f>
        <v>2700000</v>
      </c>
      <c r="F12" s="356">
        <v>0</v>
      </c>
      <c r="G12" s="357">
        <v>2700000</v>
      </c>
      <c r="H12" s="350">
        <f>SUM(I12:J12)</f>
        <v>0</v>
      </c>
      <c r="I12" s="351">
        <v>0</v>
      </c>
      <c r="J12" s="358">
        <v>0</v>
      </c>
    </row>
    <row r="13" spans="1:10" s="345" customFormat="1" ht="39" thickBot="1">
      <c r="A13" s="368"/>
      <c r="B13" s="339"/>
      <c r="C13" s="348" t="s">
        <v>277</v>
      </c>
      <c r="D13" s="349" t="s">
        <v>278</v>
      </c>
      <c r="E13" s="355">
        <f>SUM(F13:G13)</f>
        <v>0</v>
      </c>
      <c r="F13" s="351">
        <v>0</v>
      </c>
      <c r="G13" s="458">
        <v>0</v>
      </c>
      <c r="H13" s="459">
        <f>SUM(I13:J13)</f>
        <v>2700000</v>
      </c>
      <c r="I13" s="351">
        <v>0</v>
      </c>
      <c r="J13" s="353">
        <v>2700000</v>
      </c>
    </row>
    <row r="14" spans="1:10" s="23" customFormat="1" ht="31.5" customHeight="1" thickBot="1">
      <c r="A14" s="853" t="s">
        <v>5</v>
      </c>
      <c r="B14" s="854"/>
      <c r="C14" s="854"/>
      <c r="D14" s="854"/>
      <c r="E14" s="359">
        <f aca="true" t="shared" si="2" ref="E14:J14">SUM(E10)</f>
        <v>2700000</v>
      </c>
      <c r="F14" s="360">
        <f t="shared" si="2"/>
        <v>0</v>
      </c>
      <c r="G14" s="361">
        <f t="shared" si="2"/>
        <v>2700000</v>
      </c>
      <c r="H14" s="359">
        <f t="shared" si="2"/>
        <v>2700000</v>
      </c>
      <c r="I14" s="360">
        <f t="shared" si="2"/>
        <v>0</v>
      </c>
      <c r="J14" s="362">
        <f t="shared" si="2"/>
        <v>2700000</v>
      </c>
    </row>
    <row r="15" spans="1:10" ht="12.75">
      <c r="A15" s="345"/>
      <c r="B15" s="345"/>
      <c r="C15" s="345"/>
      <c r="D15" s="345"/>
      <c r="E15" s="345"/>
      <c r="F15" s="363"/>
      <c r="G15" s="363"/>
      <c r="H15" s="363"/>
      <c r="I15" s="363"/>
      <c r="J15" s="345"/>
    </row>
    <row r="17" ht="12.75">
      <c r="E17" s="30"/>
    </row>
    <row r="18" spans="5:10" ht="12.75">
      <c r="E18" s="19"/>
      <c r="J18" s="19"/>
    </row>
    <row r="20" spans="4:10" ht="12.75">
      <c r="D20" s="364"/>
      <c r="E20" s="365"/>
      <c r="J20" s="19"/>
    </row>
    <row r="21" spans="4:5" ht="12.75">
      <c r="D21" s="366"/>
      <c r="E21" s="366"/>
    </row>
    <row r="22" spans="4:5" ht="12.75">
      <c r="D22" s="366"/>
      <c r="E22" s="366"/>
    </row>
    <row r="23" spans="4:5" ht="12.75">
      <c r="D23" s="366"/>
      <c r="E23" s="366"/>
    </row>
    <row r="24" spans="4:5" ht="12.75">
      <c r="D24" s="364"/>
      <c r="E24" s="367"/>
    </row>
    <row r="25" spans="1:10" s="322" customFormat="1" ht="12.75">
      <c r="A25" s="12"/>
      <c r="B25" s="12"/>
      <c r="C25" s="12"/>
      <c r="D25" s="366"/>
      <c r="E25" s="366"/>
      <c r="J25" s="12"/>
    </row>
  </sheetData>
  <sheetProtection/>
  <mergeCells count="13">
    <mergeCell ref="A14:D14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83"/>
  <sheetViews>
    <sheetView showGridLines="0" view="pageBreakPreview" zoomScaleSheetLayoutView="100" zoomScalePageLayoutView="0" workbookViewId="0" topLeftCell="D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4" width="15.00390625" style="12" bestFit="1" customWidth="1"/>
    <col min="5" max="5" width="10.7109375" style="12" bestFit="1" customWidth="1"/>
    <col min="6" max="6" width="16.7109375" style="12" bestFit="1" customWidth="1"/>
    <col min="7" max="7" width="11.421875" style="12" customWidth="1"/>
    <col min="8" max="8" width="13.00390625" style="12" customWidth="1"/>
    <col min="9" max="9" width="12.28125" style="12" customWidth="1"/>
    <col min="10" max="10" width="12.57421875" style="22" customWidth="1"/>
    <col min="11" max="11" width="17.140625" style="12" customWidth="1"/>
    <col min="12" max="12" width="11.00390625" style="12" bestFit="1" customWidth="1"/>
    <col min="13" max="13" width="15.140625" style="12" customWidth="1"/>
    <col min="14" max="16384" width="9.140625" style="12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90"/>
      <c r="L1" s="875" t="s">
        <v>428</v>
      </c>
      <c r="M1" s="875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2.25" customHeight="1">
      <c r="A3" s="856" t="s">
        <v>74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876" t="s">
        <v>0</v>
      </c>
      <c r="B5" s="879" t="s">
        <v>1</v>
      </c>
      <c r="C5" s="879" t="s">
        <v>2</v>
      </c>
      <c r="D5" s="882" t="s">
        <v>3</v>
      </c>
      <c r="E5" s="883"/>
      <c r="F5" s="883"/>
      <c r="G5" s="883"/>
      <c r="H5" s="884"/>
      <c r="I5" s="865" t="s">
        <v>4</v>
      </c>
      <c r="J5" s="866"/>
      <c r="K5" s="866"/>
      <c r="L5" s="866"/>
      <c r="M5" s="867"/>
    </row>
    <row r="6" spans="1:13" s="1" customFormat="1" ht="12.75">
      <c r="A6" s="877"/>
      <c r="B6" s="880"/>
      <c r="C6" s="880"/>
      <c r="D6" s="868" t="s">
        <v>18</v>
      </c>
      <c r="E6" s="869" t="s">
        <v>75</v>
      </c>
      <c r="F6" s="870"/>
      <c r="G6" s="870"/>
      <c r="H6" s="871"/>
      <c r="I6" s="868" t="s">
        <v>18</v>
      </c>
      <c r="J6" s="869" t="s">
        <v>75</v>
      </c>
      <c r="K6" s="870"/>
      <c r="L6" s="870"/>
      <c r="M6" s="871"/>
    </row>
    <row r="7" spans="1:13" s="1" customFormat="1" ht="59.25" customHeight="1">
      <c r="A7" s="878"/>
      <c r="B7" s="881"/>
      <c r="C7" s="881"/>
      <c r="D7" s="868"/>
      <c r="E7" s="191" t="s">
        <v>76</v>
      </c>
      <c r="F7" s="191" t="s">
        <v>77</v>
      </c>
      <c r="G7" s="191" t="s">
        <v>78</v>
      </c>
      <c r="H7" s="377" t="s">
        <v>79</v>
      </c>
      <c r="I7" s="868"/>
      <c r="J7" s="192" t="s">
        <v>76</v>
      </c>
      <c r="K7" s="192" t="s">
        <v>77</v>
      </c>
      <c r="L7" s="192" t="s">
        <v>78</v>
      </c>
      <c r="M7" s="180" t="s">
        <v>79</v>
      </c>
    </row>
    <row r="8" spans="1:13" s="3" customFormat="1" ht="12" thickBot="1">
      <c r="A8" s="8">
        <v>1</v>
      </c>
      <c r="B8" s="9">
        <v>2</v>
      </c>
      <c r="C8" s="193">
        <v>3</v>
      </c>
      <c r="D8" s="194">
        <v>4</v>
      </c>
      <c r="E8" s="195">
        <v>5</v>
      </c>
      <c r="F8" s="195">
        <v>6</v>
      </c>
      <c r="G8" s="195">
        <v>7</v>
      </c>
      <c r="H8" s="196">
        <v>8</v>
      </c>
      <c r="I8" s="194">
        <v>9</v>
      </c>
      <c r="J8" s="195">
        <v>10</v>
      </c>
      <c r="K8" s="195">
        <v>11</v>
      </c>
      <c r="L8" s="195">
        <v>12</v>
      </c>
      <c r="M8" s="196">
        <v>13</v>
      </c>
    </row>
    <row r="9" spans="1:13" s="1" customFormat="1" ht="12.75">
      <c r="A9" s="197"/>
      <c r="B9" s="198"/>
      <c r="C9" s="199"/>
      <c r="D9" s="200"/>
      <c r="E9" s="201"/>
      <c r="F9" s="201"/>
      <c r="G9" s="201"/>
      <c r="H9" s="378"/>
      <c r="I9" s="202"/>
      <c r="J9" s="203"/>
      <c r="K9" s="203"/>
      <c r="L9" s="203"/>
      <c r="M9" s="204"/>
    </row>
    <row r="10" spans="1:13" s="7" customFormat="1" ht="12.75">
      <c r="A10" s="205">
        <v>600</v>
      </c>
      <c r="B10" s="206"/>
      <c r="C10" s="207" t="s">
        <v>225</v>
      </c>
      <c r="D10" s="208">
        <f aca="true" t="shared" si="0" ref="D10:M10">SUM(D12:D12)</f>
        <v>0</v>
      </c>
      <c r="E10" s="209">
        <f t="shared" si="0"/>
        <v>0</v>
      </c>
      <c r="F10" s="209">
        <f t="shared" si="0"/>
        <v>0</v>
      </c>
      <c r="G10" s="209">
        <f t="shared" si="0"/>
        <v>0</v>
      </c>
      <c r="H10" s="210">
        <f t="shared" si="0"/>
        <v>0</v>
      </c>
      <c r="I10" s="208">
        <f t="shared" si="0"/>
        <v>120000</v>
      </c>
      <c r="J10" s="209">
        <f t="shared" si="0"/>
        <v>0</v>
      </c>
      <c r="K10" s="209">
        <f t="shared" si="0"/>
        <v>0</v>
      </c>
      <c r="L10" s="209">
        <f t="shared" si="0"/>
        <v>0</v>
      </c>
      <c r="M10" s="210">
        <f t="shared" si="0"/>
        <v>0</v>
      </c>
    </row>
    <row r="11" spans="1:13" s="1" customFormat="1" ht="12.75">
      <c r="A11" s="211"/>
      <c r="B11" s="212"/>
      <c r="C11" s="213"/>
      <c r="D11" s="214"/>
      <c r="E11" s="215"/>
      <c r="F11" s="215"/>
      <c r="G11" s="215"/>
      <c r="H11" s="379"/>
      <c r="I11" s="216"/>
      <c r="J11" s="217"/>
      <c r="K11" s="217"/>
      <c r="L11" s="217"/>
      <c r="M11" s="218"/>
    </row>
    <row r="12" spans="1:13" s="1" customFormat="1" ht="12.75">
      <c r="A12" s="28"/>
      <c r="B12" s="212">
        <v>60016</v>
      </c>
      <c r="C12" s="213" t="s">
        <v>227</v>
      </c>
      <c r="D12" s="214">
        <v>0</v>
      </c>
      <c r="E12" s="215">
        <v>0</v>
      </c>
      <c r="F12" s="215">
        <v>0</v>
      </c>
      <c r="G12" s="215">
        <v>0</v>
      </c>
      <c r="H12" s="379">
        <v>0</v>
      </c>
      <c r="I12" s="216">
        <v>120000</v>
      </c>
      <c r="J12" s="217">
        <v>0</v>
      </c>
      <c r="K12" s="217">
        <v>0</v>
      </c>
      <c r="L12" s="217">
        <v>0</v>
      </c>
      <c r="M12" s="218">
        <v>0</v>
      </c>
    </row>
    <row r="13" spans="1:13" s="1" customFormat="1" ht="12.75">
      <c r="A13" s="497"/>
      <c r="B13" s="498"/>
      <c r="C13" s="499"/>
      <c r="D13" s="500"/>
      <c r="E13" s="501"/>
      <c r="F13" s="501"/>
      <c r="G13" s="501"/>
      <c r="H13" s="502"/>
      <c r="I13" s="503"/>
      <c r="J13" s="504"/>
      <c r="K13" s="504"/>
      <c r="L13" s="504"/>
      <c r="M13" s="505"/>
    </row>
    <row r="14" spans="1:13" s="7" customFormat="1" ht="12.75">
      <c r="A14" s="205">
        <v>700</v>
      </c>
      <c r="B14" s="206"/>
      <c r="C14" s="507" t="s">
        <v>231</v>
      </c>
      <c r="D14" s="208">
        <f aca="true" t="shared" si="1" ref="D14:M14">SUM(D16:D16)</f>
        <v>0</v>
      </c>
      <c r="E14" s="209">
        <f t="shared" si="1"/>
        <v>0</v>
      </c>
      <c r="F14" s="209">
        <f t="shared" si="1"/>
        <v>0</v>
      </c>
      <c r="G14" s="209">
        <f t="shared" si="1"/>
        <v>0</v>
      </c>
      <c r="H14" s="210">
        <f t="shared" si="1"/>
        <v>0</v>
      </c>
      <c r="I14" s="208">
        <f t="shared" si="1"/>
        <v>153241</v>
      </c>
      <c r="J14" s="209">
        <f t="shared" si="1"/>
        <v>153241</v>
      </c>
      <c r="K14" s="209">
        <f t="shared" si="1"/>
        <v>0</v>
      </c>
      <c r="L14" s="209">
        <f t="shared" si="1"/>
        <v>0</v>
      </c>
      <c r="M14" s="210">
        <f t="shared" si="1"/>
        <v>0</v>
      </c>
    </row>
    <row r="15" spans="1:13" s="1" customFormat="1" ht="12.75">
      <c r="A15" s="211"/>
      <c r="B15" s="212"/>
      <c r="C15" s="213"/>
      <c r="D15" s="214"/>
      <c r="E15" s="215"/>
      <c r="F15" s="215"/>
      <c r="G15" s="215"/>
      <c r="H15" s="379"/>
      <c r="I15" s="216"/>
      <c r="J15" s="217"/>
      <c r="K15" s="217"/>
      <c r="L15" s="217"/>
      <c r="M15" s="218"/>
    </row>
    <row r="16" spans="1:13" s="1" customFormat="1" ht="12.75">
      <c r="A16" s="27"/>
      <c r="B16" s="15">
        <v>70001</v>
      </c>
      <c r="C16" s="219" t="s">
        <v>232</v>
      </c>
      <c r="D16" s="371">
        <v>0</v>
      </c>
      <c r="E16" s="372">
        <v>0</v>
      </c>
      <c r="F16" s="372">
        <v>0</v>
      </c>
      <c r="G16" s="372">
        <v>0</v>
      </c>
      <c r="H16" s="380">
        <v>0</v>
      </c>
      <c r="I16" s="373">
        <v>153241</v>
      </c>
      <c r="J16" s="374">
        <v>153241</v>
      </c>
      <c r="K16" s="374">
        <v>0</v>
      </c>
      <c r="L16" s="374">
        <v>0</v>
      </c>
      <c r="M16" s="375">
        <v>0</v>
      </c>
    </row>
    <row r="17" spans="1:13" s="1" customFormat="1" ht="12.75">
      <c r="A17" s="211"/>
      <c r="B17" s="212"/>
      <c r="C17" s="213"/>
      <c r="D17" s="453"/>
      <c r="E17" s="215"/>
      <c r="F17" s="215"/>
      <c r="G17" s="215"/>
      <c r="H17" s="454"/>
      <c r="I17" s="455"/>
      <c r="J17" s="217"/>
      <c r="K17" s="217"/>
      <c r="L17" s="217"/>
      <c r="M17" s="456"/>
    </row>
    <row r="18" spans="1:13" s="7" customFormat="1" ht="12.75">
      <c r="A18" s="205">
        <v>710</v>
      </c>
      <c r="B18" s="206"/>
      <c r="C18" s="207" t="s">
        <v>279</v>
      </c>
      <c r="D18" s="208">
        <f aca="true" t="shared" si="2" ref="D18:M18">SUM(D20:D20)</f>
        <v>0</v>
      </c>
      <c r="E18" s="209">
        <f t="shared" si="2"/>
        <v>0</v>
      </c>
      <c r="F18" s="209">
        <f t="shared" si="2"/>
        <v>0</v>
      </c>
      <c r="G18" s="209">
        <f t="shared" si="2"/>
        <v>0</v>
      </c>
      <c r="H18" s="210">
        <f t="shared" si="2"/>
        <v>0</v>
      </c>
      <c r="I18" s="208">
        <f t="shared" si="2"/>
        <v>100000</v>
      </c>
      <c r="J18" s="209">
        <f t="shared" si="2"/>
        <v>0</v>
      </c>
      <c r="K18" s="209">
        <f t="shared" si="2"/>
        <v>0</v>
      </c>
      <c r="L18" s="209">
        <f t="shared" si="2"/>
        <v>0</v>
      </c>
      <c r="M18" s="210">
        <f t="shared" si="2"/>
        <v>0</v>
      </c>
    </row>
    <row r="19" spans="1:13" s="1" customFormat="1" ht="12.75">
      <c r="A19" s="211"/>
      <c r="B19" s="212"/>
      <c r="C19" s="213"/>
      <c r="D19" s="214"/>
      <c r="E19" s="215"/>
      <c r="F19" s="215"/>
      <c r="G19" s="215"/>
      <c r="H19" s="379"/>
      <c r="I19" s="216"/>
      <c r="J19" s="217"/>
      <c r="K19" s="217"/>
      <c r="L19" s="217"/>
      <c r="M19" s="218"/>
    </row>
    <row r="20" spans="1:13" s="1" customFormat="1" ht="12.75">
      <c r="A20" s="27"/>
      <c r="B20" s="15">
        <v>71014</v>
      </c>
      <c r="C20" s="219" t="s">
        <v>280</v>
      </c>
      <c r="D20" s="371">
        <v>0</v>
      </c>
      <c r="E20" s="372">
        <v>0</v>
      </c>
      <c r="F20" s="372">
        <v>0</v>
      </c>
      <c r="G20" s="372">
        <v>0</v>
      </c>
      <c r="H20" s="380">
        <v>0</v>
      </c>
      <c r="I20" s="373">
        <v>100000</v>
      </c>
      <c r="J20" s="374">
        <v>0</v>
      </c>
      <c r="K20" s="374">
        <v>0</v>
      </c>
      <c r="L20" s="374">
        <v>0</v>
      </c>
      <c r="M20" s="375">
        <v>0</v>
      </c>
    </row>
    <row r="21" spans="1:13" s="1" customFormat="1" ht="12.75">
      <c r="A21" s="211"/>
      <c r="B21" s="212"/>
      <c r="C21" s="213"/>
      <c r="D21" s="453"/>
      <c r="E21" s="215"/>
      <c r="F21" s="215"/>
      <c r="G21" s="215"/>
      <c r="H21" s="454"/>
      <c r="I21" s="216"/>
      <c r="J21" s="217"/>
      <c r="K21" s="217"/>
      <c r="L21" s="217"/>
      <c r="M21" s="456"/>
    </row>
    <row r="22" spans="1:13" s="7" customFormat="1" ht="12.75">
      <c r="A22" s="205">
        <v>750</v>
      </c>
      <c r="B22" s="206"/>
      <c r="C22" s="507" t="s">
        <v>47</v>
      </c>
      <c r="D22" s="208">
        <f>SUM(D24,D26,D28)</f>
        <v>40000</v>
      </c>
      <c r="E22" s="209">
        <f aca="true" t="shared" si="3" ref="E22:M22">SUM(E24,E26,E28)</f>
        <v>0</v>
      </c>
      <c r="F22" s="209">
        <f t="shared" si="3"/>
        <v>0</v>
      </c>
      <c r="G22" s="209">
        <f t="shared" si="3"/>
        <v>0</v>
      </c>
      <c r="H22" s="510">
        <f t="shared" si="3"/>
        <v>0</v>
      </c>
      <c r="I22" s="208">
        <f t="shared" si="3"/>
        <v>205045</v>
      </c>
      <c r="J22" s="209">
        <f t="shared" si="3"/>
        <v>0</v>
      </c>
      <c r="K22" s="209">
        <f t="shared" si="3"/>
        <v>20000</v>
      </c>
      <c r="L22" s="209">
        <f t="shared" si="3"/>
        <v>0</v>
      </c>
      <c r="M22" s="210">
        <f t="shared" si="3"/>
        <v>0</v>
      </c>
    </row>
    <row r="23" spans="1:13" s="1" customFormat="1" ht="12.75">
      <c r="A23" s="211"/>
      <c r="B23" s="212"/>
      <c r="C23" s="213"/>
      <c r="D23" s="214"/>
      <c r="E23" s="215"/>
      <c r="F23" s="215"/>
      <c r="G23" s="215"/>
      <c r="H23" s="379"/>
      <c r="I23" s="216"/>
      <c r="J23" s="217"/>
      <c r="K23" s="217"/>
      <c r="L23" s="217"/>
      <c r="M23" s="218"/>
    </row>
    <row r="24" spans="1:13" s="1" customFormat="1" ht="12.75">
      <c r="A24" s="211"/>
      <c r="B24" s="15">
        <v>75022</v>
      </c>
      <c r="C24" s="509" t="s">
        <v>281</v>
      </c>
      <c r="D24" s="371">
        <v>0</v>
      </c>
      <c r="E24" s="372">
        <v>0</v>
      </c>
      <c r="F24" s="372">
        <v>0</v>
      </c>
      <c r="G24" s="372">
        <v>0</v>
      </c>
      <c r="H24" s="380">
        <v>0</v>
      </c>
      <c r="I24" s="373">
        <v>60000</v>
      </c>
      <c r="J24" s="374">
        <v>0</v>
      </c>
      <c r="K24" s="374">
        <v>0</v>
      </c>
      <c r="L24" s="374">
        <v>0</v>
      </c>
      <c r="M24" s="375">
        <v>0</v>
      </c>
    </row>
    <row r="25" spans="1:13" s="1" customFormat="1" ht="12.75">
      <c r="A25" s="211"/>
      <c r="B25" s="212"/>
      <c r="C25" s="213"/>
      <c r="D25" s="214"/>
      <c r="E25" s="215"/>
      <c r="F25" s="215"/>
      <c r="G25" s="215"/>
      <c r="H25" s="379"/>
      <c r="I25" s="216"/>
      <c r="J25" s="217"/>
      <c r="K25" s="217"/>
      <c r="L25" s="217"/>
      <c r="M25" s="218"/>
    </row>
    <row r="26" spans="1:13" s="1" customFormat="1" ht="12.75">
      <c r="A26" s="28"/>
      <c r="B26" s="15">
        <v>75075</v>
      </c>
      <c r="C26" s="509" t="s">
        <v>282</v>
      </c>
      <c r="D26" s="371">
        <v>0</v>
      </c>
      <c r="E26" s="372">
        <v>0</v>
      </c>
      <c r="F26" s="372">
        <v>0</v>
      </c>
      <c r="G26" s="372">
        <v>0</v>
      </c>
      <c r="H26" s="380">
        <v>0</v>
      </c>
      <c r="I26" s="373">
        <v>95000</v>
      </c>
      <c r="J26" s="374">
        <v>0</v>
      </c>
      <c r="K26" s="374">
        <v>20000</v>
      </c>
      <c r="L26" s="374">
        <v>0</v>
      </c>
      <c r="M26" s="375">
        <v>0</v>
      </c>
    </row>
    <row r="27" spans="1:13" s="1" customFormat="1" ht="12.75">
      <c r="A27" s="211"/>
      <c r="B27" s="212"/>
      <c r="C27" s="835"/>
      <c r="D27" s="453"/>
      <c r="E27" s="215"/>
      <c r="F27" s="215"/>
      <c r="G27" s="215"/>
      <c r="H27" s="454"/>
      <c r="I27" s="216"/>
      <c r="J27" s="217"/>
      <c r="K27" s="217"/>
      <c r="L27" s="217"/>
      <c r="M27" s="456"/>
    </row>
    <row r="28" spans="1:13" s="1" customFormat="1" ht="12.75">
      <c r="A28" s="211"/>
      <c r="B28" s="212">
        <v>75095</v>
      </c>
      <c r="C28" s="835" t="s">
        <v>174</v>
      </c>
      <c r="D28" s="453">
        <v>40000</v>
      </c>
      <c r="E28" s="215">
        <v>0</v>
      </c>
      <c r="F28" s="215">
        <v>0</v>
      </c>
      <c r="G28" s="215">
        <v>0</v>
      </c>
      <c r="H28" s="454">
        <v>0</v>
      </c>
      <c r="I28" s="216">
        <v>50045</v>
      </c>
      <c r="J28" s="217">
        <v>0</v>
      </c>
      <c r="K28" s="217">
        <v>0</v>
      </c>
      <c r="L28" s="217">
        <v>0</v>
      </c>
      <c r="M28" s="456">
        <v>0</v>
      </c>
    </row>
    <row r="29" spans="1:13" s="1" customFormat="1" ht="12.75">
      <c r="A29" s="497"/>
      <c r="B29" s="498"/>
      <c r="C29" s="499"/>
      <c r="D29" s="500"/>
      <c r="E29" s="501"/>
      <c r="F29" s="501"/>
      <c r="G29" s="501"/>
      <c r="H29" s="502"/>
      <c r="I29" s="503"/>
      <c r="J29" s="504"/>
      <c r="K29" s="504"/>
      <c r="L29" s="504"/>
      <c r="M29" s="505"/>
    </row>
    <row r="30" spans="1:13" s="7" customFormat="1" ht="12.75">
      <c r="A30" s="205">
        <v>801</v>
      </c>
      <c r="B30" s="206"/>
      <c r="C30" s="207" t="s">
        <v>175</v>
      </c>
      <c r="D30" s="208">
        <f>SUM(D32:D36)</f>
        <v>1600</v>
      </c>
      <c r="E30" s="209">
        <f aca="true" t="shared" si="4" ref="E30:M30">SUM(E32:E36)</f>
        <v>1600</v>
      </c>
      <c r="F30" s="209">
        <f t="shared" si="4"/>
        <v>0</v>
      </c>
      <c r="G30" s="209">
        <f t="shared" si="4"/>
        <v>0</v>
      </c>
      <c r="H30" s="510">
        <f t="shared" si="4"/>
        <v>0</v>
      </c>
      <c r="I30" s="208">
        <f>SUM(I32:I36)</f>
        <v>132882</v>
      </c>
      <c r="J30" s="209">
        <f t="shared" si="4"/>
        <v>64687</v>
      </c>
      <c r="K30" s="209">
        <f t="shared" si="4"/>
        <v>0</v>
      </c>
      <c r="L30" s="209">
        <f t="shared" si="4"/>
        <v>0</v>
      </c>
      <c r="M30" s="511">
        <f t="shared" si="4"/>
        <v>0</v>
      </c>
    </row>
    <row r="31" spans="1:13" s="1" customFormat="1" ht="12.75">
      <c r="A31" s="211"/>
      <c r="B31" s="212"/>
      <c r="C31" s="213"/>
      <c r="D31" s="214"/>
      <c r="E31" s="215"/>
      <c r="F31" s="215"/>
      <c r="G31" s="215"/>
      <c r="H31" s="379"/>
      <c r="I31" s="216"/>
      <c r="J31" s="217"/>
      <c r="K31" s="217"/>
      <c r="L31" s="217"/>
      <c r="M31" s="218"/>
    </row>
    <row r="32" spans="1:13" s="1" customFormat="1" ht="12.75">
      <c r="A32" s="28"/>
      <c r="B32" s="15">
        <v>80101</v>
      </c>
      <c r="C32" s="219" t="s">
        <v>214</v>
      </c>
      <c r="D32" s="371">
        <v>1600</v>
      </c>
      <c r="E32" s="372">
        <v>1600</v>
      </c>
      <c r="F32" s="372">
        <v>0</v>
      </c>
      <c r="G32" s="372">
        <v>0</v>
      </c>
      <c r="H32" s="380">
        <v>0</v>
      </c>
      <c r="I32" s="373">
        <v>34687</v>
      </c>
      <c r="J32" s="374">
        <v>34687</v>
      </c>
      <c r="K32" s="374">
        <v>0</v>
      </c>
      <c r="L32" s="374">
        <v>0</v>
      </c>
      <c r="M32" s="375">
        <v>0</v>
      </c>
    </row>
    <row r="33" spans="1:13" s="1" customFormat="1" ht="12.75">
      <c r="A33" s="211"/>
      <c r="B33" s="212"/>
      <c r="C33" s="213"/>
      <c r="D33" s="214"/>
      <c r="E33" s="215"/>
      <c r="F33" s="215"/>
      <c r="G33" s="215"/>
      <c r="H33" s="379"/>
      <c r="I33" s="216"/>
      <c r="J33" s="217"/>
      <c r="K33" s="217"/>
      <c r="L33" s="217"/>
      <c r="M33" s="218"/>
    </row>
    <row r="34" spans="1:13" s="1" customFormat="1" ht="12.75">
      <c r="A34" s="28"/>
      <c r="B34" s="15">
        <v>80104</v>
      </c>
      <c r="C34" s="219" t="s">
        <v>263</v>
      </c>
      <c r="D34" s="371">
        <v>0</v>
      </c>
      <c r="E34" s="372">
        <v>0</v>
      </c>
      <c r="F34" s="372">
        <v>0</v>
      </c>
      <c r="G34" s="372">
        <v>0</v>
      </c>
      <c r="H34" s="380">
        <v>0</v>
      </c>
      <c r="I34" s="373">
        <v>30000</v>
      </c>
      <c r="J34" s="374">
        <v>30000</v>
      </c>
      <c r="K34" s="374">
        <v>0</v>
      </c>
      <c r="L34" s="374">
        <v>0</v>
      </c>
      <c r="M34" s="375">
        <v>0</v>
      </c>
    </row>
    <row r="35" spans="1:13" s="1" customFormat="1" ht="12.75">
      <c r="A35" s="28"/>
      <c r="B35" s="212"/>
      <c r="C35" s="213"/>
      <c r="D35" s="214"/>
      <c r="E35" s="215"/>
      <c r="F35" s="215"/>
      <c r="G35" s="215"/>
      <c r="H35" s="379"/>
      <c r="I35" s="216"/>
      <c r="J35" s="217"/>
      <c r="K35" s="217"/>
      <c r="L35" s="217"/>
      <c r="M35" s="218"/>
    </row>
    <row r="36" spans="1:13" s="1" customFormat="1" ht="12.75">
      <c r="A36" s="27"/>
      <c r="B36" s="15">
        <v>80195</v>
      </c>
      <c r="C36" s="219" t="s">
        <v>174</v>
      </c>
      <c r="D36" s="371">
        <v>0</v>
      </c>
      <c r="E36" s="372">
        <v>0</v>
      </c>
      <c r="F36" s="372">
        <v>0</v>
      </c>
      <c r="G36" s="372">
        <v>0</v>
      </c>
      <c r="H36" s="380">
        <v>0</v>
      </c>
      <c r="I36" s="373">
        <v>68195</v>
      </c>
      <c r="J36" s="374">
        <v>0</v>
      </c>
      <c r="K36" s="374">
        <v>0</v>
      </c>
      <c r="L36" s="374">
        <v>0</v>
      </c>
      <c r="M36" s="375">
        <v>0</v>
      </c>
    </row>
    <row r="37" spans="1:13" s="1" customFormat="1" ht="12.75">
      <c r="A37" s="211"/>
      <c r="B37" s="498"/>
      <c r="C37" s="499"/>
      <c r="D37" s="500"/>
      <c r="E37" s="501"/>
      <c r="F37" s="501"/>
      <c r="G37" s="501"/>
      <c r="H37" s="502"/>
      <c r="I37" s="512"/>
      <c r="J37" s="504"/>
      <c r="K37" s="504"/>
      <c r="L37" s="504"/>
      <c r="M37" s="505"/>
    </row>
    <row r="38" spans="1:13" s="7" customFormat="1" ht="12.75">
      <c r="A38" s="205">
        <v>851</v>
      </c>
      <c r="B38" s="206"/>
      <c r="C38" s="207" t="s">
        <v>266</v>
      </c>
      <c r="D38" s="208">
        <f aca="true" t="shared" si="5" ref="D38:M38">SUM(D40:D40)</f>
        <v>0</v>
      </c>
      <c r="E38" s="209">
        <f t="shared" si="5"/>
        <v>0</v>
      </c>
      <c r="F38" s="209">
        <f t="shared" si="5"/>
        <v>0</v>
      </c>
      <c r="G38" s="209">
        <f t="shared" si="5"/>
        <v>0</v>
      </c>
      <c r="H38" s="210">
        <f t="shared" si="5"/>
        <v>0</v>
      </c>
      <c r="I38" s="208">
        <f t="shared" si="5"/>
        <v>148575</v>
      </c>
      <c r="J38" s="209">
        <f t="shared" si="5"/>
        <v>0</v>
      </c>
      <c r="K38" s="209">
        <f t="shared" si="5"/>
        <v>33700</v>
      </c>
      <c r="L38" s="209">
        <f t="shared" si="5"/>
        <v>0</v>
      </c>
      <c r="M38" s="210">
        <f t="shared" si="5"/>
        <v>0</v>
      </c>
    </row>
    <row r="39" spans="1:13" s="1" customFormat="1" ht="12.75">
      <c r="A39" s="211"/>
      <c r="B39" s="212"/>
      <c r="C39" s="213"/>
      <c r="D39" s="214"/>
      <c r="E39" s="215"/>
      <c r="F39" s="215"/>
      <c r="G39" s="215"/>
      <c r="H39" s="379"/>
      <c r="I39" s="216"/>
      <c r="J39" s="217"/>
      <c r="K39" s="217"/>
      <c r="L39" s="217"/>
      <c r="M39" s="218"/>
    </row>
    <row r="40" spans="1:13" s="1" customFormat="1" ht="12.75">
      <c r="A40" s="27"/>
      <c r="B40" s="15">
        <v>85154</v>
      </c>
      <c r="C40" s="219" t="s">
        <v>283</v>
      </c>
      <c r="D40" s="371">
        <v>0</v>
      </c>
      <c r="E40" s="372">
        <v>0</v>
      </c>
      <c r="F40" s="372">
        <v>0</v>
      </c>
      <c r="G40" s="372">
        <v>0</v>
      </c>
      <c r="H40" s="380">
        <v>0</v>
      </c>
      <c r="I40" s="373">
        <v>148575</v>
      </c>
      <c r="J40" s="374">
        <v>0</v>
      </c>
      <c r="K40" s="374">
        <v>33700</v>
      </c>
      <c r="L40" s="374">
        <v>0</v>
      </c>
      <c r="M40" s="375">
        <v>0</v>
      </c>
    </row>
    <row r="41" spans="1:13" s="1" customFormat="1" ht="12.75">
      <c r="A41" s="211"/>
      <c r="B41" s="498"/>
      <c r="C41" s="499"/>
      <c r="D41" s="500"/>
      <c r="E41" s="501"/>
      <c r="F41" s="501"/>
      <c r="G41" s="501"/>
      <c r="H41" s="502"/>
      <c r="I41" s="512"/>
      <c r="J41" s="504"/>
      <c r="K41" s="504"/>
      <c r="L41" s="504"/>
      <c r="M41" s="505"/>
    </row>
    <row r="42" spans="1:13" s="7" customFormat="1" ht="12.75">
      <c r="A42" s="205">
        <v>852</v>
      </c>
      <c r="B42" s="206"/>
      <c r="C42" s="207" t="s">
        <v>267</v>
      </c>
      <c r="D42" s="208">
        <f aca="true" t="shared" si="6" ref="D42:M42">SUM(D44:D44)</f>
        <v>0</v>
      </c>
      <c r="E42" s="209">
        <f t="shared" si="6"/>
        <v>0</v>
      </c>
      <c r="F42" s="209">
        <f t="shared" si="6"/>
        <v>0</v>
      </c>
      <c r="G42" s="209">
        <f t="shared" si="6"/>
        <v>0</v>
      </c>
      <c r="H42" s="210">
        <f t="shared" si="6"/>
        <v>0</v>
      </c>
      <c r="I42" s="208">
        <f t="shared" si="6"/>
        <v>60000</v>
      </c>
      <c r="J42" s="209">
        <f t="shared" si="6"/>
        <v>60000</v>
      </c>
      <c r="K42" s="209">
        <f t="shared" si="6"/>
        <v>0</v>
      </c>
      <c r="L42" s="209">
        <f t="shared" si="6"/>
        <v>0</v>
      </c>
      <c r="M42" s="210">
        <f t="shared" si="6"/>
        <v>0</v>
      </c>
    </row>
    <row r="43" spans="1:13" s="1" customFormat="1" ht="12.75">
      <c r="A43" s="211"/>
      <c r="B43" s="212"/>
      <c r="C43" s="213"/>
      <c r="D43" s="214"/>
      <c r="E43" s="215"/>
      <c r="F43" s="215"/>
      <c r="G43" s="215"/>
      <c r="H43" s="379"/>
      <c r="I43" s="216"/>
      <c r="J43" s="217"/>
      <c r="K43" s="217"/>
      <c r="L43" s="217"/>
      <c r="M43" s="218"/>
    </row>
    <row r="44" spans="1:13" s="1" customFormat="1" ht="12.75">
      <c r="A44" s="27"/>
      <c r="B44" s="15">
        <v>85295</v>
      </c>
      <c r="C44" s="219" t="s">
        <v>174</v>
      </c>
      <c r="D44" s="371">
        <v>0</v>
      </c>
      <c r="E44" s="372">
        <v>0</v>
      </c>
      <c r="F44" s="372">
        <v>0</v>
      </c>
      <c r="G44" s="372">
        <v>0</v>
      </c>
      <c r="H44" s="380">
        <v>0</v>
      </c>
      <c r="I44" s="373">
        <v>60000</v>
      </c>
      <c r="J44" s="374">
        <v>60000</v>
      </c>
      <c r="K44" s="374">
        <v>0</v>
      </c>
      <c r="L44" s="374">
        <v>0</v>
      </c>
      <c r="M44" s="375">
        <v>0</v>
      </c>
    </row>
    <row r="45" spans="1:13" s="1" customFormat="1" ht="12.75">
      <c r="A45" s="211"/>
      <c r="B45" s="498"/>
      <c r="C45" s="499"/>
      <c r="D45" s="500"/>
      <c r="E45" s="501"/>
      <c r="F45" s="501"/>
      <c r="G45" s="501"/>
      <c r="H45" s="502"/>
      <c r="I45" s="512"/>
      <c r="J45" s="504"/>
      <c r="K45" s="504"/>
      <c r="L45" s="504"/>
      <c r="M45" s="505"/>
    </row>
    <row r="46" spans="1:13" s="7" customFormat="1" ht="25.5">
      <c r="A46" s="205">
        <v>853</v>
      </c>
      <c r="B46" s="206"/>
      <c r="C46" s="207" t="s">
        <v>215</v>
      </c>
      <c r="D46" s="208">
        <f aca="true" t="shared" si="7" ref="D46:M46">SUM(D48:D48)</f>
        <v>0</v>
      </c>
      <c r="E46" s="209">
        <f t="shared" si="7"/>
        <v>0</v>
      </c>
      <c r="F46" s="209">
        <f t="shared" si="7"/>
        <v>0</v>
      </c>
      <c r="G46" s="209">
        <f t="shared" si="7"/>
        <v>0</v>
      </c>
      <c r="H46" s="210">
        <f t="shared" si="7"/>
        <v>0</v>
      </c>
      <c r="I46" s="208">
        <f t="shared" si="7"/>
        <v>6223</v>
      </c>
      <c r="J46" s="209">
        <f t="shared" si="7"/>
        <v>0</v>
      </c>
      <c r="K46" s="209">
        <f t="shared" si="7"/>
        <v>0</v>
      </c>
      <c r="L46" s="209">
        <f t="shared" si="7"/>
        <v>0</v>
      </c>
      <c r="M46" s="210">
        <f t="shared" si="7"/>
        <v>0</v>
      </c>
    </row>
    <row r="47" spans="1:13" s="1" customFormat="1" ht="12.75">
      <c r="A47" s="211"/>
      <c r="B47" s="212"/>
      <c r="C47" s="213"/>
      <c r="D47" s="214"/>
      <c r="E47" s="215"/>
      <c r="F47" s="215"/>
      <c r="G47" s="215"/>
      <c r="H47" s="379"/>
      <c r="I47" s="216"/>
      <c r="J47" s="217"/>
      <c r="K47" s="217"/>
      <c r="L47" s="217"/>
      <c r="M47" s="218"/>
    </row>
    <row r="48" spans="1:13" s="1" customFormat="1" ht="13.5" thickBot="1">
      <c r="A48" s="519"/>
      <c r="B48" s="520">
        <v>85395</v>
      </c>
      <c r="C48" s="521" t="s">
        <v>174</v>
      </c>
      <c r="D48" s="522">
        <v>0</v>
      </c>
      <c r="E48" s="523">
        <v>0</v>
      </c>
      <c r="F48" s="523">
        <v>0</v>
      </c>
      <c r="G48" s="523">
        <v>0</v>
      </c>
      <c r="H48" s="524">
        <v>0</v>
      </c>
      <c r="I48" s="525">
        <v>6223</v>
      </c>
      <c r="J48" s="526">
        <v>0</v>
      </c>
      <c r="K48" s="526">
        <v>0</v>
      </c>
      <c r="L48" s="526">
        <v>0</v>
      </c>
      <c r="M48" s="527">
        <v>0</v>
      </c>
    </row>
    <row r="49" spans="1:13" s="1" customFormat="1" ht="12.75">
      <c r="A49" s="197"/>
      <c r="B49" s="198"/>
      <c r="C49" s="199"/>
      <c r="D49" s="200"/>
      <c r="E49" s="201"/>
      <c r="F49" s="201"/>
      <c r="G49" s="201"/>
      <c r="H49" s="378"/>
      <c r="I49" s="518"/>
      <c r="J49" s="203"/>
      <c r="K49" s="203"/>
      <c r="L49" s="203"/>
      <c r="M49" s="204"/>
    </row>
    <row r="50" spans="1:13" s="7" customFormat="1" ht="12.75">
      <c r="A50" s="205">
        <v>854</v>
      </c>
      <c r="B50" s="206"/>
      <c r="C50" s="207" t="s">
        <v>284</v>
      </c>
      <c r="D50" s="208">
        <f aca="true" t="shared" si="8" ref="D50:M50">SUM(D52:D52)</f>
        <v>75873</v>
      </c>
      <c r="E50" s="209">
        <f t="shared" si="8"/>
        <v>75873</v>
      </c>
      <c r="F50" s="209">
        <f t="shared" si="8"/>
        <v>0</v>
      </c>
      <c r="G50" s="209">
        <f t="shared" si="8"/>
        <v>0</v>
      </c>
      <c r="H50" s="210">
        <f t="shared" si="8"/>
        <v>0</v>
      </c>
      <c r="I50" s="208">
        <f t="shared" si="8"/>
        <v>0</v>
      </c>
      <c r="J50" s="209">
        <f t="shared" si="8"/>
        <v>0</v>
      </c>
      <c r="K50" s="209">
        <f t="shared" si="8"/>
        <v>0</v>
      </c>
      <c r="L50" s="209">
        <f t="shared" si="8"/>
        <v>0</v>
      </c>
      <c r="M50" s="210">
        <f t="shared" si="8"/>
        <v>0</v>
      </c>
    </row>
    <row r="51" spans="1:13" s="1" customFormat="1" ht="12.75">
      <c r="A51" s="211"/>
      <c r="B51" s="212"/>
      <c r="C51" s="213"/>
      <c r="D51" s="214"/>
      <c r="E51" s="215"/>
      <c r="F51" s="215"/>
      <c r="G51" s="215"/>
      <c r="H51" s="379"/>
      <c r="I51" s="216"/>
      <c r="J51" s="217"/>
      <c r="K51" s="217"/>
      <c r="L51" s="217"/>
      <c r="M51" s="218"/>
    </row>
    <row r="52" spans="1:13" s="1" customFormat="1" ht="12.75">
      <c r="A52" s="27"/>
      <c r="B52" s="15">
        <v>85415</v>
      </c>
      <c r="C52" s="219" t="s">
        <v>285</v>
      </c>
      <c r="D52" s="371">
        <v>75873</v>
      </c>
      <c r="E52" s="372">
        <v>75873</v>
      </c>
      <c r="F52" s="372">
        <v>0</v>
      </c>
      <c r="G52" s="372">
        <v>0</v>
      </c>
      <c r="H52" s="380">
        <v>0</v>
      </c>
      <c r="I52" s="373">
        <v>0</v>
      </c>
      <c r="J52" s="374">
        <v>0</v>
      </c>
      <c r="K52" s="374">
        <v>0</v>
      </c>
      <c r="L52" s="374">
        <v>0</v>
      </c>
      <c r="M52" s="375">
        <v>0</v>
      </c>
    </row>
    <row r="53" spans="1:13" s="1" customFormat="1" ht="12.75">
      <c r="A53" s="28"/>
      <c r="B53" s="212"/>
      <c r="C53" s="213"/>
      <c r="D53" s="214"/>
      <c r="E53" s="215"/>
      <c r="F53" s="215"/>
      <c r="G53" s="215"/>
      <c r="H53" s="379"/>
      <c r="I53" s="216"/>
      <c r="J53" s="217"/>
      <c r="K53" s="217"/>
      <c r="L53" s="217"/>
      <c r="M53" s="218"/>
    </row>
    <row r="54" spans="1:13" s="7" customFormat="1" ht="25.5">
      <c r="A54" s="205">
        <v>900</v>
      </c>
      <c r="B54" s="206"/>
      <c r="C54" s="207" t="s">
        <v>179</v>
      </c>
      <c r="D54" s="208">
        <f>SUM(D56)</f>
        <v>0</v>
      </c>
      <c r="E54" s="209">
        <f aca="true" t="shared" si="9" ref="E54:M54">SUM(E56)</f>
        <v>0</v>
      </c>
      <c r="F54" s="209">
        <f t="shared" si="9"/>
        <v>0</v>
      </c>
      <c r="G54" s="209">
        <f t="shared" si="9"/>
        <v>0</v>
      </c>
      <c r="H54" s="510">
        <f t="shared" si="9"/>
        <v>0</v>
      </c>
      <c r="I54" s="208">
        <f t="shared" si="9"/>
        <v>32098</v>
      </c>
      <c r="J54" s="209">
        <f t="shared" si="9"/>
        <v>0</v>
      </c>
      <c r="K54" s="209">
        <f t="shared" si="9"/>
        <v>0</v>
      </c>
      <c r="L54" s="209">
        <f t="shared" si="9"/>
        <v>0</v>
      </c>
      <c r="M54" s="511">
        <f t="shared" si="9"/>
        <v>0</v>
      </c>
    </row>
    <row r="55" spans="1:13" s="1" customFormat="1" ht="12.75">
      <c r="A55" s="211"/>
      <c r="B55" s="212"/>
      <c r="C55" s="213"/>
      <c r="D55" s="214"/>
      <c r="E55" s="215"/>
      <c r="F55" s="215"/>
      <c r="G55" s="215"/>
      <c r="H55" s="379"/>
      <c r="I55" s="216"/>
      <c r="J55" s="217"/>
      <c r="K55" s="217"/>
      <c r="L55" s="217"/>
      <c r="M55" s="218"/>
    </row>
    <row r="56" spans="1:13" s="1" customFormat="1" ht="25.5">
      <c r="A56" s="27"/>
      <c r="B56" s="514">
        <v>90020</v>
      </c>
      <c r="C56" s="513" t="s">
        <v>291</v>
      </c>
      <c r="D56" s="371">
        <v>0</v>
      </c>
      <c r="E56" s="372">
        <v>0</v>
      </c>
      <c r="F56" s="372">
        <v>0</v>
      </c>
      <c r="G56" s="372">
        <v>0</v>
      </c>
      <c r="H56" s="380">
        <v>0</v>
      </c>
      <c r="I56" s="373">
        <v>32098</v>
      </c>
      <c r="J56" s="374">
        <v>0</v>
      </c>
      <c r="K56" s="374">
        <v>0</v>
      </c>
      <c r="L56" s="374">
        <v>0</v>
      </c>
      <c r="M56" s="375">
        <v>0</v>
      </c>
    </row>
    <row r="57" spans="1:13" s="1" customFormat="1" ht="12.75">
      <c r="A57" s="28"/>
      <c r="B57" s="515"/>
      <c r="C57" s="516"/>
      <c r="D57" s="453"/>
      <c r="E57" s="215"/>
      <c r="F57" s="215"/>
      <c r="G57" s="215"/>
      <c r="H57" s="517"/>
      <c r="I57" s="216"/>
      <c r="J57" s="217"/>
      <c r="K57" s="217"/>
      <c r="L57" s="217"/>
      <c r="M57" s="456"/>
    </row>
    <row r="58" spans="1:13" s="7" customFormat="1" ht="12.75">
      <c r="A58" s="205">
        <v>921</v>
      </c>
      <c r="B58" s="206"/>
      <c r="C58" s="507" t="s">
        <v>63</v>
      </c>
      <c r="D58" s="208">
        <f aca="true" t="shared" si="10" ref="D58:M58">SUM(D60,D62,D64)</f>
        <v>0</v>
      </c>
      <c r="E58" s="209">
        <f t="shared" si="10"/>
        <v>0</v>
      </c>
      <c r="F58" s="209">
        <f t="shared" si="10"/>
        <v>0</v>
      </c>
      <c r="G58" s="209">
        <f t="shared" si="10"/>
        <v>0</v>
      </c>
      <c r="H58" s="510">
        <f t="shared" si="10"/>
        <v>0</v>
      </c>
      <c r="I58" s="208">
        <f t="shared" si="10"/>
        <v>131430</v>
      </c>
      <c r="J58" s="209">
        <f t="shared" si="10"/>
        <v>100000</v>
      </c>
      <c r="K58" s="209">
        <f t="shared" si="10"/>
        <v>15000</v>
      </c>
      <c r="L58" s="209">
        <f t="shared" si="10"/>
        <v>0</v>
      </c>
      <c r="M58" s="511">
        <f t="shared" si="10"/>
        <v>0</v>
      </c>
    </row>
    <row r="59" spans="1:13" s="1" customFormat="1" ht="12.75">
      <c r="A59" s="211"/>
      <c r="B59" s="212"/>
      <c r="C59" s="213"/>
      <c r="D59" s="214"/>
      <c r="E59" s="215"/>
      <c r="F59" s="215"/>
      <c r="G59" s="215"/>
      <c r="H59" s="379"/>
      <c r="I59" s="216"/>
      <c r="J59" s="217"/>
      <c r="K59" s="217"/>
      <c r="L59" s="217"/>
      <c r="M59" s="218"/>
    </row>
    <row r="60" spans="1:13" s="1" customFormat="1" ht="12.75">
      <c r="A60" s="211"/>
      <c r="B60" s="15">
        <v>92109</v>
      </c>
      <c r="C60" s="509" t="s">
        <v>273</v>
      </c>
      <c r="D60" s="371">
        <v>0</v>
      </c>
      <c r="E60" s="372">
        <v>0</v>
      </c>
      <c r="F60" s="372">
        <v>0</v>
      </c>
      <c r="G60" s="372">
        <v>0</v>
      </c>
      <c r="H60" s="380">
        <v>0</v>
      </c>
      <c r="I60" s="373">
        <v>1430</v>
      </c>
      <c r="J60" s="374">
        <v>0</v>
      </c>
      <c r="K60" s="374">
        <v>0</v>
      </c>
      <c r="L60" s="374">
        <v>0</v>
      </c>
      <c r="M60" s="375">
        <v>0</v>
      </c>
    </row>
    <row r="61" spans="1:13" s="1" customFormat="1" ht="12.75">
      <c r="A61" s="211"/>
      <c r="B61" s="212"/>
      <c r="C61" s="213"/>
      <c r="D61" s="214"/>
      <c r="E61" s="215"/>
      <c r="F61" s="215"/>
      <c r="G61" s="215"/>
      <c r="H61" s="379"/>
      <c r="I61" s="216"/>
      <c r="J61" s="217"/>
      <c r="K61" s="217"/>
      <c r="L61" s="217"/>
      <c r="M61" s="218"/>
    </row>
    <row r="62" spans="1:13" s="1" customFormat="1" ht="12.75">
      <c r="A62" s="28"/>
      <c r="B62" s="15">
        <v>92116</v>
      </c>
      <c r="C62" s="509" t="s">
        <v>286</v>
      </c>
      <c r="D62" s="371">
        <v>0</v>
      </c>
      <c r="E62" s="372">
        <v>0</v>
      </c>
      <c r="F62" s="372">
        <v>0</v>
      </c>
      <c r="G62" s="372">
        <v>0</v>
      </c>
      <c r="H62" s="380">
        <v>0</v>
      </c>
      <c r="I62" s="373">
        <v>100000</v>
      </c>
      <c r="J62" s="374">
        <v>100000</v>
      </c>
      <c r="K62" s="374">
        <v>0</v>
      </c>
      <c r="L62" s="374">
        <v>0</v>
      </c>
      <c r="M62" s="375">
        <v>0</v>
      </c>
    </row>
    <row r="63" spans="1:13" s="1" customFormat="1" ht="12.75">
      <c r="A63" s="211"/>
      <c r="B63" s="212"/>
      <c r="C63" s="213"/>
      <c r="D63" s="214"/>
      <c r="E63" s="215"/>
      <c r="F63" s="215"/>
      <c r="G63" s="215"/>
      <c r="H63" s="379"/>
      <c r="I63" s="216"/>
      <c r="J63" s="217"/>
      <c r="K63" s="217"/>
      <c r="L63" s="217"/>
      <c r="M63" s="218"/>
    </row>
    <row r="64" spans="1:13" s="1" customFormat="1" ht="12.75">
      <c r="A64" s="27"/>
      <c r="B64" s="15">
        <v>92120</v>
      </c>
      <c r="C64" s="509" t="s">
        <v>287</v>
      </c>
      <c r="D64" s="371">
        <v>0</v>
      </c>
      <c r="E64" s="372">
        <v>0</v>
      </c>
      <c r="F64" s="372">
        <v>0</v>
      </c>
      <c r="G64" s="372">
        <v>0</v>
      </c>
      <c r="H64" s="380">
        <v>0</v>
      </c>
      <c r="I64" s="373">
        <v>30000</v>
      </c>
      <c r="J64" s="374">
        <v>0</v>
      </c>
      <c r="K64" s="374">
        <v>15000</v>
      </c>
      <c r="L64" s="374">
        <v>0</v>
      </c>
      <c r="M64" s="375">
        <v>0</v>
      </c>
    </row>
    <row r="65" spans="1:13" s="1" customFormat="1" ht="12.75">
      <c r="A65" s="28"/>
      <c r="B65" s="515"/>
      <c r="C65" s="516"/>
      <c r="D65" s="453"/>
      <c r="E65" s="215"/>
      <c r="F65" s="215"/>
      <c r="G65" s="215"/>
      <c r="H65" s="517"/>
      <c r="I65" s="216"/>
      <c r="J65" s="217"/>
      <c r="K65" s="217"/>
      <c r="L65" s="217"/>
      <c r="M65" s="456"/>
    </row>
    <row r="66" spans="1:13" s="7" customFormat="1" ht="12.75">
      <c r="A66" s="205">
        <v>926</v>
      </c>
      <c r="B66" s="206"/>
      <c r="C66" s="507" t="s">
        <v>288</v>
      </c>
      <c r="D66" s="208">
        <f aca="true" t="shared" si="11" ref="D66:M66">SUM(D68,D70)</f>
        <v>0</v>
      </c>
      <c r="E66" s="209">
        <f t="shared" si="11"/>
        <v>0</v>
      </c>
      <c r="F66" s="209">
        <f t="shared" si="11"/>
        <v>0</v>
      </c>
      <c r="G66" s="209">
        <f t="shared" si="11"/>
        <v>0</v>
      </c>
      <c r="H66" s="210">
        <f t="shared" si="11"/>
        <v>0</v>
      </c>
      <c r="I66" s="208">
        <f t="shared" si="11"/>
        <v>215483</v>
      </c>
      <c r="J66" s="209">
        <f t="shared" si="11"/>
        <v>138000</v>
      </c>
      <c r="K66" s="209">
        <f t="shared" si="11"/>
        <v>0</v>
      </c>
      <c r="L66" s="209">
        <f t="shared" si="11"/>
        <v>0</v>
      </c>
      <c r="M66" s="210">
        <f t="shared" si="11"/>
        <v>0</v>
      </c>
    </row>
    <row r="67" spans="1:13" s="1" customFormat="1" ht="12.75">
      <c r="A67" s="211"/>
      <c r="B67" s="212"/>
      <c r="C67" s="213"/>
      <c r="D67" s="214"/>
      <c r="E67" s="215"/>
      <c r="F67" s="215"/>
      <c r="G67" s="215"/>
      <c r="H67" s="379"/>
      <c r="I67" s="216"/>
      <c r="J67" s="217"/>
      <c r="K67" s="217"/>
      <c r="L67" s="217"/>
      <c r="M67" s="218"/>
    </row>
    <row r="68" spans="1:13" s="1" customFormat="1" ht="12.75">
      <c r="A68" s="211"/>
      <c r="B68" s="15">
        <v>92604</v>
      </c>
      <c r="C68" s="509" t="s">
        <v>289</v>
      </c>
      <c r="D68" s="371">
        <v>0</v>
      </c>
      <c r="E68" s="372">
        <v>0</v>
      </c>
      <c r="F68" s="372">
        <v>0</v>
      </c>
      <c r="G68" s="372">
        <v>0</v>
      </c>
      <c r="H68" s="380">
        <v>0</v>
      </c>
      <c r="I68" s="373">
        <v>77483</v>
      </c>
      <c r="J68" s="374">
        <v>0</v>
      </c>
      <c r="K68" s="374">
        <v>0</v>
      </c>
      <c r="L68" s="374">
        <v>0</v>
      </c>
      <c r="M68" s="375">
        <v>0</v>
      </c>
    </row>
    <row r="69" spans="1:13" s="1" customFormat="1" ht="12.75">
      <c r="A69" s="211"/>
      <c r="B69" s="212"/>
      <c r="C69" s="213"/>
      <c r="D69" s="214"/>
      <c r="E69" s="215"/>
      <c r="F69" s="215"/>
      <c r="G69" s="215"/>
      <c r="H69" s="379"/>
      <c r="I69" s="216"/>
      <c r="J69" s="217"/>
      <c r="K69" s="217"/>
      <c r="L69" s="217"/>
      <c r="M69" s="218"/>
    </row>
    <row r="70" spans="1:13" s="1" customFormat="1" ht="13.5" thickBot="1">
      <c r="A70" s="27"/>
      <c r="B70" s="15">
        <v>92605</v>
      </c>
      <c r="C70" s="509" t="s">
        <v>290</v>
      </c>
      <c r="D70" s="371">
        <v>0</v>
      </c>
      <c r="E70" s="372">
        <v>0</v>
      </c>
      <c r="F70" s="372">
        <v>0</v>
      </c>
      <c r="G70" s="372">
        <v>0</v>
      </c>
      <c r="H70" s="380">
        <v>0</v>
      </c>
      <c r="I70" s="373">
        <v>138000</v>
      </c>
      <c r="J70" s="374">
        <v>138000</v>
      </c>
      <c r="K70" s="374">
        <v>0</v>
      </c>
      <c r="L70" s="374">
        <v>0</v>
      </c>
      <c r="M70" s="375">
        <v>0</v>
      </c>
    </row>
    <row r="71" spans="1:13" s="6" customFormat="1" ht="30" customHeight="1" thickBot="1">
      <c r="A71" s="872" t="s">
        <v>5</v>
      </c>
      <c r="B71" s="873"/>
      <c r="C71" s="874"/>
      <c r="D71" s="376">
        <f aca="true" t="shared" si="12" ref="D71:M71">SUM(D10,D14,D18,D22,D30,D38,D42,D46,D50,D54,D58,D66)</f>
        <v>117473</v>
      </c>
      <c r="E71" s="220">
        <f t="shared" si="12"/>
        <v>77473</v>
      </c>
      <c r="F71" s="220">
        <f t="shared" si="12"/>
        <v>0</v>
      </c>
      <c r="G71" s="220">
        <f t="shared" si="12"/>
        <v>0</v>
      </c>
      <c r="H71" s="381">
        <f t="shared" si="12"/>
        <v>0</v>
      </c>
      <c r="I71" s="376">
        <f t="shared" si="12"/>
        <v>1304977</v>
      </c>
      <c r="J71" s="220">
        <f t="shared" si="12"/>
        <v>515928</v>
      </c>
      <c r="K71" s="220">
        <f t="shared" si="12"/>
        <v>68700</v>
      </c>
      <c r="L71" s="220">
        <f t="shared" si="12"/>
        <v>0</v>
      </c>
      <c r="M71" s="32">
        <f t="shared" si="12"/>
        <v>0</v>
      </c>
    </row>
    <row r="73" ht="12.75">
      <c r="I73" s="23"/>
    </row>
    <row r="74" spans="6:8" ht="12.75">
      <c r="F74" s="19"/>
      <c r="G74" s="30"/>
      <c r="H74" s="19"/>
    </row>
    <row r="75" spans="7:10" ht="12.75">
      <c r="G75" s="538"/>
      <c r="H75" s="538"/>
      <c r="I75" s="538"/>
      <c r="J75" s="539"/>
    </row>
    <row r="76" spans="7:10" ht="12.75">
      <c r="G76" s="538"/>
      <c r="H76" s="538"/>
      <c r="I76" s="538"/>
      <c r="J76" s="540"/>
    </row>
    <row r="77" spans="3:10" ht="12.75">
      <c r="C77" s="221"/>
      <c r="D77" s="222"/>
      <c r="E77" s="19"/>
      <c r="G77" s="538"/>
      <c r="H77" s="538"/>
      <c r="I77" s="538"/>
      <c r="J77" s="540"/>
    </row>
    <row r="78" spans="3:10" ht="12.75">
      <c r="C78" s="221"/>
      <c r="D78" s="222"/>
      <c r="E78" s="19"/>
      <c r="G78" s="538"/>
      <c r="H78" s="538"/>
      <c r="I78" s="538"/>
      <c r="J78" s="540"/>
    </row>
    <row r="79" spans="3:11" ht="12.75">
      <c r="C79" s="221"/>
      <c r="D79" s="222"/>
      <c r="G79" s="538"/>
      <c r="H79" s="538"/>
      <c r="I79" s="538"/>
      <c r="J79" s="540"/>
      <c r="K79" s="19"/>
    </row>
    <row r="80" spans="3:10" ht="12.75">
      <c r="C80" s="221"/>
      <c r="D80" s="222"/>
      <c r="G80" s="538"/>
      <c r="H80" s="538"/>
      <c r="I80" s="538"/>
      <c r="J80" s="539"/>
    </row>
    <row r="81" spans="3:4" ht="12.75">
      <c r="C81" s="221"/>
      <c r="D81" s="221"/>
    </row>
    <row r="82" spans="3:4" ht="12.75">
      <c r="C82" s="221"/>
      <c r="D82" s="30"/>
    </row>
    <row r="83" ht="12.75">
      <c r="F83" s="19"/>
    </row>
  </sheetData>
  <sheetProtection/>
  <mergeCells count="12"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  <mergeCell ref="A71:C71"/>
    <mergeCell ref="J6:M6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2" r:id="rId1"/>
  <rowBreaks count="1" manualBreakCount="1">
    <brk id="4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25"/>
  <sheetViews>
    <sheetView showGridLines="0" view="pageBreakPreview" zoomScaleSheetLayoutView="100" zoomScalePageLayoutView="0" workbookViewId="0" topLeftCell="D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4" width="15.00390625" style="12" bestFit="1" customWidth="1"/>
    <col min="5" max="5" width="10.7109375" style="12" bestFit="1" customWidth="1"/>
    <col min="6" max="6" width="16.7109375" style="12" bestFit="1" customWidth="1"/>
    <col min="7" max="7" width="11.421875" style="12" customWidth="1"/>
    <col min="8" max="8" width="13.00390625" style="12" customWidth="1"/>
    <col min="9" max="9" width="12.28125" style="12" customWidth="1"/>
    <col min="10" max="10" width="12.57421875" style="22" customWidth="1"/>
    <col min="11" max="11" width="17.140625" style="12" customWidth="1"/>
    <col min="12" max="12" width="11.00390625" style="12" bestFit="1" customWidth="1"/>
    <col min="13" max="13" width="15.140625" style="12" customWidth="1"/>
    <col min="14" max="16384" width="9.140625" style="12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90"/>
      <c r="L1" s="875" t="s">
        <v>429</v>
      </c>
      <c r="M1" s="875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32.25" customHeight="1">
      <c r="A4" s="856" t="s">
        <v>292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</row>
    <row r="5" spans="1:13" s="1" customFormat="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6</v>
      </c>
    </row>
    <row r="6" spans="1:13" s="1" customFormat="1" ht="12.75">
      <c r="A6" s="876" t="s">
        <v>0</v>
      </c>
      <c r="B6" s="879" t="s">
        <v>1</v>
      </c>
      <c r="C6" s="879" t="s">
        <v>2</v>
      </c>
      <c r="D6" s="882" t="s">
        <v>3</v>
      </c>
      <c r="E6" s="883"/>
      <c r="F6" s="883"/>
      <c r="G6" s="883"/>
      <c r="H6" s="884"/>
      <c r="I6" s="865" t="s">
        <v>4</v>
      </c>
      <c r="J6" s="866"/>
      <c r="K6" s="866"/>
      <c r="L6" s="866"/>
      <c r="M6" s="867"/>
    </row>
    <row r="7" spans="1:13" s="1" customFormat="1" ht="12.75">
      <c r="A7" s="877"/>
      <c r="B7" s="880"/>
      <c r="C7" s="880"/>
      <c r="D7" s="868" t="s">
        <v>18</v>
      </c>
      <c r="E7" s="869" t="s">
        <v>75</v>
      </c>
      <c r="F7" s="870"/>
      <c r="G7" s="870"/>
      <c r="H7" s="871"/>
      <c r="I7" s="868" t="s">
        <v>18</v>
      </c>
      <c r="J7" s="869" t="s">
        <v>75</v>
      </c>
      <c r="K7" s="870"/>
      <c r="L7" s="870"/>
      <c r="M7" s="871"/>
    </row>
    <row r="8" spans="1:13" s="1" customFormat="1" ht="59.25" customHeight="1">
      <c r="A8" s="878"/>
      <c r="B8" s="881"/>
      <c r="C8" s="881"/>
      <c r="D8" s="868"/>
      <c r="E8" s="191" t="s">
        <v>76</v>
      </c>
      <c r="F8" s="191" t="s">
        <v>77</v>
      </c>
      <c r="G8" s="191" t="s">
        <v>78</v>
      </c>
      <c r="H8" s="377" t="s">
        <v>79</v>
      </c>
      <c r="I8" s="868"/>
      <c r="J8" s="192" t="s">
        <v>76</v>
      </c>
      <c r="K8" s="192" t="s">
        <v>77</v>
      </c>
      <c r="L8" s="192" t="s">
        <v>78</v>
      </c>
      <c r="M8" s="180" t="s">
        <v>79</v>
      </c>
    </row>
    <row r="9" spans="1:13" s="3" customFormat="1" ht="12" thickBot="1">
      <c r="A9" s="8">
        <v>1</v>
      </c>
      <c r="B9" s="9">
        <v>2</v>
      </c>
      <c r="C9" s="193">
        <v>3</v>
      </c>
      <c r="D9" s="194">
        <v>4</v>
      </c>
      <c r="E9" s="195">
        <v>5</v>
      </c>
      <c r="F9" s="195">
        <v>6</v>
      </c>
      <c r="G9" s="195">
        <v>7</v>
      </c>
      <c r="H9" s="196">
        <v>8</v>
      </c>
      <c r="I9" s="194">
        <v>9</v>
      </c>
      <c r="J9" s="195">
        <v>10</v>
      </c>
      <c r="K9" s="195">
        <v>11</v>
      </c>
      <c r="L9" s="195">
        <v>12</v>
      </c>
      <c r="M9" s="196">
        <v>13</v>
      </c>
    </row>
    <row r="10" spans="1:13" s="1" customFormat="1" ht="12.75">
      <c r="A10" s="197"/>
      <c r="B10" s="198"/>
      <c r="C10" s="199"/>
      <c r="D10" s="200"/>
      <c r="E10" s="201"/>
      <c r="F10" s="201"/>
      <c r="G10" s="201"/>
      <c r="H10" s="378"/>
      <c r="I10" s="202"/>
      <c r="J10" s="203"/>
      <c r="K10" s="203"/>
      <c r="L10" s="203"/>
      <c r="M10" s="204"/>
    </row>
    <row r="11" spans="1:13" s="7" customFormat="1" ht="25.5">
      <c r="A11" s="205">
        <v>853</v>
      </c>
      <c r="B11" s="206"/>
      <c r="C11" s="207" t="s">
        <v>215</v>
      </c>
      <c r="D11" s="208">
        <f aca="true" t="shared" si="0" ref="D11:M11">SUM(D13:D13)</f>
        <v>0</v>
      </c>
      <c r="E11" s="209">
        <f t="shared" si="0"/>
        <v>0</v>
      </c>
      <c r="F11" s="209">
        <f t="shared" si="0"/>
        <v>0</v>
      </c>
      <c r="G11" s="209">
        <f t="shared" si="0"/>
        <v>0</v>
      </c>
      <c r="H11" s="210">
        <f t="shared" si="0"/>
        <v>0</v>
      </c>
      <c r="I11" s="208">
        <f t="shared" si="0"/>
        <v>10000</v>
      </c>
      <c r="J11" s="209">
        <f t="shared" si="0"/>
        <v>10000</v>
      </c>
      <c r="K11" s="209">
        <f t="shared" si="0"/>
        <v>0</v>
      </c>
      <c r="L11" s="209">
        <f t="shared" si="0"/>
        <v>0</v>
      </c>
      <c r="M11" s="210">
        <f t="shared" si="0"/>
        <v>0</v>
      </c>
    </row>
    <row r="12" spans="1:13" s="1" customFormat="1" ht="12.75">
      <c r="A12" s="211"/>
      <c r="B12" s="212"/>
      <c r="C12" s="213"/>
      <c r="D12" s="214"/>
      <c r="E12" s="215"/>
      <c r="F12" s="215"/>
      <c r="G12" s="215"/>
      <c r="H12" s="379"/>
      <c r="I12" s="216"/>
      <c r="J12" s="217"/>
      <c r="K12" s="217"/>
      <c r="L12" s="217"/>
      <c r="M12" s="218"/>
    </row>
    <row r="13" spans="1:13" s="1" customFormat="1" ht="13.5" thickBot="1">
      <c r="A13" s="519"/>
      <c r="B13" s="520">
        <v>85395</v>
      </c>
      <c r="C13" s="521" t="s">
        <v>174</v>
      </c>
      <c r="D13" s="522">
        <v>0</v>
      </c>
      <c r="E13" s="523">
        <v>0</v>
      </c>
      <c r="F13" s="523">
        <v>0</v>
      </c>
      <c r="G13" s="523">
        <v>0</v>
      </c>
      <c r="H13" s="524">
        <v>0</v>
      </c>
      <c r="I13" s="525">
        <v>10000</v>
      </c>
      <c r="J13" s="526">
        <v>10000</v>
      </c>
      <c r="K13" s="526">
        <v>0</v>
      </c>
      <c r="L13" s="526">
        <v>0</v>
      </c>
      <c r="M13" s="527">
        <v>0</v>
      </c>
    </row>
    <row r="14" spans="1:13" s="6" customFormat="1" ht="30" customHeight="1" thickBot="1">
      <c r="A14" s="872" t="s">
        <v>5</v>
      </c>
      <c r="B14" s="873"/>
      <c r="C14" s="874"/>
      <c r="D14" s="376">
        <f aca="true" t="shared" si="1" ref="D14:M14">SUM(D11)</f>
        <v>0</v>
      </c>
      <c r="E14" s="220">
        <f t="shared" si="1"/>
        <v>0</v>
      </c>
      <c r="F14" s="220">
        <f t="shared" si="1"/>
        <v>0</v>
      </c>
      <c r="G14" s="220">
        <f t="shared" si="1"/>
        <v>0</v>
      </c>
      <c r="H14" s="381">
        <f t="shared" si="1"/>
        <v>0</v>
      </c>
      <c r="I14" s="376">
        <f t="shared" si="1"/>
        <v>10000</v>
      </c>
      <c r="J14" s="220">
        <f t="shared" si="1"/>
        <v>10000</v>
      </c>
      <c r="K14" s="220">
        <f t="shared" si="1"/>
        <v>0</v>
      </c>
      <c r="L14" s="220">
        <f t="shared" si="1"/>
        <v>0</v>
      </c>
      <c r="M14" s="32">
        <f t="shared" si="1"/>
        <v>0</v>
      </c>
    </row>
    <row r="16" ht="12.75">
      <c r="I16" s="23"/>
    </row>
    <row r="17" spans="6:8" ht="12.75">
      <c r="F17" s="19"/>
      <c r="G17" s="30"/>
      <c r="H17" s="19"/>
    </row>
    <row r="20" spans="3:5" ht="12.75">
      <c r="C20" s="221"/>
      <c r="D20" s="222"/>
      <c r="E20" s="19"/>
    </row>
    <row r="21" spans="3:4" ht="12.75">
      <c r="C21" s="221"/>
      <c r="D21" s="222"/>
    </row>
    <row r="22" spans="3:4" ht="12.75">
      <c r="C22" s="221"/>
      <c r="D22" s="222"/>
    </row>
    <row r="23" spans="3:4" ht="12.75">
      <c r="C23" s="221"/>
      <c r="D23" s="221"/>
    </row>
    <row r="24" spans="3:4" ht="12.75">
      <c r="C24" s="221"/>
      <c r="D24" s="30"/>
    </row>
    <row r="25" ht="12.75">
      <c r="F25" s="19"/>
    </row>
  </sheetData>
  <sheetProtection/>
  <mergeCells count="12">
    <mergeCell ref="D6:H6"/>
    <mergeCell ref="I6:M6"/>
    <mergeCell ref="D7:D8"/>
    <mergeCell ref="E7:H7"/>
    <mergeCell ref="I7:I8"/>
    <mergeCell ref="J7:M7"/>
    <mergeCell ref="A14:C14"/>
    <mergeCell ref="L1:M1"/>
    <mergeCell ref="A4:M4"/>
    <mergeCell ref="A6:A8"/>
    <mergeCell ref="B6:B8"/>
    <mergeCell ref="C6:C8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25"/>
  <sheetViews>
    <sheetView showGridLines="0" view="pageBreakPreview" zoomScaleSheetLayoutView="100" zoomScalePageLayoutView="0" workbookViewId="0" topLeftCell="D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4" width="15.00390625" style="12" bestFit="1" customWidth="1"/>
    <col min="5" max="5" width="10.7109375" style="12" bestFit="1" customWidth="1"/>
    <col min="6" max="6" width="16.7109375" style="12" bestFit="1" customWidth="1"/>
    <col min="7" max="7" width="11.421875" style="12" customWidth="1"/>
    <col min="8" max="8" width="13.00390625" style="12" customWidth="1"/>
    <col min="9" max="9" width="12.28125" style="12" customWidth="1"/>
    <col min="10" max="10" width="12.57421875" style="22" customWidth="1"/>
    <col min="11" max="11" width="17.140625" style="12" customWidth="1"/>
    <col min="12" max="12" width="11.00390625" style="12" bestFit="1" customWidth="1"/>
    <col min="13" max="13" width="15.140625" style="12" customWidth="1"/>
    <col min="14" max="16384" width="9.140625" style="12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90"/>
      <c r="L1" s="875" t="s">
        <v>430</v>
      </c>
      <c r="M1" s="875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32.25" customHeight="1">
      <c r="A4" s="856" t="s">
        <v>293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</row>
    <row r="5" spans="1:13" s="1" customFormat="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6</v>
      </c>
    </row>
    <row r="6" spans="1:13" s="1" customFormat="1" ht="12.75">
      <c r="A6" s="876" t="s">
        <v>0</v>
      </c>
      <c r="B6" s="879" t="s">
        <v>1</v>
      </c>
      <c r="C6" s="879" t="s">
        <v>2</v>
      </c>
      <c r="D6" s="882" t="s">
        <v>3</v>
      </c>
      <c r="E6" s="883"/>
      <c r="F6" s="883"/>
      <c r="G6" s="883"/>
      <c r="H6" s="884"/>
      <c r="I6" s="865" t="s">
        <v>4</v>
      </c>
      <c r="J6" s="866"/>
      <c r="K6" s="866"/>
      <c r="L6" s="866"/>
      <c r="M6" s="867"/>
    </row>
    <row r="7" spans="1:13" s="1" customFormat="1" ht="12.75">
      <c r="A7" s="877"/>
      <c r="B7" s="880"/>
      <c r="C7" s="880"/>
      <c r="D7" s="868" t="s">
        <v>18</v>
      </c>
      <c r="E7" s="869" t="s">
        <v>75</v>
      </c>
      <c r="F7" s="870"/>
      <c r="G7" s="870"/>
      <c r="H7" s="871"/>
      <c r="I7" s="868" t="s">
        <v>18</v>
      </c>
      <c r="J7" s="869" t="s">
        <v>75</v>
      </c>
      <c r="K7" s="870"/>
      <c r="L7" s="870"/>
      <c r="M7" s="871"/>
    </row>
    <row r="8" spans="1:13" s="1" customFormat="1" ht="59.25" customHeight="1">
      <c r="A8" s="878"/>
      <c r="B8" s="881"/>
      <c r="C8" s="881"/>
      <c r="D8" s="868"/>
      <c r="E8" s="191" t="s">
        <v>76</v>
      </c>
      <c r="F8" s="191" t="s">
        <v>77</v>
      </c>
      <c r="G8" s="191" t="s">
        <v>78</v>
      </c>
      <c r="H8" s="377" t="s">
        <v>79</v>
      </c>
      <c r="I8" s="868"/>
      <c r="J8" s="192" t="s">
        <v>76</v>
      </c>
      <c r="K8" s="192" t="s">
        <v>77</v>
      </c>
      <c r="L8" s="192" t="s">
        <v>78</v>
      </c>
      <c r="M8" s="180" t="s">
        <v>79</v>
      </c>
    </row>
    <row r="9" spans="1:13" s="3" customFormat="1" ht="12" thickBot="1">
      <c r="A9" s="8">
        <v>1</v>
      </c>
      <c r="B9" s="9">
        <v>2</v>
      </c>
      <c r="C9" s="193">
        <v>3</v>
      </c>
      <c r="D9" s="194">
        <v>4</v>
      </c>
      <c r="E9" s="195">
        <v>5</v>
      </c>
      <c r="F9" s="195">
        <v>6</v>
      </c>
      <c r="G9" s="195">
        <v>7</v>
      </c>
      <c r="H9" s="196">
        <v>8</v>
      </c>
      <c r="I9" s="194">
        <v>9</v>
      </c>
      <c r="J9" s="195">
        <v>10</v>
      </c>
      <c r="K9" s="195">
        <v>11</v>
      </c>
      <c r="L9" s="195">
        <v>12</v>
      </c>
      <c r="M9" s="196">
        <v>13</v>
      </c>
    </row>
    <row r="10" spans="1:13" s="1" customFormat="1" ht="12.75">
      <c r="A10" s="28"/>
      <c r="B10" s="515"/>
      <c r="C10" s="516"/>
      <c r="D10" s="453"/>
      <c r="E10" s="215"/>
      <c r="F10" s="215"/>
      <c r="G10" s="215"/>
      <c r="H10" s="517"/>
      <c r="I10" s="216"/>
      <c r="J10" s="217"/>
      <c r="K10" s="217"/>
      <c r="L10" s="217"/>
      <c r="M10" s="456"/>
    </row>
    <row r="11" spans="1:13" s="7" customFormat="1" ht="12.75">
      <c r="A11" s="205">
        <v>926</v>
      </c>
      <c r="B11" s="206"/>
      <c r="C11" s="507" t="s">
        <v>288</v>
      </c>
      <c r="D11" s="208">
        <f aca="true" t="shared" si="0" ref="D11:M11">SUM(D13)</f>
        <v>0</v>
      </c>
      <c r="E11" s="209">
        <f t="shared" si="0"/>
        <v>0</v>
      </c>
      <c r="F11" s="209">
        <f t="shared" si="0"/>
        <v>0</v>
      </c>
      <c r="G11" s="209">
        <f t="shared" si="0"/>
        <v>0</v>
      </c>
      <c r="H11" s="210">
        <f t="shared" si="0"/>
        <v>0</v>
      </c>
      <c r="I11" s="208">
        <f t="shared" si="0"/>
        <v>200000</v>
      </c>
      <c r="J11" s="209">
        <f t="shared" si="0"/>
        <v>200000</v>
      </c>
      <c r="K11" s="209">
        <f t="shared" si="0"/>
        <v>0</v>
      </c>
      <c r="L11" s="209">
        <f t="shared" si="0"/>
        <v>0</v>
      </c>
      <c r="M11" s="210">
        <f t="shared" si="0"/>
        <v>0</v>
      </c>
    </row>
    <row r="12" spans="1:13" s="1" customFormat="1" ht="12.75">
      <c r="A12" s="211"/>
      <c r="B12" s="212"/>
      <c r="C12" s="213"/>
      <c r="D12" s="214"/>
      <c r="E12" s="215"/>
      <c r="F12" s="215"/>
      <c r="G12" s="215"/>
      <c r="H12" s="379"/>
      <c r="I12" s="216"/>
      <c r="J12" s="217"/>
      <c r="K12" s="217"/>
      <c r="L12" s="217"/>
      <c r="M12" s="218"/>
    </row>
    <row r="13" spans="1:13" s="1" customFormat="1" ht="13.5" thickBot="1">
      <c r="A13" s="211"/>
      <c r="B13" s="15">
        <v>92601</v>
      </c>
      <c r="C13" s="509" t="s">
        <v>294</v>
      </c>
      <c r="D13" s="371">
        <v>0</v>
      </c>
      <c r="E13" s="372">
        <v>0</v>
      </c>
      <c r="F13" s="372">
        <v>0</v>
      </c>
      <c r="G13" s="372">
        <v>0</v>
      </c>
      <c r="H13" s="380">
        <v>0</v>
      </c>
      <c r="I13" s="373">
        <v>200000</v>
      </c>
      <c r="J13" s="374">
        <v>200000</v>
      </c>
      <c r="K13" s="374">
        <v>0</v>
      </c>
      <c r="L13" s="374">
        <v>0</v>
      </c>
      <c r="M13" s="375">
        <v>0</v>
      </c>
    </row>
    <row r="14" spans="1:13" s="6" customFormat="1" ht="30" customHeight="1" thickBot="1">
      <c r="A14" s="872" t="s">
        <v>5</v>
      </c>
      <c r="B14" s="873"/>
      <c r="C14" s="874"/>
      <c r="D14" s="376">
        <f aca="true" t="shared" si="1" ref="D14:M14">SUM(D11)</f>
        <v>0</v>
      </c>
      <c r="E14" s="220">
        <f t="shared" si="1"/>
        <v>0</v>
      </c>
      <c r="F14" s="220">
        <f t="shared" si="1"/>
        <v>0</v>
      </c>
      <c r="G14" s="220">
        <f t="shared" si="1"/>
        <v>0</v>
      </c>
      <c r="H14" s="381">
        <f t="shared" si="1"/>
        <v>0</v>
      </c>
      <c r="I14" s="376">
        <f t="shared" si="1"/>
        <v>200000</v>
      </c>
      <c r="J14" s="220">
        <f t="shared" si="1"/>
        <v>200000</v>
      </c>
      <c r="K14" s="220">
        <f t="shared" si="1"/>
        <v>0</v>
      </c>
      <c r="L14" s="220">
        <f t="shared" si="1"/>
        <v>0</v>
      </c>
      <c r="M14" s="32">
        <f t="shared" si="1"/>
        <v>0</v>
      </c>
    </row>
    <row r="16" ht="12.75">
      <c r="I16" s="23"/>
    </row>
    <row r="17" spans="6:8" ht="12.75">
      <c r="F17" s="19"/>
      <c r="G17" s="30"/>
      <c r="H17" s="19"/>
    </row>
    <row r="20" spans="3:5" ht="12.75">
      <c r="C20" s="221"/>
      <c r="D20" s="222"/>
      <c r="E20" s="19"/>
    </row>
    <row r="21" spans="3:4" ht="12.75">
      <c r="C21" s="221"/>
      <c r="D21" s="222"/>
    </row>
    <row r="22" spans="3:4" ht="12.75">
      <c r="C22" s="221"/>
      <c r="D22" s="222"/>
    </row>
    <row r="23" spans="3:4" ht="12.75">
      <c r="C23" s="221"/>
      <c r="D23" s="221"/>
    </row>
    <row r="24" spans="3:4" ht="12.75">
      <c r="C24" s="221"/>
      <c r="D24" s="30"/>
    </row>
    <row r="25" ht="12.75">
      <c r="F25" s="19"/>
    </row>
  </sheetData>
  <sheetProtection/>
  <mergeCells count="12">
    <mergeCell ref="D6:H6"/>
    <mergeCell ref="I6:M6"/>
    <mergeCell ref="D7:D8"/>
    <mergeCell ref="E7:H7"/>
    <mergeCell ref="I7:I8"/>
    <mergeCell ref="J7:M7"/>
    <mergeCell ref="A14:C14"/>
    <mergeCell ref="L1:M1"/>
    <mergeCell ref="A4:M4"/>
    <mergeCell ref="A6:A8"/>
    <mergeCell ref="B6:B8"/>
    <mergeCell ref="C6:C8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53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431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856" t="s">
        <v>19</v>
      </c>
      <c r="B4" s="856"/>
      <c r="C4" s="856"/>
      <c r="D4" s="856"/>
      <c r="E4" s="856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76" t="s">
        <v>0</v>
      </c>
      <c r="B6" s="879" t="s">
        <v>1</v>
      </c>
      <c r="C6" s="891" t="s">
        <v>2</v>
      </c>
      <c r="D6" s="885" t="s">
        <v>3</v>
      </c>
      <c r="E6" s="888" t="s">
        <v>4</v>
      </c>
    </row>
    <row r="7" spans="1:5" s="1" customFormat="1" ht="12.75">
      <c r="A7" s="877"/>
      <c r="B7" s="880"/>
      <c r="C7" s="892"/>
      <c r="D7" s="886"/>
      <c r="E7" s="889"/>
    </row>
    <row r="8" spans="1:5" s="1" customFormat="1" ht="59.25" customHeight="1">
      <c r="A8" s="878"/>
      <c r="B8" s="881"/>
      <c r="C8" s="893"/>
      <c r="D8" s="887"/>
      <c r="E8" s="890"/>
    </row>
    <row r="9" spans="1:5" s="3" customFormat="1" ht="12" thickBot="1">
      <c r="A9" s="8">
        <v>1</v>
      </c>
      <c r="B9" s="9">
        <v>2</v>
      </c>
      <c r="C9" s="36">
        <v>3</v>
      </c>
      <c r="D9" s="33">
        <v>4</v>
      </c>
      <c r="E9" s="13">
        <v>5</v>
      </c>
    </row>
    <row r="10" spans="1:5" s="1" customFormat="1" ht="12.75">
      <c r="A10" s="28"/>
      <c r="B10" s="10"/>
      <c r="C10" s="37"/>
      <c r="D10" s="38"/>
      <c r="E10" s="31"/>
    </row>
    <row r="11" spans="1:5" s="7" customFormat="1" ht="25.5">
      <c r="A11" s="29">
        <v>400</v>
      </c>
      <c r="B11" s="11"/>
      <c r="C11" s="41" t="s">
        <v>295</v>
      </c>
      <c r="D11" s="39">
        <f>SUM(D13)</f>
        <v>0</v>
      </c>
      <c r="E11" s="40">
        <f>SUM(E13)</f>
        <v>200000</v>
      </c>
    </row>
    <row r="12" spans="1:5" s="1" customFormat="1" ht="12.75">
      <c r="A12" s="28"/>
      <c r="B12" s="10"/>
      <c r="C12" s="37"/>
      <c r="D12" s="34"/>
      <c r="E12" s="16"/>
    </row>
    <row r="13" spans="1:5" s="1" customFormat="1" ht="12.75">
      <c r="A13" s="27"/>
      <c r="B13" s="15">
        <v>40002</v>
      </c>
      <c r="C13" s="349" t="s">
        <v>201</v>
      </c>
      <c r="D13" s="529">
        <v>0</v>
      </c>
      <c r="E13" s="17">
        <v>200000</v>
      </c>
    </row>
    <row r="14" spans="1:5" s="1" customFormat="1" ht="12.75">
      <c r="A14" s="28"/>
      <c r="B14" s="10"/>
      <c r="C14" s="213"/>
      <c r="D14" s="530"/>
      <c r="E14" s="31"/>
    </row>
    <row r="15" spans="1:5" s="7" customFormat="1" ht="12.75">
      <c r="A15" s="29">
        <v>600</v>
      </c>
      <c r="B15" s="11"/>
      <c r="C15" s="207" t="s">
        <v>225</v>
      </c>
      <c r="D15" s="531">
        <f>SUM(D17)</f>
        <v>0</v>
      </c>
      <c r="E15" s="40">
        <f>SUM(E17)</f>
        <v>80000</v>
      </c>
    </row>
    <row r="16" spans="1:5" s="1" customFormat="1" ht="12.75">
      <c r="A16" s="28"/>
      <c r="B16" s="10"/>
      <c r="C16" s="213"/>
      <c r="D16" s="532"/>
      <c r="E16" s="16"/>
    </row>
    <row r="17" spans="1:5" s="1" customFormat="1" ht="12.75">
      <c r="A17" s="27"/>
      <c r="B17" s="15">
        <v>60016</v>
      </c>
      <c r="C17" s="528" t="s">
        <v>227</v>
      </c>
      <c r="D17" s="529">
        <v>0</v>
      </c>
      <c r="E17" s="17">
        <v>80000</v>
      </c>
    </row>
    <row r="18" spans="1:5" s="1" customFormat="1" ht="12.75">
      <c r="A18" s="28"/>
      <c r="B18" s="10"/>
      <c r="C18" s="213"/>
      <c r="D18" s="530"/>
      <c r="E18" s="31"/>
    </row>
    <row r="19" spans="1:5" s="7" customFormat="1" ht="12.75">
      <c r="A19" s="29">
        <v>710</v>
      </c>
      <c r="B19" s="11"/>
      <c r="C19" s="341" t="s">
        <v>279</v>
      </c>
      <c r="D19" s="531">
        <f>SUM(D21)</f>
        <v>0</v>
      </c>
      <c r="E19" s="40">
        <f>SUM(E21)</f>
        <v>300000</v>
      </c>
    </row>
    <row r="20" spans="1:5" s="1" customFormat="1" ht="12.75">
      <c r="A20" s="28"/>
      <c r="B20" s="10"/>
      <c r="C20" s="37"/>
      <c r="D20" s="34"/>
      <c r="E20" s="16"/>
    </row>
    <row r="21" spans="1:5" s="1" customFormat="1" ht="12.75">
      <c r="A21" s="27"/>
      <c r="B21" s="15">
        <v>71095</v>
      </c>
      <c r="C21" s="42" t="s">
        <v>174</v>
      </c>
      <c r="D21" s="35">
        <v>0</v>
      </c>
      <c r="E21" s="17">
        <v>300000</v>
      </c>
    </row>
    <row r="22" spans="1:5" s="1" customFormat="1" ht="12.75">
      <c r="A22" s="28"/>
      <c r="B22" s="10"/>
      <c r="C22" s="37"/>
      <c r="D22" s="38"/>
      <c r="E22" s="31"/>
    </row>
    <row r="23" spans="1:5" s="7" customFormat="1" ht="12.75">
      <c r="A23" s="29">
        <v>750</v>
      </c>
      <c r="B23" s="11"/>
      <c r="C23" s="41" t="s">
        <v>47</v>
      </c>
      <c r="D23" s="39">
        <f>SUM(D25)</f>
        <v>0</v>
      </c>
      <c r="E23" s="40">
        <f>SUM(E25)</f>
        <v>45000</v>
      </c>
    </row>
    <row r="24" spans="1:5" s="1" customFormat="1" ht="12.75">
      <c r="A24" s="28"/>
      <c r="B24" s="10"/>
      <c r="C24" s="37"/>
      <c r="D24" s="34"/>
      <c r="E24" s="16"/>
    </row>
    <row r="25" spans="1:5" s="1" customFormat="1" ht="12.75">
      <c r="A25" s="27"/>
      <c r="B25" s="15">
        <v>75075</v>
      </c>
      <c r="C25" s="42" t="s">
        <v>282</v>
      </c>
      <c r="D25" s="35">
        <v>0</v>
      </c>
      <c r="E25" s="17">
        <v>45000</v>
      </c>
    </row>
    <row r="26" spans="1:5" s="1" customFormat="1" ht="12.75">
      <c r="A26" s="28"/>
      <c r="B26" s="10"/>
      <c r="C26" s="37"/>
      <c r="D26" s="38"/>
      <c r="E26" s="31"/>
    </row>
    <row r="27" spans="1:5" s="7" customFormat="1" ht="12.75">
      <c r="A27" s="29">
        <v>801</v>
      </c>
      <c r="B27" s="11"/>
      <c r="C27" s="41" t="s">
        <v>175</v>
      </c>
      <c r="D27" s="39">
        <f>SUM(D29)</f>
        <v>0</v>
      </c>
      <c r="E27" s="40">
        <f>SUM(E29)</f>
        <v>95000</v>
      </c>
    </row>
    <row r="28" spans="1:5" s="1" customFormat="1" ht="12.75">
      <c r="A28" s="28"/>
      <c r="B28" s="10"/>
      <c r="C28" s="37"/>
      <c r="D28" s="34"/>
      <c r="E28" s="16"/>
    </row>
    <row r="29" spans="1:5" s="1" customFormat="1" ht="12.75">
      <c r="A29" s="27"/>
      <c r="B29" s="15">
        <v>80104</v>
      </c>
      <c r="C29" s="42" t="s">
        <v>263</v>
      </c>
      <c r="D29" s="35">
        <v>0</v>
      </c>
      <c r="E29" s="17">
        <v>95000</v>
      </c>
    </row>
    <row r="30" spans="1:5" s="1" customFormat="1" ht="12.75">
      <c r="A30" s="28"/>
      <c r="B30" s="10"/>
      <c r="C30" s="37"/>
      <c r="D30" s="38"/>
      <c r="E30" s="31"/>
    </row>
    <row r="31" spans="1:5" s="7" customFormat="1" ht="25.5">
      <c r="A31" s="29">
        <v>900</v>
      </c>
      <c r="B31" s="11"/>
      <c r="C31" s="41" t="s">
        <v>179</v>
      </c>
      <c r="D31" s="39">
        <f>SUM(D33:D39)</f>
        <v>3230000</v>
      </c>
      <c r="E31" s="40">
        <f>SUM(E33:E39)</f>
        <v>575000</v>
      </c>
    </row>
    <row r="32" spans="1:5" s="1" customFormat="1" ht="12.75">
      <c r="A32" s="28"/>
      <c r="B32" s="10"/>
      <c r="C32" s="37"/>
      <c r="D32" s="34"/>
      <c r="E32" s="16"/>
    </row>
    <row r="33" spans="1:5" s="1" customFormat="1" ht="12.75">
      <c r="A33" s="28"/>
      <c r="B33" s="15">
        <v>90001</v>
      </c>
      <c r="C33" s="536" t="s">
        <v>202</v>
      </c>
      <c r="D33" s="35">
        <v>0</v>
      </c>
      <c r="E33" s="17">
        <v>550000</v>
      </c>
    </row>
    <row r="34" spans="1:5" s="1" customFormat="1" ht="12.75">
      <c r="A34" s="28"/>
      <c r="B34" s="10"/>
      <c r="C34" s="37"/>
      <c r="D34" s="534"/>
      <c r="E34" s="535"/>
    </row>
    <row r="35" spans="1:5" s="1" customFormat="1" ht="12.75">
      <c r="A35" s="28"/>
      <c r="B35" s="15">
        <v>90002</v>
      </c>
      <c r="C35" s="536" t="s">
        <v>203</v>
      </c>
      <c r="D35" s="35">
        <v>1650000</v>
      </c>
      <c r="E35" s="17">
        <v>0</v>
      </c>
    </row>
    <row r="36" spans="1:5" s="1" customFormat="1" ht="12.75">
      <c r="A36" s="28"/>
      <c r="B36" s="10"/>
      <c r="C36" s="37"/>
      <c r="D36" s="534"/>
      <c r="E36" s="535"/>
    </row>
    <row r="37" spans="1:5" s="1" customFormat="1" ht="12.75">
      <c r="A37" s="28"/>
      <c r="B37" s="15">
        <v>90015</v>
      </c>
      <c r="C37" s="536" t="s">
        <v>296</v>
      </c>
      <c r="D37" s="35">
        <v>0</v>
      </c>
      <c r="E37" s="17">
        <v>25000</v>
      </c>
    </row>
    <row r="38" spans="1:5" s="1" customFormat="1" ht="12.75">
      <c r="A38" s="28"/>
      <c r="B38" s="10"/>
      <c r="C38" s="37"/>
      <c r="D38" s="534"/>
      <c r="E38" s="535"/>
    </row>
    <row r="39" spans="1:5" s="1" customFormat="1" ht="12.75">
      <c r="A39" s="27"/>
      <c r="B39" s="15">
        <v>90095</v>
      </c>
      <c r="C39" s="42" t="s">
        <v>174</v>
      </c>
      <c r="D39" s="35">
        <v>1580000</v>
      </c>
      <c r="E39" s="17">
        <v>0</v>
      </c>
    </row>
    <row r="40" spans="1:5" s="1" customFormat="1" ht="12.75">
      <c r="A40" s="28"/>
      <c r="B40" s="10"/>
      <c r="C40" s="533"/>
      <c r="D40" s="534"/>
      <c r="E40" s="535"/>
    </row>
    <row r="41" spans="1:5" s="7" customFormat="1" ht="12.75">
      <c r="A41" s="29">
        <v>921</v>
      </c>
      <c r="B41" s="11"/>
      <c r="C41" s="41" t="s">
        <v>63</v>
      </c>
      <c r="D41" s="39">
        <f>SUM(D43)</f>
        <v>0</v>
      </c>
      <c r="E41" s="40">
        <f>SUM(E43)</f>
        <v>800000</v>
      </c>
    </row>
    <row r="42" spans="1:5" s="1" customFormat="1" ht="12.75">
      <c r="A42" s="28"/>
      <c r="B42" s="10"/>
      <c r="C42" s="37"/>
      <c r="D42" s="34"/>
      <c r="E42" s="16"/>
    </row>
    <row r="43" spans="1:5" s="1" customFormat="1" ht="12.75">
      <c r="A43" s="27"/>
      <c r="B43" s="15">
        <v>92109</v>
      </c>
      <c r="C43" s="42" t="s">
        <v>273</v>
      </c>
      <c r="D43" s="35">
        <v>0</v>
      </c>
      <c r="E43" s="17">
        <v>800000</v>
      </c>
    </row>
    <row r="44" spans="1:5" s="1" customFormat="1" ht="12.75">
      <c r="A44" s="28"/>
      <c r="B44" s="10"/>
      <c r="C44" s="836"/>
      <c r="D44" s="532"/>
      <c r="E44" s="535"/>
    </row>
    <row r="45" spans="1:5" s="7" customFormat="1" ht="12.75">
      <c r="A45" s="29">
        <v>926</v>
      </c>
      <c r="B45" s="11"/>
      <c r="C45" s="507" t="s">
        <v>288</v>
      </c>
      <c r="D45" s="531">
        <f>SUM(D47)</f>
        <v>0</v>
      </c>
      <c r="E45" s="40">
        <f>SUM(E47)</f>
        <v>320000</v>
      </c>
    </row>
    <row r="46" spans="1:5" s="1" customFormat="1" ht="12.75">
      <c r="A46" s="28"/>
      <c r="B46" s="10"/>
      <c r="C46" s="213"/>
      <c r="D46" s="532"/>
      <c r="E46" s="16"/>
    </row>
    <row r="47" spans="1:5" s="1" customFormat="1" ht="13.5" thickBot="1">
      <c r="A47" s="27"/>
      <c r="B47" s="15">
        <v>92604</v>
      </c>
      <c r="C47" s="509" t="s">
        <v>289</v>
      </c>
      <c r="D47" s="534">
        <v>0</v>
      </c>
      <c r="E47" s="535">
        <v>320000</v>
      </c>
    </row>
    <row r="48" spans="1:5" s="6" customFormat="1" ht="30" customHeight="1" thickBot="1">
      <c r="A48" s="872" t="s">
        <v>5</v>
      </c>
      <c r="B48" s="873"/>
      <c r="C48" s="874"/>
      <c r="D48" s="537">
        <f>SUM(D11,D15,D19,D23,D27,D31,D41,D45)</f>
        <v>3230000</v>
      </c>
      <c r="E48" s="18">
        <f>SUM(E11,E15,E19,E23,E27,E31,E41,E45)</f>
        <v>2415000</v>
      </c>
    </row>
    <row r="50" ht="12.75">
      <c r="D50" s="19"/>
    </row>
    <row r="51" spans="3:4" ht="12.75">
      <c r="C51" s="21"/>
      <c r="D51" s="19"/>
    </row>
    <row r="53" ht="12.75">
      <c r="C53" s="19"/>
    </row>
  </sheetData>
  <sheetProtection/>
  <mergeCells count="7">
    <mergeCell ref="A4:E4"/>
    <mergeCell ref="D6:D8"/>
    <mergeCell ref="E6:E8"/>
    <mergeCell ref="A48:C48"/>
    <mergeCell ref="A6:A8"/>
    <mergeCell ref="B6:B8"/>
    <mergeCell ref="C6:C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E19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432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856" t="s">
        <v>297</v>
      </c>
      <c r="B4" s="856"/>
      <c r="C4" s="856"/>
      <c r="D4" s="856"/>
      <c r="E4" s="856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76" t="s">
        <v>0</v>
      </c>
      <c r="B6" s="879" t="s">
        <v>1</v>
      </c>
      <c r="C6" s="891" t="s">
        <v>2</v>
      </c>
      <c r="D6" s="885" t="s">
        <v>3</v>
      </c>
      <c r="E6" s="888" t="s">
        <v>4</v>
      </c>
    </row>
    <row r="7" spans="1:5" s="1" customFormat="1" ht="12.75">
      <c r="A7" s="877"/>
      <c r="B7" s="880"/>
      <c r="C7" s="892"/>
      <c r="D7" s="886"/>
      <c r="E7" s="889"/>
    </row>
    <row r="8" spans="1:5" s="1" customFormat="1" ht="59.25" customHeight="1">
      <c r="A8" s="878"/>
      <c r="B8" s="881"/>
      <c r="C8" s="893"/>
      <c r="D8" s="887"/>
      <c r="E8" s="890"/>
    </row>
    <row r="9" spans="1:5" s="3" customFormat="1" ht="12" thickBot="1">
      <c r="A9" s="8">
        <v>1</v>
      </c>
      <c r="B9" s="9">
        <v>2</v>
      </c>
      <c r="C9" s="36">
        <v>3</v>
      </c>
      <c r="D9" s="33">
        <v>4</v>
      </c>
      <c r="E9" s="13">
        <v>5</v>
      </c>
    </row>
    <row r="10" spans="1:5" s="1" customFormat="1" ht="12.75">
      <c r="A10" s="28"/>
      <c r="B10" s="10"/>
      <c r="C10" s="37"/>
      <c r="D10" s="38"/>
      <c r="E10" s="31"/>
    </row>
    <row r="11" spans="1:5" s="7" customFormat="1" ht="12.75">
      <c r="A11" s="29">
        <v>600</v>
      </c>
      <c r="B11" s="11"/>
      <c r="C11" s="207" t="s">
        <v>225</v>
      </c>
      <c r="D11" s="531">
        <f>SUM(D13)</f>
        <v>0</v>
      </c>
      <c r="E11" s="40">
        <f>SUM(E13)</f>
        <v>200000</v>
      </c>
    </row>
    <row r="12" spans="1:5" s="1" customFormat="1" ht="12.75">
      <c r="A12" s="28"/>
      <c r="B12" s="10"/>
      <c r="C12" s="213"/>
      <c r="D12" s="532"/>
      <c r="E12" s="16"/>
    </row>
    <row r="13" spans="1:5" s="1" customFormat="1" ht="13.5" thickBot="1">
      <c r="A13" s="27"/>
      <c r="B13" s="15">
        <v>60013</v>
      </c>
      <c r="C13" s="528" t="s">
        <v>298</v>
      </c>
      <c r="D13" s="529">
        <v>0</v>
      </c>
      <c r="E13" s="17">
        <v>200000</v>
      </c>
    </row>
    <row r="14" spans="1:5" s="6" customFormat="1" ht="30" customHeight="1" thickBot="1">
      <c r="A14" s="872" t="s">
        <v>5</v>
      </c>
      <c r="B14" s="873"/>
      <c r="C14" s="874"/>
      <c r="D14" s="537">
        <f>SUM(D11)</f>
        <v>0</v>
      </c>
      <c r="E14" s="18">
        <f>SUM(E11)</f>
        <v>200000</v>
      </c>
    </row>
    <row r="16" ht="12.75">
      <c r="D16" s="19"/>
    </row>
    <row r="17" spans="3:4" ht="12.75">
      <c r="C17" s="21"/>
      <c r="D17" s="19"/>
    </row>
    <row r="19" ht="12.75">
      <c r="C19" s="19"/>
    </row>
  </sheetData>
  <sheetProtection/>
  <mergeCells count="7">
    <mergeCell ref="A14:C14"/>
    <mergeCell ref="A4:E4"/>
    <mergeCell ref="A6:A8"/>
    <mergeCell ref="B6:B8"/>
    <mergeCell ref="C6:C8"/>
    <mergeCell ref="D6:D8"/>
    <mergeCell ref="E6:E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23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2" width="9.28125" style="12" bestFit="1" customWidth="1"/>
    <col min="3" max="3" width="49.57421875" style="12" bestFit="1" customWidth="1"/>
    <col min="4" max="5" width="24.28125" style="12" customWidth="1"/>
    <col min="6" max="16384" width="9.140625" style="12" customWidth="1"/>
  </cols>
  <sheetData>
    <row r="1" spans="1:5" s="1" customFormat="1" ht="60" customHeight="1">
      <c r="A1" s="2"/>
      <c r="B1" s="2"/>
      <c r="C1" s="2"/>
      <c r="E1" s="14" t="s">
        <v>433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856" t="s">
        <v>420</v>
      </c>
      <c r="B4" s="856"/>
      <c r="C4" s="856"/>
      <c r="D4" s="856"/>
      <c r="E4" s="856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76" t="s">
        <v>0</v>
      </c>
      <c r="B6" s="879" t="s">
        <v>1</v>
      </c>
      <c r="C6" s="891" t="s">
        <v>2</v>
      </c>
      <c r="D6" s="885" t="s">
        <v>3</v>
      </c>
      <c r="E6" s="888" t="s">
        <v>4</v>
      </c>
    </row>
    <row r="7" spans="1:5" s="1" customFormat="1" ht="12.75">
      <c r="A7" s="877"/>
      <c r="B7" s="880"/>
      <c r="C7" s="892"/>
      <c r="D7" s="886"/>
      <c r="E7" s="889"/>
    </row>
    <row r="8" spans="1:5" s="1" customFormat="1" ht="59.25" customHeight="1">
      <c r="A8" s="878"/>
      <c r="B8" s="881"/>
      <c r="C8" s="893"/>
      <c r="D8" s="887"/>
      <c r="E8" s="890"/>
    </row>
    <row r="9" spans="1:5" s="3" customFormat="1" ht="12" thickBot="1">
      <c r="A9" s="8">
        <v>1</v>
      </c>
      <c r="B9" s="9">
        <v>2</v>
      </c>
      <c r="C9" s="36">
        <v>3</v>
      </c>
      <c r="D9" s="33">
        <v>4</v>
      </c>
      <c r="E9" s="13">
        <v>5</v>
      </c>
    </row>
    <row r="10" spans="1:5" s="1" customFormat="1" ht="12.75">
      <c r="A10" s="28"/>
      <c r="B10" s="10"/>
      <c r="C10" s="37"/>
      <c r="D10" s="38"/>
      <c r="E10" s="31"/>
    </row>
    <row r="11" spans="1:5" s="7" customFormat="1" ht="12.75">
      <c r="A11" s="29">
        <v>700</v>
      </c>
      <c r="B11" s="11"/>
      <c r="C11" s="507" t="s">
        <v>231</v>
      </c>
      <c r="D11" s="531">
        <f>SUM(D13)</f>
        <v>0</v>
      </c>
      <c r="E11" s="40">
        <f>SUM(E13)</f>
        <v>10000</v>
      </c>
    </row>
    <row r="12" spans="1:5" s="1" customFormat="1" ht="12.75">
      <c r="A12" s="28"/>
      <c r="B12" s="10"/>
      <c r="C12" s="213"/>
      <c r="D12" s="532"/>
      <c r="E12" s="16"/>
    </row>
    <row r="13" spans="1:5" s="1" customFormat="1" ht="12.75">
      <c r="A13" s="27"/>
      <c r="B13" s="15">
        <v>70095</v>
      </c>
      <c r="C13" s="528" t="s">
        <v>174</v>
      </c>
      <c r="D13" s="529">
        <v>0</v>
      </c>
      <c r="E13" s="17">
        <v>10000</v>
      </c>
    </row>
    <row r="14" spans="1:5" s="1" customFormat="1" ht="12.75">
      <c r="A14" s="28"/>
      <c r="B14" s="10"/>
      <c r="C14" s="37"/>
      <c r="D14" s="38"/>
      <c r="E14" s="31"/>
    </row>
    <row r="15" spans="1:5" s="7" customFormat="1" ht="12.75">
      <c r="A15" s="29">
        <v>801</v>
      </c>
      <c r="B15" s="11"/>
      <c r="C15" s="207" t="s">
        <v>175</v>
      </c>
      <c r="D15" s="531">
        <f>SUM(D17)</f>
        <v>0</v>
      </c>
      <c r="E15" s="40">
        <f>SUM(E17)</f>
        <v>40000</v>
      </c>
    </row>
    <row r="16" spans="1:5" s="1" customFormat="1" ht="12.75">
      <c r="A16" s="28"/>
      <c r="B16" s="10"/>
      <c r="C16" s="213"/>
      <c r="D16" s="532"/>
      <c r="E16" s="16"/>
    </row>
    <row r="17" spans="1:5" s="1" customFormat="1" ht="13.5" thickBot="1">
      <c r="A17" s="27"/>
      <c r="B17" s="15">
        <v>80195</v>
      </c>
      <c r="C17" s="528" t="s">
        <v>174</v>
      </c>
      <c r="D17" s="529">
        <v>0</v>
      </c>
      <c r="E17" s="17">
        <v>40000</v>
      </c>
    </row>
    <row r="18" spans="1:5" s="6" customFormat="1" ht="30" customHeight="1" thickBot="1">
      <c r="A18" s="872" t="s">
        <v>5</v>
      </c>
      <c r="B18" s="873"/>
      <c r="C18" s="874"/>
      <c r="D18" s="537">
        <f>SUM(D11,D15)</f>
        <v>0</v>
      </c>
      <c r="E18" s="18">
        <f>SUM(E11,E15)</f>
        <v>50000</v>
      </c>
    </row>
    <row r="20" ht="12.75">
      <c r="D20" s="19"/>
    </row>
    <row r="21" spans="3:4" ht="12.75">
      <c r="C21" s="21"/>
      <c r="D21" s="19"/>
    </row>
    <row r="23" ht="12.75">
      <c r="C23" s="19"/>
    </row>
  </sheetData>
  <sheetProtection/>
  <mergeCells count="7">
    <mergeCell ref="A18:C18"/>
    <mergeCell ref="A4:E4"/>
    <mergeCell ref="A6:A8"/>
    <mergeCell ref="B6:B8"/>
    <mergeCell ref="C6:C8"/>
    <mergeCell ref="D6:D8"/>
    <mergeCell ref="E6:E8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19"/>
  <sheetViews>
    <sheetView showGridLines="0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4.7109375" style="25" bestFit="1" customWidth="1"/>
    <col min="2" max="2" width="40.140625" style="25" bestFit="1" customWidth="1"/>
    <col min="3" max="3" width="17.7109375" style="25" customWidth="1"/>
    <col min="4" max="4" width="20.7109375" style="25" customWidth="1"/>
    <col min="5" max="5" width="17.8515625" style="25" customWidth="1"/>
    <col min="6" max="6" width="22.28125" style="25" customWidth="1"/>
    <col min="7" max="16384" width="9.140625" style="25" customWidth="1"/>
  </cols>
  <sheetData>
    <row r="1" spans="3:6" ht="60">
      <c r="C1" s="390"/>
      <c r="F1" s="390" t="s">
        <v>434</v>
      </c>
    </row>
    <row r="2" spans="3:4" ht="12">
      <c r="C2" s="541"/>
      <c r="D2" s="541"/>
    </row>
    <row r="3" spans="3:4" ht="12">
      <c r="C3" s="541"/>
      <c r="D3" s="541"/>
    </row>
    <row r="4" spans="3:4" ht="12">
      <c r="C4" s="541"/>
      <c r="D4" s="541"/>
    </row>
    <row r="5" spans="1:6" ht="15" customHeight="1">
      <c r="A5" s="898" t="s">
        <v>299</v>
      </c>
      <c r="B5" s="898"/>
      <c r="C5" s="898"/>
      <c r="D5" s="898"/>
      <c r="E5" s="898"/>
      <c r="F5" s="898"/>
    </row>
    <row r="6" ht="6.75" customHeight="1">
      <c r="A6" s="542"/>
    </row>
    <row r="7" spans="4:6" ht="12.75" thickBot="1">
      <c r="D7" s="543"/>
      <c r="E7" s="543"/>
      <c r="F7" s="543" t="s">
        <v>6</v>
      </c>
    </row>
    <row r="8" spans="1:6" ht="15" customHeight="1">
      <c r="A8" s="899" t="s">
        <v>7</v>
      </c>
      <c r="B8" s="901" t="s">
        <v>300</v>
      </c>
      <c r="C8" s="903" t="s">
        <v>301</v>
      </c>
      <c r="D8" s="896" t="s">
        <v>310</v>
      </c>
      <c r="E8" s="896" t="s">
        <v>402</v>
      </c>
      <c r="F8" s="896" t="s">
        <v>311</v>
      </c>
    </row>
    <row r="9" spans="1:6" ht="15" customHeight="1">
      <c r="A9" s="900"/>
      <c r="B9" s="902"/>
      <c r="C9" s="902"/>
      <c r="D9" s="897"/>
      <c r="E9" s="897"/>
      <c r="F9" s="897"/>
    </row>
    <row r="10" spans="1:6" ht="15.75" customHeight="1">
      <c r="A10" s="900"/>
      <c r="B10" s="902"/>
      <c r="C10" s="902"/>
      <c r="D10" s="897"/>
      <c r="E10" s="897"/>
      <c r="F10" s="897"/>
    </row>
    <row r="11" spans="1:6" s="548" customFormat="1" ht="12" thickBot="1">
      <c r="A11" s="545">
        <v>1</v>
      </c>
      <c r="B11" s="546">
        <v>2</v>
      </c>
      <c r="C11" s="546">
        <v>3</v>
      </c>
      <c r="D11" s="547">
        <v>4</v>
      </c>
      <c r="E11" s="547">
        <v>5</v>
      </c>
      <c r="F11" s="547">
        <v>6</v>
      </c>
    </row>
    <row r="12" spans="1:6" ht="18.75" customHeight="1">
      <c r="A12" s="894" t="s">
        <v>302</v>
      </c>
      <c r="B12" s="895"/>
      <c r="C12" s="549"/>
      <c r="D12" s="550">
        <f>SUM(D13:D15)</f>
        <v>9000000</v>
      </c>
      <c r="E12" s="550">
        <f>SUM(E13:E15)</f>
        <v>10789827</v>
      </c>
      <c r="F12" s="550">
        <f>SUM(F13:F15)</f>
        <v>19789827</v>
      </c>
    </row>
    <row r="13" spans="1:6" ht="25.5" customHeight="1">
      <c r="A13" s="551" t="s">
        <v>8</v>
      </c>
      <c r="B13" s="552" t="s">
        <v>303</v>
      </c>
      <c r="C13" s="553" t="s">
        <v>304</v>
      </c>
      <c r="D13" s="554">
        <v>6000000</v>
      </c>
      <c r="E13" s="554">
        <v>0</v>
      </c>
      <c r="F13" s="554">
        <f>SUM(D13:E13)</f>
        <v>6000000</v>
      </c>
    </row>
    <row r="14" spans="1:6" ht="25.5" customHeight="1">
      <c r="A14" s="551" t="s">
        <v>9</v>
      </c>
      <c r="B14" s="566" t="s">
        <v>312</v>
      </c>
      <c r="C14" s="553" t="s">
        <v>313</v>
      </c>
      <c r="D14" s="567">
        <v>0</v>
      </c>
      <c r="E14" s="567">
        <v>4322794</v>
      </c>
      <c r="F14" s="567">
        <f>SUM(D14:E14)</f>
        <v>4322794</v>
      </c>
    </row>
    <row r="15" spans="1:6" ht="25.5" customHeight="1" thickBot="1">
      <c r="A15" s="555" t="s">
        <v>10</v>
      </c>
      <c r="B15" s="556" t="s">
        <v>305</v>
      </c>
      <c r="C15" s="557" t="s">
        <v>306</v>
      </c>
      <c r="D15" s="558">
        <v>3000000</v>
      </c>
      <c r="E15" s="558">
        <v>6467033</v>
      </c>
      <c r="F15" s="558">
        <f>SUM(D15:E15)</f>
        <v>9467033</v>
      </c>
    </row>
    <row r="16" spans="1:6" ht="18.75" customHeight="1">
      <c r="A16" s="894" t="s">
        <v>307</v>
      </c>
      <c r="B16" s="895"/>
      <c r="C16" s="549"/>
      <c r="D16" s="550">
        <f>SUM(D17:D17)</f>
        <v>1300000</v>
      </c>
      <c r="E16" s="550">
        <f>SUM(E17:E17)</f>
        <v>0</v>
      </c>
      <c r="F16" s="550">
        <f>SUM(F17:F17)</f>
        <v>1300000</v>
      </c>
    </row>
    <row r="17" spans="1:6" ht="26.25" thickBot="1">
      <c r="A17" s="559" t="s">
        <v>8</v>
      </c>
      <c r="B17" s="560" t="s">
        <v>308</v>
      </c>
      <c r="C17" s="561" t="s">
        <v>309</v>
      </c>
      <c r="D17" s="562">
        <v>1300000</v>
      </c>
      <c r="E17" s="562">
        <v>0</v>
      </c>
      <c r="F17" s="562">
        <f>SUM(D17:E17)</f>
        <v>1300000</v>
      </c>
    </row>
    <row r="18" spans="1:4" ht="7.5" customHeight="1">
      <c r="A18" s="563"/>
      <c r="B18" s="564"/>
      <c r="C18" s="564"/>
      <c r="D18" s="564"/>
    </row>
    <row r="19" spans="1:6" ht="12.75">
      <c r="A19" s="345"/>
      <c r="B19" s="565"/>
      <c r="C19" s="565"/>
      <c r="D19" s="565"/>
      <c r="E19" s="565"/>
      <c r="F19" s="565"/>
    </row>
  </sheetData>
  <sheetProtection/>
  <mergeCells count="9">
    <mergeCell ref="A16:B16"/>
    <mergeCell ref="E8:E10"/>
    <mergeCell ref="F8:F10"/>
    <mergeCell ref="A5:F5"/>
    <mergeCell ref="A8:A10"/>
    <mergeCell ref="B8:B10"/>
    <mergeCell ref="C8:C10"/>
    <mergeCell ref="D8:D10"/>
    <mergeCell ref="A12:B1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2009-04-29T10:44:50Z</cp:lastPrinted>
  <dcterms:created xsi:type="dcterms:W3CDTF">2004-09-09T06:31:16Z</dcterms:created>
  <dcterms:modified xsi:type="dcterms:W3CDTF">2009-04-29T10:45:03Z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