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-własne" sheetId="1" r:id="rId1"/>
    <sheet name="Wydatki bieżące-własne" sheetId="2" r:id="rId2"/>
    <sheet name="Wydatki majątkowe - własne" sheetId="3" r:id="rId3"/>
    <sheet name="Wydatki jednostek pomocniczych" sheetId="4" r:id="rId4"/>
    <sheet name="Zakłady budżetowe" sheetId="5" r:id="rId5"/>
    <sheet name="Fundusze pomocowe" sheetId="6" r:id="rId6"/>
    <sheet name="GFOŚiGW" sheetId="7" r:id="rId7"/>
    <sheet name="Wieloletni-2008" sheetId="8" r:id="rId8"/>
  </sheets>
  <definedNames>
    <definedName name="_xlnm.Print_Area" localSheetId="0">'Dochody-własne'!$A$1:$J$67</definedName>
    <definedName name="_xlnm.Print_Area" localSheetId="5">'Fundusze pomocowe'!$A$1:$N$112</definedName>
    <definedName name="_xlnm.Print_Area" localSheetId="6">'GFOŚiGW'!$A$1:$C$56</definedName>
    <definedName name="_xlnm.Print_Area" localSheetId="7">'Wieloletni-2008'!$A$1:$P$172</definedName>
    <definedName name="_xlnm.Print_Area" localSheetId="1">'Wydatki bieżące-własne'!$A$1:$M$45</definedName>
    <definedName name="_xlnm.Print_Area" localSheetId="3">'Wydatki jednostek pomocniczych'!$A$1:$H$37</definedName>
    <definedName name="_xlnm.Print_Area" localSheetId="2">'Wydatki majątkowe - własne'!$A$1:$E$51</definedName>
    <definedName name="_xlnm.Print_Area" localSheetId="4">'Zakłady budżetowe'!$A$1:$H$24</definedName>
  </definedNames>
  <calcPr fullCalcOnLoad="1" fullPrecision="0"/>
</workbook>
</file>

<file path=xl/sharedStrings.xml><?xml version="1.0" encoding="utf-8"?>
<sst xmlns="http://schemas.openxmlformats.org/spreadsheetml/2006/main" count="751" uniqueCount="313">
  <si>
    <t>GOSPODARKA MIESZKANIOWA</t>
  </si>
  <si>
    <t>6260</t>
  </si>
  <si>
    <t>Dotacje otrzymane z funduszy celowych na finansowanie lub dofinansowanie kosztów realizacji inwestycji i zakupów inwestycyjnych jednostek sektora finansów publicznych</t>
  </si>
  <si>
    <t>Plan na 2008 r.</t>
  </si>
  <si>
    <t>Urządzanie i utrzymanie zieleni w miastach i gminach</t>
  </si>
  <si>
    <t>Środki finansowe pozostałe z 2008 r.</t>
  </si>
  <si>
    <t>PLAN PRZYCHODÓW I WYDATKÓW 
GMINNEGO FUNDUSZU OCHRONY ŚRODOWISKA I GOSPODARKI WODNEJ 
NA 2008 ROK</t>
  </si>
  <si>
    <t>Pobudka – rozwój potencjału zawodowego młodzieży w wieku 18 – 25 lat</t>
  </si>
  <si>
    <t xml:space="preserve">WYKAZ   WIELOLETNICH   PROGRAMÓW   INWESTYCYJNYCH   NA   LATA   2008 - 2012 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</si>
  <si>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</si>
  <si>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</si>
  <si>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</si>
  <si>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</si>
  <si>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</si>
  <si>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</si>
  <si>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2007</t>
  </si>
  <si>
    <t>Planowane nakłady w 2008</t>
  </si>
  <si>
    <t>Prognozowane nakłady w latach następnych</t>
  </si>
  <si>
    <t>Od</t>
  </si>
  <si>
    <t>Do</t>
  </si>
  <si>
    <t>po 2012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</si>
  <si>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</si>
  <si>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</si>
  <si>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</si>
  <si>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</si>
  <si>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</si>
  <si>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 SO</t>
  </si>
  <si>
    <t>Wydz.GKM</t>
  </si>
  <si>
    <t>inne</t>
  </si>
  <si>
    <t>Modernizacja wiaduktu przy ul. Kuźnickiej w Policach</t>
  </si>
  <si>
    <t>Modernizacja wiaduktu przy ul. Piotra i Pawła w Policach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</si>
  <si>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</si>
  <si>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</si>
  <si>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</si>
  <si>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</si>
  <si>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BEZPIECZEŃSTWO PUBLICZNE</t>
  </si>
  <si>
    <t>Przebudowa remizy OSP w Trzebieży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</si>
  <si>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</si>
  <si>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</si>
  <si>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</si>
  <si>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</si>
  <si>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</si>
  <si>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2709</t>
  </si>
  <si>
    <t>Instytucje kultury fizycznej</t>
  </si>
  <si>
    <t>"Skrzydła dla najmłodszych - wyrównywanie szans w dostępie do edukacji przedszkolnej w Policach" 
nr projektu POKL/1/9.1.1/12/08</t>
  </si>
  <si>
    <t>Rozbudowa i modernizacja instalacji Zakładu Odzysku i Składowania Odpadów Komunalnych w Leśnie Górnym</t>
  </si>
  <si>
    <t>Budowa sieci kanalizacji sanitarnej i deszczowej w Tanowie</t>
  </si>
  <si>
    <t>Budowa sieci kanalizacji sanitarnej i deszczowej oraz sieci wodociągowej w ul. Polnej w Trzebieży</t>
  </si>
  <si>
    <t>OCHRONA ŚRODOWISKA</t>
  </si>
  <si>
    <t>BUDOWA OŚWIETLENIA ULICZNEGO</t>
  </si>
  <si>
    <t>Oświetlenie w miejscowości Węgornik</t>
  </si>
  <si>
    <t>Oświetlenie drogi pomiędzy Drogoradzem a Uniemyślem</t>
  </si>
  <si>
    <t>POPRAWA WARUNKÓW HANDLU I USŁUG</t>
  </si>
  <si>
    <t>GOSPODARKA ZASOBAMI KOMUNALNYMI</t>
  </si>
  <si>
    <t>Przebudowa Parku "Staromiejskiego" w Policach</t>
  </si>
  <si>
    <t xml:space="preserve">Rozbudowa cmentarza komunalnego w Policach </t>
  </si>
  <si>
    <t xml:space="preserve">POPRAWA WARUNKÓW DZIAŁALNOŚCI SAMORZĄDÓW WIEJSKICH I OSIEDLOWYCH 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</si>
  <si>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</si>
  <si>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</si>
  <si>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</si>
  <si>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</si>
  <si>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OSIR</t>
  </si>
  <si>
    <t>NAKŁADY  OGÓŁEM, W TYM:</t>
  </si>
  <si>
    <t>ŚRODKI BUDŻETOWE</t>
  </si>
  <si>
    <t>DOTACJA (GFOŚiGW)</t>
  </si>
  <si>
    <t>ŚRODKI POMOCOWE</t>
  </si>
  <si>
    <t>INNE</t>
  </si>
  <si>
    <t>Przebudowa rurociągu na cieku melioracyjnym "Grzybnica" oraz budowa sieci kanalizacji sanitarnej w ul. Kochanowskiego w Policach</t>
  </si>
  <si>
    <t>Program Operacyjny Kapitał Ludzki</t>
  </si>
  <si>
    <t>Wydział PI</t>
  </si>
  <si>
    <t>16.</t>
  </si>
  <si>
    <t>17.</t>
  </si>
  <si>
    <t>18.</t>
  </si>
  <si>
    <t>19.</t>
  </si>
  <si>
    <t>20.</t>
  </si>
  <si>
    <t>RÓŻNE ROZLICZENIA</t>
  </si>
  <si>
    <t>OŚWIATA I WYCHOWANIE</t>
  </si>
  <si>
    <t>Szkoły podstawowe</t>
  </si>
  <si>
    <t>Gimnazja</t>
  </si>
  <si>
    <t>KULTURA I OCHRONA DZIEDZICTWA NARODOWEGO</t>
  </si>
  <si>
    <t>Domy i ośrodki kultury, świetlice i kluby</t>
  </si>
  <si>
    <t>KULTURA FIZYCZNA I SPORT</t>
  </si>
  <si>
    <t>Obiekty sportowe</t>
  </si>
  <si>
    <t>Oświetlenie ulic, placów i dróg</t>
  </si>
  <si>
    <t>Nazwa zakładu budżetowego</t>
  </si>
  <si>
    <t>Dotacje podmiotowe z budżetu 
na wydatki bieżące</t>
  </si>
  <si>
    <t>DOTACJE DLA ZAKŁADÓW BUDŻETOWYCH W 2008 ROKU</t>
  </si>
  <si>
    <t>Szkoła Podstawowa nr 8 w Policach</t>
  </si>
  <si>
    <t>Gimnazjum nr 1 w Policach</t>
  </si>
  <si>
    <t>Pomoc finansowa dla Gminy Miasto Szczecin na zintegrowany projekt zakupu autobusów dla SPPK Sp. z o.o.</t>
  </si>
  <si>
    <t>Modernizacja ul.Wyszyńskiego w Policach</t>
  </si>
  <si>
    <t>Modernizacja ul.Usługowej w Policach</t>
  </si>
  <si>
    <t>Budowa parkingów przy kościele i cmentarzu w Niekłończycy</t>
  </si>
  <si>
    <t xml:space="preserve">Przebudowa budynku komunalnego przy ul. WOP 7 w Trzebieży </t>
  </si>
  <si>
    <t>Rozbudowa sieci kanalizacji sanitarnej i deszczowej w Pilchowie</t>
  </si>
  <si>
    <t>Infrastruktura techniczna (sieć wodociągowa, sieć kanalizacji sanitarnej i deszczowej) - ul. Kasprowicza w Policach</t>
  </si>
  <si>
    <t>Modernizacja gminnego targowiska w Policach przy ul. PCK</t>
  </si>
  <si>
    <t>Program Operacyjny Infrastruktura 
i Środowisko</t>
  </si>
  <si>
    <t>Budowa budynków mieszkalno-usługowych przy ul. Bankowej 
w Policach</t>
  </si>
  <si>
    <t>Budowa budynku socjalnego przy ul. Niedziałkowskiego 12 
w Policach</t>
  </si>
  <si>
    <t>Infrastruktura techniczna (sieć wodociągowa, sieć kanalizacji sanitarnej i deszczowej, sieć oświetleniowa, drogi i chodniki) - 
ul. Ofiar Stutthofu w Policach</t>
  </si>
  <si>
    <t>Przebudowa rurociągu na cieku melioracyjnym "Grzybnica" oraz budowa sieci kanalizacji sanitarnej 
w ul. Kochanowskiego w Policach</t>
  </si>
  <si>
    <t>Przebudowa boiska treningowego w OSiR w Policach przy 
ul. Siedleckiej 2b</t>
  </si>
  <si>
    <t xml:space="preserve">Program polsko-niemiecki </t>
  </si>
  <si>
    <t>Poznajemy historię Szczecina</t>
  </si>
  <si>
    <t>Odprowadzenie ścieków i wód opadowych z rejonu 
ul. Tanowskiej w Policach i m. Trzeszczyn</t>
  </si>
  <si>
    <t>Budowa kanalizacji sanitarnej i deszczowej w ul. J.Kochanowskiego, Galla Anonima, M.Reja, W.Kadłubka 
i Wkrzańskiej w Policach.</t>
  </si>
  <si>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</si>
  <si>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</si>
  <si>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</si>
  <si>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</si>
  <si>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</si>
  <si>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</si>
  <si>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</si>
  <si>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</si>
  <si>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Budowa ścieżek rowerowych</t>
  </si>
  <si>
    <t>Budowa świetlicy wiejskiej w Trzeszczynie</t>
  </si>
  <si>
    <t>Lp.</t>
  </si>
  <si>
    <t>środki budżetowe</t>
  </si>
  <si>
    <t>środki pomocowe</t>
  </si>
  <si>
    <t>Przebudowa klubu Rady Sołeckiej w Tatyni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</si>
  <si>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</si>
  <si>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</si>
  <si>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 xml:space="preserve">Środki na dofinansowanie własnych zadań bieżących gminy (związków gmin), powiatów (związków powiatów), samorządów województw, pozyskane z innych źródeł </t>
  </si>
  <si>
    <t>Dział 900                             Rozdział 90011</t>
  </si>
  <si>
    <t>Wyszczególnienie</t>
  </si>
  <si>
    <t>I.</t>
  </si>
  <si>
    <t>STAN FUNDUSZU NA POCZĄTEK ROKU</t>
  </si>
  <si>
    <t>1.</t>
  </si>
  <si>
    <t>II.</t>
  </si>
  <si>
    <t xml:space="preserve">PRZYCHODY </t>
  </si>
  <si>
    <t>Wpływy z różnych opłat (za pobór wód)</t>
  </si>
  <si>
    <t>2.</t>
  </si>
  <si>
    <t>Odsetki od środków na rachunkach bankowych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</si>
  <si>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</si>
  <si>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</si>
  <si>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</si>
  <si>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</si>
  <si>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</si>
  <si>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</si>
  <si>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</si>
  <si>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</si>
  <si>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</si>
  <si>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</si>
  <si>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</si>
  <si>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</si>
  <si>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</si>
  <si>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Gospodarka ściekowa i ochrona wód</t>
  </si>
  <si>
    <t>Gospodarka odpadami</t>
  </si>
  <si>
    <t>Ochrona powietrza atmosferycznego i klimatu</t>
  </si>
  <si>
    <t>Opieka nad zwierzętami</t>
  </si>
  <si>
    <t>7.</t>
  </si>
  <si>
    <t>Edukacja ekologiczna</t>
  </si>
  <si>
    <t>8.</t>
  </si>
  <si>
    <t>Melioracje</t>
  </si>
  <si>
    <t>9.</t>
  </si>
  <si>
    <t>Inne zadania</t>
  </si>
  <si>
    <t>10.</t>
  </si>
  <si>
    <t>Różne rozliczenia finansowe</t>
  </si>
  <si>
    <t>IV</t>
  </si>
  <si>
    <t>STAN FUNDUSZU NA KONIEC ROKU</t>
  </si>
  <si>
    <t>Środki finansowe pozostałe z 2007 r.</t>
  </si>
  <si>
    <t>Poz.</t>
  </si>
  <si>
    <t>RAZEM</t>
  </si>
  <si>
    <t>GOSPODARKA KOMUNALNA I OCHRONA ŚRODOWISKA</t>
  </si>
  <si>
    <t>Pozostała działalność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</si>
  <si>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</si>
  <si>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</si>
  <si>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</si>
  <si>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</si>
  <si>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</si>
  <si>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z tego: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</si>
  <si>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</si>
  <si>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</si>
  <si>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</si>
  <si>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</si>
  <si>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</si>
  <si>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</si>
  <si>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</si>
  <si>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</si>
  <si>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</si>
  <si>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</si>
  <si>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>Regionalny Program Operacyjny dla województwa zachodniopomorskiego</t>
  </si>
  <si>
    <t>Wydział TI</t>
  </si>
  <si>
    <t>OGÓŁEM:</t>
  </si>
  <si>
    <t>dotacje z GFOŚiGW</t>
  </si>
  <si>
    <t>inne środki</t>
  </si>
  <si>
    <t xml:space="preserve"> INTERREG IV</t>
  </si>
  <si>
    <t>Wydział UA</t>
  </si>
  <si>
    <t>Przebudowa remizy OSP w Trzebieży oraz ochrona przeciwpożarowa na terenie gminy</t>
  </si>
  <si>
    <t>Ośrodek Pomocy Społecznej w Policach</t>
  </si>
  <si>
    <t>11.</t>
  </si>
  <si>
    <t>12.</t>
  </si>
  <si>
    <t>13.</t>
  </si>
  <si>
    <t>Termomodernizacja budynków użyteczności publicznej</t>
  </si>
  <si>
    <t>14.</t>
  </si>
  <si>
    <t>Program Rozwoju Obszarów Wiejskich</t>
  </si>
  <si>
    <t>15.</t>
  </si>
  <si>
    <t>dochody bieżące</t>
  </si>
  <si>
    <t>dochody majątkowe</t>
  </si>
  <si>
    <t>Razem</t>
  </si>
  <si>
    <t>PLAN DOCHODÓW  BUDŻETOWYCH ZWIĄZANYCH Z REALIZACJĄ ZADAŃ WŁASNYCH</t>
  </si>
  <si>
    <t>PLAN WYDATKÓW BIEŻĄCYCH ZWIĄZANYCH Z REALIZACJĄ ZADAŃ WŁASNYCH</t>
  </si>
  <si>
    <t>PLAN WYDATKÓW MAJĄTKOWYCH ZWIĄZANYCH Z REALIZACJĄ ZADAŃ WŁASNYCH</t>
  </si>
  <si>
    <t>POZOSTAŁE ZADANIA W ZAKRESIE POLITYKI SPOŁECZNEJ</t>
  </si>
  <si>
    <t>2440</t>
  </si>
  <si>
    <t>Dotacje otrzymane z funduszy celowych na realizację zadań bieżących jednostek sektora finansów publicznych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</si>
  <si>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</si>
  <si>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</si>
  <si>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</si>
  <si>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</si>
  <si>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"Łatwiejszy dostęp do edukacji poprzez kurs języka niemieckiego w Tanowie" 
nr projektu POKL/1/9.5/94-2/07</t>
  </si>
  <si>
    <t>"Nauka języka angielskiego szansą podnoszenia poziomu wykształcenia i kwalifikacji" 
nr projektu POKL/1/9.5/95-2/07</t>
  </si>
  <si>
    <t>"Edukacja i kultura w Pilchowie - teatr i literatura bez tajemnic" 
nr projektu POKL/1/9.5/96-1/07</t>
  </si>
  <si>
    <t>"Łatwiejszy dostęp do edukacji poprzez  kurs języka niemieckiego w Trzebieży" 
nr projektu POKL/1/9.5/97-2/07</t>
  </si>
  <si>
    <t>"Język angielski szansą zdobycia lepszego wykształcenia w Drogoradzu" 
nr projektu POKL/1/9.5/98-2/07</t>
  </si>
  <si>
    <t>"Dostęp do edukacji na wsi - dziennikarstwo, literatura i język polski" 
nr projektu POKL/1/9.5/99-1/07</t>
  </si>
  <si>
    <t>"Język angielski szansą lepszego wykształcenia w Przęsocinie" 
nr projektu POKL/1/9.5/100-2/07</t>
  </si>
  <si>
    <t>"Język angielski - lepsze wykształcenie, lepsze kwalifikacje, lepsza przyszłość" 
nr projektu POKL/1/9.5/101-2/07</t>
  </si>
  <si>
    <t>0970</t>
  </si>
  <si>
    <t>TRANSPORT I ŁĄCZNOŚĆ</t>
  </si>
  <si>
    <t>Drogi publiczne gminne</t>
  </si>
  <si>
    <t>Wpływy z różnych dochodów</t>
  </si>
  <si>
    <t>Gospodarka gruntami i nieruchomościami</t>
  </si>
  <si>
    <t>0690</t>
  </si>
  <si>
    <t>Wpływy z różnych opłat</t>
  </si>
  <si>
    <t>0580</t>
  </si>
  <si>
    <t>Grzywny i inne kary pieniężne od osób prawnych i innych jednostek organizacyjnych</t>
  </si>
  <si>
    <t>DZIAŁALNOŚĆ USŁUGOWA</t>
  </si>
  <si>
    <t>ADMINISTRACJA PUBLICZNA</t>
  </si>
  <si>
    <t>Urzędy gmin (miast i miast na prawach powiatu)</t>
  </si>
  <si>
    <t>Promocja jednostek samorządu terytorialnego</t>
  </si>
  <si>
    <t>BEZPIECZEŃSTWO PUBLICZNE I OCHRONA PRZECIWPOŻAROWA</t>
  </si>
  <si>
    <t>Straż Miejska</t>
  </si>
  <si>
    <t>0910</t>
  </si>
  <si>
    <t>0430</t>
  </si>
  <si>
    <t>2680</t>
  </si>
  <si>
    <t>DOCHODY OD OSÓB PRAWNYCH, OD OSÓB FIZYCZNYCH I OD INNYCH JEDNOSTEK NIEPOSIADAJĄCYCH OSOBOWOŚCI PRAWNEJ ORAZ WYDATKI ZWIĄZANE Z ICH POBOREM</t>
  </si>
  <si>
    <t>Wpływy z podatku dochodowego od osób fizycznych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</si>
  <si>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</si>
  <si>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</si>
  <si>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opłaty targowej</t>
  </si>
  <si>
    <t>Rekompensaty utraconych dochodów w podatkach 
i opłatach lokalnych</t>
  </si>
  <si>
    <t>Część oświatowa subwencji ogólnej dla jednostek samorządu terytorialnego</t>
  </si>
  <si>
    <t>2920</t>
  </si>
  <si>
    <t>Subwencje ogólne z budżetu państwa</t>
  </si>
  <si>
    <t>2705</t>
  </si>
  <si>
    <t>OCHRONA ZDROWIA</t>
  </si>
  <si>
    <t>0920</t>
  </si>
  <si>
    <t>2910</t>
  </si>
  <si>
    <t>Pozostałe odsetki</t>
  </si>
  <si>
    <t>Wpływy ze zwrotów dotacji wykorzystanych niezgodnie z przeznaczeniem lub pobranych w nadmiernej wysokości</t>
  </si>
  <si>
    <t>POMOC SPOŁECZNA</t>
  </si>
  <si>
    <t>Świadczenia rodzinne, zaliczka alimentacyjna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</si>
  <si>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</si>
  <si>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</si>
  <si>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Ośrodki pomocy społecznej</t>
  </si>
  <si>
    <t>OBSŁUGA DŁUGU PUBLICZNEGO</t>
  </si>
  <si>
    <t>Obsługa papierów wartościowych, kredytów i pożyczek jednostek samorządu terytorialnego</t>
  </si>
  <si>
    <t>Przedszkola</t>
  </si>
  <si>
    <t>Żłobki</t>
  </si>
  <si>
    <t>WYTWARZANIE I ZAOPATRYWANIE W ENERGIĘ ELEKTRYCZNĄ, GAZ I WODĘ</t>
  </si>
  <si>
    <t>WYDATKI JEDNOSTEK POMOCNICZYCH W 2008 ROKU</t>
  </si>
  <si>
    <t>Dział 921 rozdział 92109</t>
  </si>
  <si>
    <t>Nazwa jednostki pomocniczej</t>
  </si>
  <si>
    <t>Wydatki bieżące</t>
  </si>
  <si>
    <t>Plan po zmianach</t>
  </si>
  <si>
    <t>RAZEM 
wydatki bieżące</t>
  </si>
  <si>
    <t>w tym wynagrodzenia 
i pochodne</t>
  </si>
  <si>
    <t xml:space="preserve"> 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</si>
  <si>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</si>
  <si>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</si>
  <si>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</si>
  <si>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</si>
  <si>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</si>
  <si>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</si>
  <si>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</si>
  <si>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</si>
  <si>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</si>
  <si>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</si>
  <si>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</si>
  <si>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</si>
  <si>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</si>
  <si>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</si>
  <si>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</si>
  <si>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</si>
  <si>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</si>
  <si>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</si>
  <si>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</si>
  <si>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</si>
  <si>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</si>
  <si>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</si>
  <si>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Przedszkole Publiczne nr 1 w Policach</t>
  </si>
  <si>
    <t>Miejski Żłobek w Policach</t>
  </si>
  <si>
    <t>Plany zagospodarowania przestrzennego</t>
  </si>
  <si>
    <t>Wpływy z podatku rolnego, podatku leśnego, podatku od czynności cywilnoprawnych, podatków i opłat lokalnych od osób prawnych i innych jednostek organizacyjnych</t>
  </si>
  <si>
    <t>TURYSTYKA</t>
  </si>
  <si>
    <t>Zadania w zakresie upowszechniania turystyki</t>
  </si>
  <si>
    <t>Dotacje celowe z budżetu na inwestycje</t>
  </si>
  <si>
    <t>Zakład Odzysku i Składowania Odpadów Komunalnych w Leśnie Górnym</t>
  </si>
  <si>
    <t>Odprowadzenie nadwyżki z tytułu art. 404 ustawy z dnia 27 kwietnia 2001 r. Prawo ochrony środowiska (Dz.U. z 2008 r. Nr 25, poz. 150) do WFOŚiGW woj. zachodniopomorskiego za rok 2007</t>
  </si>
  <si>
    <t>Budowa systemu informacji przestrzennej GIS</t>
  </si>
  <si>
    <t>Wydz. UA</t>
  </si>
  <si>
    <t xml:space="preserve">Przebudowa boisk Szkół Podstawowych w Policach                                                                                                                                                                                                                                         - SP nr 6 (1 267 000 - 2008)                                                                              </t>
  </si>
  <si>
    <t>ZOiSOK</t>
  </si>
  <si>
    <t>Załącznik nr 8             
do uchwały Nr XXVII/213/08
Rady Miejskiej w Policach 
z dnia 26.08.2008 r.</t>
  </si>
  <si>
    <t xml:space="preserve">Załącznik nr 6
do uchwały Nr XXVII/213/08
Rady Miejskiej w Policach 
z dnia 26.08.2008 r. </t>
  </si>
  <si>
    <t>Załącznik nr 7
do uchwały Nr XXVII/213/08
Rady Miejskiej w Policach 
z dnia 26.08.2008 r.</t>
  </si>
  <si>
    <t>Załącznik Nr 5
do uchwały nr XXVII/213/08
Rady Miejskiej w Policach 
z dnia 26.08.2008 r.</t>
  </si>
  <si>
    <t>Załącznik nr 4 
do uchwały nr XXVII/213/08
Rady Miejskiej w Policach 
z dnia 26.08.2008 r.</t>
  </si>
  <si>
    <t>Załącznik Nr 3
do uchwały nr XXVII/213/08
Rady Miejskiej w Policach 
z dnia 26.08.2008 r.</t>
  </si>
  <si>
    <t>Załącznik Nr 2
do uchwały nr XXVII/213/08
Rady Miejskiej w Policach 
z dnia 26.08.2008 r.</t>
  </si>
  <si>
    <t xml:space="preserve">Załącznik Nr 1
do uchwały nr XXVII/213/08
Rady Miejskiej w Policach 
z dnia 26.08.2008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</si>
</sst>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3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color indexed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12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57"/>
      <name val="Arial CE"/>
      <family val="2"/>
    </font>
    <font>
      <sz val="14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1" fillId="0" borderId="0" xfId="21" applyFont="1" applyBorder="1" applyAlignment="1">
      <alignment horizontal="left"/>
      <protection/>
    </xf>
    <xf numFmtId="0" fontId="5" fillId="0" borderId="0" xfId="21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21" applyFont="1" applyAlignment="1">
      <alignment horizontal="center" vertical="center" wrapText="1"/>
      <protection/>
    </xf>
    <xf numFmtId="0" fontId="2" fillId="0" borderId="1" xfId="21" applyFont="1" applyBorder="1">
      <alignment/>
      <protection/>
    </xf>
    <xf numFmtId="0" fontId="1" fillId="0" borderId="0" xfId="21" applyFont="1">
      <alignment/>
      <protection/>
    </xf>
    <xf numFmtId="0" fontId="5" fillId="2" borderId="2" xfId="2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/>
      <protection/>
    </xf>
    <xf numFmtId="0" fontId="5" fillId="2" borderId="3" xfId="21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5" fillId="2" borderId="6" xfId="21" applyFont="1" applyFill="1" applyBorder="1" applyAlignment="1">
      <alignment horizontal="center"/>
      <protection/>
    </xf>
    <xf numFmtId="0" fontId="2" fillId="0" borderId="0" xfId="21" applyFont="1" applyAlignment="1">
      <alignment wrapText="1"/>
      <protection/>
    </xf>
    <xf numFmtId="0" fontId="2" fillId="0" borderId="7" xfId="21" applyFont="1" applyBorder="1" applyAlignment="1">
      <alignment horizontal="center"/>
      <protection/>
    </xf>
    <xf numFmtId="164" fontId="2" fillId="0" borderId="8" xfId="21" applyNumberFormat="1" applyFont="1" applyBorder="1" applyAlignment="1">
      <alignment horizontal="right" wrapText="1"/>
      <protection/>
    </xf>
    <xf numFmtId="164" fontId="2" fillId="0" borderId="9" xfId="21" applyNumberFormat="1" applyFont="1" applyBorder="1" applyAlignment="1">
      <alignment horizontal="right" wrapText="1"/>
      <protection/>
    </xf>
    <xf numFmtId="164" fontId="1" fillId="0" borderId="10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164" fontId="14" fillId="0" borderId="7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164" fontId="14" fillId="0" borderId="15" xfId="15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2" borderId="16" xfId="21" applyFont="1" applyFill="1" applyBorder="1" applyAlignment="1">
      <alignment horizontal="center" vertical="center" wrapText="1"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" fillId="2" borderId="9" xfId="21" applyFont="1" applyFill="1" applyBorder="1" applyAlignment="1">
      <alignment horizontal="center" vertical="center" wrapText="1"/>
      <protection/>
    </xf>
    <xf numFmtId="0" fontId="5" fillId="2" borderId="17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0" fontId="5" fillId="2" borderId="18" xfId="21" applyFont="1" applyFill="1" applyBorder="1" applyAlignment="1">
      <alignment horizontal="center"/>
      <protection/>
    </xf>
    <xf numFmtId="164" fontId="1" fillId="0" borderId="7" xfId="15" applyNumberFormat="1" applyFont="1" applyBorder="1" applyAlignment="1">
      <alignment horizontal="right" wrapText="1"/>
    </xf>
    <xf numFmtId="164" fontId="1" fillId="0" borderId="9" xfId="15" applyNumberFormat="1" applyFont="1" applyBorder="1" applyAlignment="1">
      <alignment horizontal="right" wrapText="1"/>
    </xf>
    <xf numFmtId="164" fontId="2" fillId="0" borderId="19" xfId="15" applyNumberFormat="1" applyFont="1" applyBorder="1" applyAlignment="1">
      <alignment horizontal="right" wrapText="1"/>
    </xf>
    <xf numFmtId="164" fontId="2" fillId="0" borderId="7" xfId="15" applyNumberFormat="1" applyFont="1" applyBorder="1" applyAlignment="1">
      <alignment horizontal="right" wrapText="1"/>
    </xf>
    <xf numFmtId="0" fontId="2" fillId="0" borderId="19" xfId="21" applyFont="1" applyBorder="1" applyAlignment="1">
      <alignment horizontal="center"/>
      <protection/>
    </xf>
    <xf numFmtId="164" fontId="2" fillId="0" borderId="12" xfId="15" applyNumberFormat="1" applyFont="1" applyBorder="1" applyAlignment="1">
      <alignment horizontal="right" wrapText="1"/>
    </xf>
    <xf numFmtId="41" fontId="2" fillId="0" borderId="19" xfId="15" applyNumberFormat="1" applyFont="1" applyBorder="1" applyAlignment="1">
      <alignment horizontal="right" wrapText="1"/>
    </xf>
    <xf numFmtId="41" fontId="2" fillId="0" borderId="20" xfId="15" applyNumberFormat="1" applyFont="1" applyBorder="1" applyAlignment="1">
      <alignment horizontal="right" wrapText="1"/>
    </xf>
    <xf numFmtId="0" fontId="1" fillId="0" borderId="7" xfId="21" applyFont="1" applyBorder="1" applyAlignment="1">
      <alignment horizontal="center"/>
      <protection/>
    </xf>
    <xf numFmtId="0" fontId="2" fillId="0" borderId="12" xfId="21" applyFont="1" applyBorder="1">
      <alignment/>
      <protection/>
    </xf>
    <xf numFmtId="0" fontId="2" fillId="0" borderId="19" xfId="21" applyFont="1" applyBorder="1">
      <alignment/>
      <protection/>
    </xf>
    <xf numFmtId="164" fontId="2" fillId="0" borderId="14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wrapText="1"/>
    </xf>
    <xf numFmtId="41" fontId="2" fillId="0" borderId="9" xfId="15" applyNumberFormat="1" applyFont="1" applyBorder="1" applyAlignment="1">
      <alignment horizontal="right" wrapText="1"/>
    </xf>
    <xf numFmtId="164" fontId="1" fillId="0" borderId="15" xfId="21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16" fillId="5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164" fontId="1" fillId="3" borderId="23" xfId="15" applyNumberFormat="1" applyFont="1" applyFill="1" applyBorder="1" applyAlignment="1">
      <alignment horizontal="left" vertical="center" wrapText="1"/>
    </xf>
    <xf numFmtId="164" fontId="1" fillId="3" borderId="23" xfId="15" applyNumberFormat="1" applyFont="1" applyFill="1" applyBorder="1" applyAlignment="1">
      <alignment horizontal="right" vertical="center" wrapText="1"/>
    </xf>
    <xf numFmtId="164" fontId="1" fillId="3" borderId="23" xfId="15" applyNumberFormat="1" applyFont="1" applyFill="1" applyBorder="1" applyAlignment="1">
      <alignment horizontal="right" vertical="center" wrapText="1"/>
    </xf>
    <xf numFmtId="164" fontId="1" fillId="3" borderId="24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2" fillId="3" borderId="16" xfId="15" applyNumberFormat="1" applyFont="1" applyFill="1" applyBorder="1" applyAlignment="1">
      <alignment horizontal="left" vertical="center" wrapText="1"/>
    </xf>
    <xf numFmtId="164" fontId="2" fillId="3" borderId="16" xfId="15" applyNumberFormat="1" applyFont="1" applyFill="1" applyBorder="1" applyAlignment="1">
      <alignment horizontal="right" vertical="center" wrapText="1"/>
    </xf>
    <xf numFmtId="164" fontId="2" fillId="3" borderId="16" xfId="15" applyNumberFormat="1" applyFont="1" applyFill="1" applyBorder="1" applyAlignment="1">
      <alignment horizontal="right" vertical="center" wrapText="1"/>
    </xf>
    <xf numFmtId="164" fontId="2" fillId="3" borderId="22" xfId="15" applyNumberFormat="1" applyFont="1" applyFill="1" applyBorder="1" applyAlignment="1">
      <alignment horizontal="right" vertical="center" wrapText="1"/>
    </xf>
    <xf numFmtId="164" fontId="1" fillId="3" borderId="0" xfId="15" applyNumberFormat="1" applyFont="1" applyFill="1" applyBorder="1" applyAlignment="1">
      <alignment horizontal="right" vertical="center" wrapText="1"/>
    </xf>
    <xf numFmtId="164" fontId="2" fillId="0" borderId="25" xfId="15" applyNumberFormat="1" applyFont="1" applyFill="1" applyBorder="1" applyAlignment="1">
      <alignment horizontal="left" vertical="center" wrapText="1"/>
    </xf>
    <xf numFmtId="164" fontId="2" fillId="0" borderId="25" xfId="15" applyNumberFormat="1" applyFont="1" applyFill="1" applyBorder="1" applyAlignment="1">
      <alignment horizontal="right" vertical="center" wrapText="1"/>
    </xf>
    <xf numFmtId="164" fontId="2" fillId="0" borderId="25" xfId="15" applyNumberFormat="1" applyFont="1" applyFill="1" applyBorder="1" applyAlignment="1">
      <alignment horizontal="right" vertical="center" wrapText="1"/>
    </xf>
    <xf numFmtId="164" fontId="2" fillId="0" borderId="6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5" borderId="26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1" fillId="3" borderId="29" xfId="15" applyNumberFormat="1" applyFont="1" applyFill="1" applyBorder="1" applyAlignment="1">
      <alignment horizontal="left" vertical="center" wrapText="1"/>
    </xf>
    <xf numFmtId="164" fontId="1" fillId="3" borderId="30" xfId="15" applyNumberFormat="1" applyFont="1" applyFill="1" applyBorder="1" applyAlignment="1">
      <alignment horizontal="left" vertical="center" wrapText="1"/>
    </xf>
    <xf numFmtId="164" fontId="1" fillId="0" borderId="31" xfId="1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16" xfId="15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164" fontId="0" fillId="0" borderId="22" xfId="15" applyNumberFormat="1" applyFont="1" applyBorder="1" applyAlignment="1">
      <alignment horizontal="right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0" fillId="0" borderId="30" xfId="15" applyNumberFormat="1" applyFont="1" applyBorder="1" applyAlignment="1">
      <alignment horizontal="right" vertical="center" wrapText="1"/>
    </xf>
    <xf numFmtId="164" fontId="0" fillId="0" borderId="33" xfId="15" applyNumberFormat="1" applyFont="1" applyBorder="1" applyAlignment="1">
      <alignment horizontal="right" vertical="center" wrapText="1"/>
    </xf>
    <xf numFmtId="164" fontId="14" fillId="0" borderId="34" xfId="15" applyNumberFormat="1" applyFont="1" applyBorder="1" applyAlignment="1">
      <alignment horizontal="right" vertical="center" wrapText="1"/>
    </xf>
    <xf numFmtId="0" fontId="5" fillId="2" borderId="31" xfId="0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25" xfId="15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164" fontId="0" fillId="0" borderId="9" xfId="15" applyNumberFormat="1" applyFont="1" applyBorder="1" applyAlignment="1">
      <alignment horizontal="right" vertical="center" wrapText="1"/>
    </xf>
    <xf numFmtId="164" fontId="1" fillId="0" borderId="36" xfId="21" applyNumberFormat="1" applyFont="1" applyBorder="1" applyAlignment="1">
      <alignment horizontal="right" vertical="center" wrapText="1"/>
      <protection/>
    </xf>
    <xf numFmtId="164" fontId="1" fillId="0" borderId="37" xfId="21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1" fillId="0" borderId="38" xfId="15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0" fillId="2" borderId="3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 wrapText="1"/>
    </xf>
    <xf numFmtId="165" fontId="13" fillId="2" borderId="10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horizontal="right" vertical="center" wrapText="1"/>
    </xf>
    <xf numFmtId="0" fontId="10" fillId="2" borderId="36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13" fillId="2" borderId="15" xfId="0" applyFont="1" applyFill="1" applyBorder="1" applyAlignment="1">
      <alignment horizontal="left" vertical="center"/>
    </xf>
    <xf numFmtId="3" fontId="10" fillId="2" borderId="10" xfId="0" applyNumberFormat="1" applyFont="1" applyFill="1" applyBorder="1" applyAlignment="1">
      <alignment vertical="center" wrapText="1"/>
    </xf>
    <xf numFmtId="0" fontId="11" fillId="2" borderId="45" xfId="18" applyFont="1" applyFill="1" applyBorder="1" applyAlignment="1">
      <alignment vertical="center" wrapText="1"/>
      <protection/>
    </xf>
    <xf numFmtId="3" fontId="10" fillId="2" borderId="24" xfId="0" applyNumberFormat="1" applyFont="1" applyFill="1" applyBorder="1" applyAlignment="1">
      <alignment vertical="center" wrapText="1"/>
    </xf>
    <xf numFmtId="0" fontId="11" fillId="2" borderId="46" xfId="18" applyFont="1" applyFill="1" applyBorder="1" applyAlignment="1">
      <alignment vertical="center" wrapText="1"/>
      <protection/>
    </xf>
    <xf numFmtId="3" fontId="10" fillId="2" borderId="18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1" xfId="18" applyFont="1" applyBorder="1" applyAlignment="1">
      <alignment vertical="center" wrapText="1"/>
      <protection/>
    </xf>
    <xf numFmtId="3" fontId="11" fillId="0" borderId="22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1" fillId="0" borderId="35" xfId="18" applyFont="1" applyBorder="1" applyAlignment="1">
      <alignment vertical="center" wrapText="1"/>
      <protection/>
    </xf>
    <xf numFmtId="0" fontId="11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1" fillId="0" borderId="16" xfId="18" applyFont="1" applyBorder="1" applyAlignment="1">
      <alignment vertical="center" wrapText="1"/>
      <protection/>
    </xf>
    <xf numFmtId="0" fontId="13" fillId="0" borderId="48" xfId="0" applyFont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18" applyFont="1" applyBorder="1" applyAlignment="1">
      <alignment vertical="center" wrapText="1"/>
      <protection/>
    </xf>
    <xf numFmtId="3" fontId="11" fillId="0" borderId="6" xfId="0" applyNumberFormat="1" applyFont="1" applyBorder="1" applyAlignment="1">
      <alignment vertical="center" wrapText="1"/>
    </xf>
    <xf numFmtId="0" fontId="13" fillId="2" borderId="49" xfId="0" applyFont="1" applyFill="1" applyBorder="1" applyAlignment="1">
      <alignment horizontal="left" vertical="center" wrapText="1"/>
    </xf>
    <xf numFmtId="3" fontId="10" fillId="2" borderId="18" xfId="0" applyNumberFormat="1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1" fillId="0" borderId="21" xfId="18" applyFont="1" applyBorder="1" applyAlignment="1">
      <alignment vertical="center" wrapText="1"/>
      <protection/>
    </xf>
    <xf numFmtId="3" fontId="1" fillId="2" borderId="41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3" borderId="0" xfId="22" applyFont="1" applyFill="1" applyAlignment="1">
      <alignment horizontal="center"/>
      <protection/>
    </xf>
    <xf numFmtId="0" fontId="2" fillId="3" borderId="0" xfId="22" applyFont="1" applyFill="1" applyAlignment="1">
      <alignment vertical="center"/>
      <protection/>
    </xf>
    <xf numFmtId="0" fontId="2" fillId="3" borderId="0" xfId="22" applyFont="1" applyFill="1" applyAlignment="1">
      <alignment horizontal="center" vertical="center"/>
      <protection/>
    </xf>
    <xf numFmtId="3" fontId="2" fillId="3" borderId="0" xfId="22" applyNumberFormat="1" applyFont="1" applyFill="1" applyAlignment="1">
      <alignment horizontal="center" vertical="center"/>
      <protection/>
    </xf>
    <xf numFmtId="0" fontId="2" fillId="3" borderId="0" xfId="22" applyFont="1" applyFill="1">
      <alignment/>
      <protection/>
    </xf>
    <xf numFmtId="0" fontId="2" fillId="3" borderId="0" xfId="22" applyFont="1" applyFill="1" applyAlignment="1">
      <alignment vertical="center" wrapText="1"/>
      <protection/>
    </xf>
    <xf numFmtId="0" fontId="10" fillId="5" borderId="50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3" fontId="10" fillId="2" borderId="53" xfId="0" applyNumberFormat="1" applyFont="1" applyFill="1" applyBorder="1" applyAlignment="1">
      <alignment horizontal="right" vertical="center" wrapText="1"/>
    </xf>
    <xf numFmtId="0" fontId="11" fillId="2" borderId="54" xfId="0" applyFont="1" applyFill="1" applyBorder="1" applyAlignment="1">
      <alignment/>
    </xf>
    <xf numFmtId="0" fontId="11" fillId="3" borderId="2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horizontal="center" vertical="center" wrapText="1"/>
    </xf>
    <xf numFmtId="3" fontId="11" fillId="3" borderId="27" xfId="0" applyNumberFormat="1" applyFont="1" applyFill="1" applyBorder="1" applyAlignment="1">
      <alignment horizontal="center" vertical="center" wrapText="1"/>
    </xf>
    <xf numFmtId="3" fontId="11" fillId="3" borderId="27" xfId="0" applyNumberFormat="1" applyFont="1" applyFill="1" applyBorder="1" applyAlignment="1">
      <alignment horizontal="center" vertical="center"/>
    </xf>
    <xf numFmtId="3" fontId="11" fillId="3" borderId="52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25" fillId="3" borderId="19" xfId="0" applyFont="1" applyFill="1" applyBorder="1" applyAlignment="1">
      <alignment vertical="center" wrapText="1"/>
    </xf>
    <xf numFmtId="3" fontId="26" fillId="3" borderId="55" xfId="0" applyNumberFormat="1" applyFont="1" applyFill="1" applyBorder="1" applyAlignment="1">
      <alignment horizontal="right" vertical="center" wrapText="1"/>
    </xf>
    <xf numFmtId="3" fontId="11" fillId="3" borderId="19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3" fontId="11" fillId="3" borderId="55" xfId="0" applyNumberFormat="1" applyFont="1" applyFill="1" applyBorder="1" applyAlignment="1">
      <alignment horizontal="right" vertical="center" wrapText="1"/>
    </xf>
    <xf numFmtId="3" fontId="11" fillId="3" borderId="19" xfId="0" applyNumberFormat="1" applyFont="1" applyFill="1" applyBorder="1" applyAlignment="1">
      <alignment horizontal="right" vertical="center" wrapText="1"/>
    </xf>
    <xf numFmtId="3" fontId="11" fillId="3" borderId="19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vertical="center" wrapText="1"/>
    </xf>
    <xf numFmtId="3" fontId="11" fillId="3" borderId="56" xfId="0" applyNumberFormat="1" applyFont="1" applyFill="1" applyBorder="1" applyAlignment="1">
      <alignment horizontal="right" vertical="center" wrapText="1"/>
    </xf>
    <xf numFmtId="3" fontId="11" fillId="3" borderId="56" xfId="0" applyNumberFormat="1" applyFont="1" applyFill="1" applyBorder="1" applyAlignment="1">
      <alignment horizontal="right" vertical="center"/>
    </xf>
    <xf numFmtId="3" fontId="11" fillId="3" borderId="57" xfId="0" applyNumberFormat="1" applyFont="1" applyFill="1" applyBorder="1" applyAlignment="1">
      <alignment horizontal="center" vertical="center"/>
    </xf>
    <xf numFmtId="3" fontId="10" fillId="5" borderId="58" xfId="0" applyNumberFormat="1" applyFont="1" applyFill="1" applyBorder="1" applyAlignment="1">
      <alignment horizontal="right" vertical="center" wrapText="1"/>
    </xf>
    <xf numFmtId="0" fontId="10" fillId="2" borderId="54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27" xfId="0" applyFont="1" applyBorder="1" applyAlignment="1">
      <alignment horizontal="left" vertical="center" wrapText="1"/>
    </xf>
    <xf numFmtId="3" fontId="10" fillId="0" borderId="51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59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3" fontId="10" fillId="0" borderId="55" xfId="0" applyNumberFormat="1" applyFont="1" applyFill="1" applyBorder="1" applyAlignment="1">
      <alignment horizontal="right" vertical="center" wrapText="1"/>
    </xf>
    <xf numFmtId="3" fontId="26" fillId="0" borderId="55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3" fontId="11" fillId="0" borderId="55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1" fillId="3" borderId="51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/>
    </xf>
    <xf numFmtId="3" fontId="26" fillId="3" borderId="19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3" fontId="11" fillId="3" borderId="11" xfId="0" applyNumberFormat="1" applyFont="1" applyFill="1" applyBorder="1" applyAlignment="1">
      <alignment horizontal="right" vertical="center" wrapText="1"/>
    </xf>
    <xf numFmtId="0" fontId="11" fillId="0" borderId="18" xfId="0" applyFont="1" applyBorder="1" applyAlignment="1">
      <alignment/>
    </xf>
    <xf numFmtId="3" fontId="11" fillId="3" borderId="0" xfId="0" applyNumberFormat="1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3" fontId="11" fillId="3" borderId="11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3" fontId="11" fillId="3" borderId="27" xfId="0" applyNumberFormat="1" applyFont="1" applyFill="1" applyBorder="1" applyAlignment="1">
      <alignment horizontal="right" vertical="center" wrapText="1"/>
    </xf>
    <xf numFmtId="3" fontId="11" fillId="3" borderId="27" xfId="0" applyNumberFormat="1" applyFont="1" applyFill="1" applyBorder="1" applyAlignment="1">
      <alignment horizontal="right" vertical="center"/>
    </xf>
    <xf numFmtId="3" fontId="11" fillId="3" borderId="51" xfId="0" applyNumberFormat="1" applyFont="1" applyFill="1" applyBorder="1" applyAlignment="1">
      <alignment horizontal="center" vertical="center"/>
    </xf>
    <xf numFmtId="3" fontId="11" fillId="3" borderId="55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3" fontId="11" fillId="3" borderId="55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vertical="center" wrapText="1"/>
    </xf>
    <xf numFmtId="3" fontId="25" fillId="3" borderId="19" xfId="0" applyNumberFormat="1" applyFont="1" applyFill="1" applyBorder="1" applyAlignment="1">
      <alignment horizontal="right" vertical="center" wrapText="1"/>
    </xf>
    <xf numFmtId="0" fontId="11" fillId="0" borderId="60" xfId="0" applyFont="1" applyBorder="1" applyAlignment="1">
      <alignment/>
    </xf>
    <xf numFmtId="3" fontId="10" fillId="5" borderId="61" xfId="0" applyNumberFormat="1" applyFont="1" applyFill="1" applyBorder="1" applyAlignment="1">
      <alignment horizontal="right" vertical="center" wrapText="1"/>
    </xf>
    <xf numFmtId="0" fontId="11" fillId="2" borderId="20" xfId="0" applyFont="1" applyFill="1" applyBorder="1" applyAlignment="1">
      <alignment/>
    </xf>
    <xf numFmtId="0" fontId="10" fillId="0" borderId="27" xfId="18" applyFont="1" applyBorder="1" applyAlignment="1">
      <alignment vertical="center" wrapText="1"/>
      <protection/>
    </xf>
    <xf numFmtId="3" fontId="26" fillId="3" borderId="55" xfId="0" applyNumberFormat="1" applyFont="1" applyFill="1" applyBorder="1" applyAlignment="1">
      <alignment vertical="center" wrapText="1"/>
    </xf>
    <xf numFmtId="3" fontId="26" fillId="3" borderId="19" xfId="0" applyNumberFormat="1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vertical="center"/>
    </xf>
    <xf numFmtId="3" fontId="11" fillId="3" borderId="62" xfId="0" applyNumberFormat="1" applyFont="1" applyFill="1" applyBorder="1" applyAlignment="1">
      <alignment vertical="center" wrapText="1"/>
    </xf>
    <xf numFmtId="3" fontId="11" fillId="3" borderId="56" xfId="0" applyNumberFormat="1" applyFont="1" applyFill="1" applyBorder="1" applyAlignment="1">
      <alignment vertical="center" wrapText="1"/>
    </xf>
    <xf numFmtId="3" fontId="11" fillId="3" borderId="56" xfId="0" applyNumberFormat="1" applyFont="1" applyFill="1" applyBorder="1" applyAlignment="1">
      <alignment vertical="center"/>
    </xf>
    <xf numFmtId="3" fontId="10" fillId="5" borderId="53" xfId="0" applyNumberFormat="1" applyFont="1" applyFill="1" applyBorder="1" applyAlignment="1">
      <alignment horizontal="right" vertical="center" wrapText="1"/>
    </xf>
    <xf numFmtId="3" fontId="11" fillId="3" borderId="52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28" xfId="0" applyFont="1" applyBorder="1" applyAlignment="1">
      <alignment/>
    </xf>
    <xf numFmtId="3" fontId="11" fillId="3" borderId="3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5" borderId="63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/>
    </xf>
    <xf numFmtId="0" fontId="10" fillId="3" borderId="19" xfId="18" applyFont="1" applyFill="1" applyBorder="1" applyAlignment="1">
      <alignment vertical="center" wrapText="1"/>
      <protection/>
    </xf>
    <xf numFmtId="3" fontId="11" fillId="3" borderId="55" xfId="0" applyNumberFormat="1" applyFont="1" applyFill="1" applyBorder="1" applyAlignment="1">
      <alignment horizontal="right" vertical="center"/>
    </xf>
    <xf numFmtId="3" fontId="11" fillId="3" borderId="51" xfId="18" applyNumberFormat="1" applyFont="1" applyFill="1" applyBorder="1" applyAlignment="1">
      <alignment horizontal="center" vertical="center"/>
      <protection/>
    </xf>
    <xf numFmtId="3" fontId="26" fillId="3" borderId="55" xfId="18" applyNumberFormat="1" applyFont="1" applyFill="1" applyBorder="1" applyAlignment="1">
      <alignment horizontal="right" vertical="center"/>
      <protection/>
    </xf>
    <xf numFmtId="3" fontId="11" fillId="3" borderId="19" xfId="0" applyNumberFormat="1" applyFont="1" applyFill="1" applyBorder="1" applyAlignment="1">
      <alignment horizontal="right" vertical="center" wrapText="1"/>
    </xf>
    <xf numFmtId="3" fontId="11" fillId="3" borderId="55" xfId="18" applyNumberFormat="1" applyFont="1" applyFill="1" applyBorder="1" applyAlignment="1">
      <alignment horizontal="right" vertical="center"/>
      <protection/>
    </xf>
    <xf numFmtId="3" fontId="20" fillId="3" borderId="51" xfId="0" applyNumberFormat="1" applyFont="1" applyFill="1" applyBorder="1" applyAlignment="1">
      <alignment horizontal="center" vertical="center"/>
    </xf>
    <xf numFmtId="3" fontId="27" fillId="3" borderId="55" xfId="0" applyNumberFormat="1" applyFont="1" applyFill="1" applyBorder="1" applyAlignment="1">
      <alignment horizontal="right" vertical="center"/>
    </xf>
    <xf numFmtId="3" fontId="26" fillId="3" borderId="19" xfId="0" applyNumberFormat="1" applyFont="1" applyFill="1" applyBorder="1" applyAlignment="1">
      <alignment horizontal="right" vertical="center" wrapText="1"/>
    </xf>
    <xf numFmtId="3" fontId="25" fillId="3" borderId="19" xfId="0" applyNumberFormat="1" applyFont="1" applyFill="1" applyBorder="1" applyAlignment="1">
      <alignment horizontal="right" vertical="center"/>
    </xf>
    <xf numFmtId="3" fontId="25" fillId="3" borderId="0" xfId="0" applyNumberFormat="1" applyFont="1" applyFill="1" applyBorder="1" applyAlignment="1">
      <alignment horizontal="right" vertical="center"/>
    </xf>
    <xf numFmtId="3" fontId="20" fillId="3" borderId="55" xfId="0" applyNumberFormat="1" applyFont="1" applyFill="1" applyBorder="1" applyAlignment="1">
      <alignment horizontal="right" vertical="center"/>
    </xf>
    <xf numFmtId="3" fontId="20" fillId="3" borderId="3" xfId="0" applyNumberFormat="1" applyFont="1" applyFill="1" applyBorder="1" applyAlignment="1">
      <alignment horizontal="right" vertical="center"/>
    </xf>
    <xf numFmtId="3" fontId="20" fillId="3" borderId="55" xfId="0" applyNumberFormat="1" applyFont="1" applyFill="1" applyBorder="1" applyAlignment="1">
      <alignment horizontal="center" vertical="center"/>
    </xf>
    <xf numFmtId="3" fontId="13" fillId="3" borderId="55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vertical="center" wrapText="1"/>
    </xf>
    <xf numFmtId="3" fontId="20" fillId="3" borderId="51" xfId="0" applyNumberFormat="1" applyFont="1" applyFill="1" applyBorder="1" applyAlignment="1">
      <alignment horizontal="right" vertical="center"/>
    </xf>
    <xf numFmtId="3" fontId="11" fillId="3" borderId="52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/>
    </xf>
    <xf numFmtId="3" fontId="10" fillId="5" borderId="7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3" borderId="57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0" fillId="3" borderId="19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horizontal="right" vertical="center" wrapText="1"/>
    </xf>
    <xf numFmtId="3" fontId="10" fillId="3" borderId="55" xfId="0" applyNumberFormat="1" applyFont="1" applyFill="1" applyBorder="1" applyAlignment="1">
      <alignment horizontal="center" vertical="center" wrapText="1"/>
    </xf>
    <xf numFmtId="0" fontId="10" fillId="3" borderId="51" xfId="18" applyFont="1" applyFill="1" applyBorder="1" applyAlignment="1">
      <alignment vertical="center" wrapText="1"/>
      <protection/>
    </xf>
    <xf numFmtId="3" fontId="11" fillId="3" borderId="52" xfId="0" applyNumberFormat="1" applyFont="1" applyFill="1" applyBorder="1" applyAlignment="1">
      <alignment horizontal="right" vertical="center" wrapText="1"/>
    </xf>
    <xf numFmtId="3" fontId="10" fillId="3" borderId="19" xfId="0" applyNumberFormat="1" applyFont="1" applyFill="1" applyBorder="1" applyAlignment="1">
      <alignment horizontal="right" vertical="center" wrapText="1"/>
    </xf>
    <xf numFmtId="0" fontId="10" fillId="5" borderId="7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vertical="center" wrapText="1"/>
    </xf>
    <xf numFmtId="0" fontId="28" fillId="2" borderId="72" xfId="0" applyFont="1" applyFill="1" applyBorder="1" applyAlignment="1">
      <alignment vertical="center" wrapText="1"/>
    </xf>
    <xf numFmtId="3" fontId="28" fillId="2" borderId="61" xfId="0" applyNumberFormat="1" applyFont="1" applyFill="1" applyBorder="1" applyAlignment="1">
      <alignment vertical="center" wrapText="1"/>
    </xf>
    <xf numFmtId="3" fontId="26" fillId="2" borderId="27" xfId="0" applyNumberFormat="1" applyFont="1" applyFill="1" applyBorder="1" applyAlignment="1">
      <alignment vertical="center" wrapText="1"/>
    </xf>
    <xf numFmtId="3" fontId="11" fillId="2" borderId="73" xfId="0" applyNumberFormat="1" applyFont="1" applyFill="1" applyBorder="1" applyAlignment="1">
      <alignment/>
    </xf>
    <xf numFmtId="0" fontId="11" fillId="2" borderId="39" xfId="0" applyFont="1" applyFill="1" applyBorder="1" applyAlignment="1">
      <alignment vertical="center" wrapText="1"/>
    </xf>
    <xf numFmtId="3" fontId="29" fillId="2" borderId="19" xfId="0" applyNumberFormat="1" applyFont="1" applyFill="1" applyBorder="1" applyAlignment="1">
      <alignment vertical="center" wrapText="1"/>
    </xf>
    <xf numFmtId="3" fontId="10" fillId="2" borderId="19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/>
    </xf>
    <xf numFmtId="0" fontId="11" fillId="2" borderId="17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29" fillId="2" borderId="21" xfId="0" applyFont="1" applyFill="1" applyBorder="1" applyAlignment="1">
      <alignment vertical="center" wrapText="1"/>
    </xf>
    <xf numFmtId="3" fontId="29" fillId="2" borderId="11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22" applyFont="1">
      <alignment/>
      <protection/>
    </xf>
    <xf numFmtId="0" fontId="2" fillId="3" borderId="0" xfId="22" applyFont="1" applyFill="1" applyAlignment="1">
      <alignment horizontal="center" wrapText="1"/>
      <protection/>
    </xf>
    <xf numFmtId="0" fontId="2" fillId="3" borderId="0" xfId="22" applyFont="1" applyFill="1" applyAlignment="1">
      <alignment horizontal="center" vertical="center" wrapText="1"/>
      <protection/>
    </xf>
    <xf numFmtId="3" fontId="2" fillId="3" borderId="0" xfId="22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2" borderId="35" xfId="2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64" fontId="2" fillId="0" borderId="55" xfId="15" applyNumberFormat="1" applyFont="1" applyBorder="1" applyAlignment="1">
      <alignment horizontal="right" wrapText="1"/>
    </xf>
    <xf numFmtId="0" fontId="2" fillId="0" borderId="55" xfId="21" applyFont="1" applyBorder="1">
      <alignment/>
      <protection/>
    </xf>
    <xf numFmtId="164" fontId="2" fillId="0" borderId="32" xfId="15" applyNumberFormat="1" applyFont="1" applyBorder="1" applyAlignment="1">
      <alignment horizontal="right" wrapText="1"/>
    </xf>
    <xf numFmtId="164" fontId="1" fillId="0" borderId="1" xfId="15" applyNumberFormat="1" applyFont="1" applyBorder="1" applyAlignment="1">
      <alignment horizontal="right" wrapText="1"/>
    </xf>
    <xf numFmtId="41" fontId="1" fillId="0" borderId="39" xfId="15" applyNumberFormat="1" applyFont="1" applyBorder="1" applyAlignment="1">
      <alignment horizontal="right" wrapText="1"/>
    </xf>
    <xf numFmtId="41" fontId="2" fillId="0" borderId="38" xfId="15" applyNumberFormat="1" applyFont="1" applyBorder="1" applyAlignment="1">
      <alignment horizontal="right" wrapText="1"/>
    </xf>
    <xf numFmtId="164" fontId="4" fillId="4" borderId="0" xfId="0" applyNumberFormat="1" applyFont="1" applyFill="1" applyAlignment="1">
      <alignment/>
    </xf>
    <xf numFmtId="164" fontId="1" fillId="3" borderId="7" xfId="15" applyNumberFormat="1" applyFont="1" applyFill="1" applyBorder="1" applyAlignment="1">
      <alignment horizontal="left" vertical="center" wrapText="1"/>
    </xf>
    <xf numFmtId="164" fontId="1" fillId="3" borderId="7" xfId="15" applyNumberFormat="1" applyFont="1" applyFill="1" applyBorder="1" applyAlignment="1">
      <alignment horizontal="right" vertical="center" wrapText="1"/>
    </xf>
    <xf numFmtId="164" fontId="1" fillId="3" borderId="7" xfId="15" applyNumberFormat="1" applyFont="1" applyFill="1" applyBorder="1" applyAlignment="1">
      <alignment horizontal="right" vertical="center" wrapText="1"/>
    </xf>
    <xf numFmtId="164" fontId="1" fillId="3" borderId="9" xfId="15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/>
    </xf>
    <xf numFmtId="164" fontId="0" fillId="0" borderId="34" xfId="15" applyNumberFormat="1" applyFont="1" applyBorder="1" applyAlignment="1">
      <alignment horizontal="right" vertical="center" wrapText="1"/>
    </xf>
    <xf numFmtId="164" fontId="14" fillId="0" borderId="38" xfId="15" applyNumberFormat="1" applyFont="1" applyBorder="1" applyAlignment="1">
      <alignment horizontal="right" vertical="center" wrapText="1"/>
    </xf>
    <xf numFmtId="164" fontId="14" fillId="0" borderId="16" xfId="15" applyNumberFormat="1" applyFont="1" applyBorder="1" applyAlignment="1">
      <alignment horizontal="right" vertical="center" wrapText="1"/>
    </xf>
    <xf numFmtId="164" fontId="0" fillId="0" borderId="38" xfId="15" applyNumberFormat="1" applyFont="1" applyBorder="1" applyAlignment="1">
      <alignment horizontal="right" vertical="center" wrapText="1"/>
    </xf>
    <xf numFmtId="164" fontId="0" fillId="0" borderId="5" xfId="15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74" xfId="15" applyNumberFormat="1" applyFont="1" applyBorder="1" applyAlignment="1">
      <alignment horizontal="right" vertical="center" wrapText="1"/>
    </xf>
    <xf numFmtId="164" fontId="0" fillId="0" borderId="48" xfId="15" applyNumberFormat="1" applyFont="1" applyBorder="1" applyAlignment="1">
      <alignment horizontal="right" vertical="center" wrapText="1"/>
    </xf>
    <xf numFmtId="164" fontId="14" fillId="0" borderId="1" xfId="15" applyNumberFormat="1" applyFont="1" applyBorder="1" applyAlignment="1">
      <alignment horizontal="right" vertical="center" wrapText="1"/>
    </xf>
    <xf numFmtId="164" fontId="14" fillId="0" borderId="40" xfId="15" applyNumberFormat="1" applyFont="1" applyBorder="1" applyAlignment="1">
      <alignment horizontal="right" vertical="center" wrapText="1"/>
    </xf>
    <xf numFmtId="164" fontId="14" fillId="0" borderId="37" xfId="15" applyNumberFormat="1" applyFont="1" applyBorder="1" applyAlignment="1">
      <alignment horizontal="right" vertical="center" wrapText="1"/>
    </xf>
    <xf numFmtId="164" fontId="0" fillId="0" borderId="75" xfId="15" applyNumberFormat="1" applyFont="1" applyBorder="1" applyAlignment="1">
      <alignment horizontal="right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14" fillId="0" borderId="77" xfId="15" applyNumberFormat="1" applyFont="1" applyBorder="1" applyAlignment="1">
      <alignment horizontal="right" vertical="center" wrapText="1"/>
    </xf>
    <xf numFmtId="0" fontId="31" fillId="7" borderId="0" xfId="0" applyFont="1" applyFill="1" applyAlignment="1">
      <alignment horizontal="right"/>
    </xf>
    <xf numFmtId="164" fontId="32" fillId="7" borderId="0" xfId="0" applyNumberFormat="1" applyFont="1" applyFill="1" applyAlignment="1">
      <alignment/>
    </xf>
    <xf numFmtId="41" fontId="2" fillId="0" borderId="39" xfId="15" applyNumberFormat="1" applyFont="1" applyBorder="1" applyAlignment="1">
      <alignment horizontal="right" wrapText="1"/>
    </xf>
    <xf numFmtId="164" fontId="2" fillId="0" borderId="39" xfId="15" applyNumberFormat="1" applyFont="1" applyBorder="1" applyAlignment="1">
      <alignment horizontal="right" wrapText="1"/>
    </xf>
    <xf numFmtId="164" fontId="2" fillId="0" borderId="0" xfId="15" applyNumberFormat="1" applyFont="1" applyBorder="1" applyAlignment="1">
      <alignment horizontal="right" wrapText="1"/>
    </xf>
    <xf numFmtId="164" fontId="1" fillId="0" borderId="5" xfId="15" applyNumberFormat="1" applyFont="1" applyBorder="1" applyAlignment="1">
      <alignment horizontal="right" wrapText="1"/>
    </xf>
    <xf numFmtId="41" fontId="2" fillId="0" borderId="78" xfId="15" applyNumberFormat="1" applyFont="1" applyBorder="1" applyAlignment="1">
      <alignment horizontal="right" wrapText="1"/>
    </xf>
    <xf numFmtId="0" fontId="2" fillId="0" borderId="34" xfId="21" applyFont="1" applyBorder="1">
      <alignment/>
      <protection/>
    </xf>
    <xf numFmtId="0" fontId="1" fillId="0" borderId="39" xfId="21" applyFont="1" applyBorder="1" applyAlignment="1">
      <alignment horizontal="center" vertical="top"/>
      <protection/>
    </xf>
    <xf numFmtId="0" fontId="2" fillId="0" borderId="39" xfId="21" applyFont="1" applyBorder="1" applyAlignment="1">
      <alignment vertical="top"/>
      <protection/>
    </xf>
    <xf numFmtId="0" fontId="2" fillId="0" borderId="14" xfId="21" applyFont="1" applyBorder="1" applyAlignment="1">
      <alignment vertical="top"/>
      <protection/>
    </xf>
    <xf numFmtId="0" fontId="2" fillId="0" borderId="12" xfId="21" applyFont="1" applyBorder="1" applyAlignment="1">
      <alignment vertical="top"/>
      <protection/>
    </xf>
    <xf numFmtId="164" fontId="1" fillId="0" borderId="34" xfId="15" applyNumberFormat="1" applyFont="1" applyBorder="1" applyAlignment="1">
      <alignment horizontal="right" wrapText="1"/>
    </xf>
    <xf numFmtId="0" fontId="1" fillId="0" borderId="12" xfId="21" applyFont="1" applyBorder="1" applyAlignment="1">
      <alignment horizontal="center" vertical="top"/>
      <protection/>
    </xf>
    <xf numFmtId="164" fontId="2" fillId="0" borderId="20" xfId="21" applyNumberFormat="1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164" fontId="31" fillId="0" borderId="0" xfId="15" applyNumberFormat="1" applyFont="1" applyAlignment="1">
      <alignment/>
    </xf>
    <xf numFmtId="164" fontId="31" fillId="0" borderId="0" xfId="0" applyNumberFormat="1" applyFont="1" applyAlignment="1">
      <alignment/>
    </xf>
    <xf numFmtId="0" fontId="4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16" fillId="0" borderId="0" xfId="20" applyFont="1">
      <alignment/>
      <protection/>
    </xf>
    <xf numFmtId="0" fontId="17" fillId="0" borderId="0" xfId="0" applyFont="1" applyAlignment="1">
      <alignment horizontal="right" vertical="center"/>
    </xf>
    <xf numFmtId="0" fontId="14" fillId="2" borderId="30" xfId="0" applyFont="1" applyFill="1" applyBorder="1" applyAlignment="1">
      <alignment horizontal="center"/>
    </xf>
    <xf numFmtId="0" fontId="16" fillId="2" borderId="22" xfId="20" applyFont="1" applyFill="1" applyBorder="1" applyAlignment="1">
      <alignment horizontal="center" vertical="center" wrapText="1"/>
      <protection/>
    </xf>
    <xf numFmtId="0" fontId="5" fillId="2" borderId="31" xfId="20" applyFont="1" applyFill="1" applyBorder="1" applyAlignment="1">
      <alignment horizontal="center" vertical="center" wrapText="1"/>
      <protection/>
    </xf>
    <xf numFmtId="0" fontId="5" fillId="2" borderId="25" xfId="20" applyFont="1" applyFill="1" applyBorder="1" applyAlignment="1">
      <alignment horizontal="center" vertical="center" wrapText="1"/>
      <protection/>
    </xf>
    <xf numFmtId="0" fontId="5" fillId="2" borderId="63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5" fillId="0" borderId="27" xfId="20" applyFont="1" applyFill="1" applyBorder="1" applyAlignment="1">
      <alignment horizontal="center" vertical="center" wrapText="1"/>
      <protection/>
    </xf>
    <xf numFmtId="0" fontId="5" fillId="0" borderId="51" xfId="20" applyFont="1" applyFill="1" applyBorder="1" applyAlignment="1">
      <alignment horizontal="center" vertical="center" wrapText="1"/>
      <protection/>
    </xf>
    <xf numFmtId="0" fontId="5" fillId="0" borderId="52" xfId="20" applyFont="1" applyFill="1" applyBorder="1" applyAlignment="1">
      <alignment horizontal="center" vertical="center" wrapText="1"/>
      <protection/>
    </xf>
    <xf numFmtId="0" fontId="5" fillId="0" borderId="28" xfId="20" applyFont="1" applyFill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top" wrapText="1"/>
      <protection/>
    </xf>
    <xf numFmtId="0" fontId="16" fillId="0" borderId="7" xfId="20" applyFont="1" applyBorder="1" applyAlignment="1">
      <alignment horizontal="left" vertical="center" wrapText="1"/>
      <protection/>
    </xf>
    <xf numFmtId="0" fontId="4" fillId="0" borderId="16" xfId="20" applyFont="1" applyFill="1" applyBorder="1" applyAlignment="1">
      <alignment horizontal="center"/>
      <protection/>
    </xf>
    <xf numFmtId="0" fontId="4" fillId="0" borderId="35" xfId="20" applyFont="1" applyFill="1" applyBorder="1" applyAlignment="1">
      <alignment horizontal="center"/>
      <protection/>
    </xf>
    <xf numFmtId="164" fontId="4" fillId="0" borderId="30" xfId="15" applyNumberFormat="1" applyFont="1" applyFill="1" applyBorder="1" applyAlignment="1">
      <alignment horizontal="right" vertical="center" wrapText="1"/>
    </xf>
    <xf numFmtId="164" fontId="4" fillId="0" borderId="22" xfId="15" applyNumberFormat="1" applyFont="1" applyFill="1" applyBorder="1" applyAlignment="1">
      <alignment horizontal="right" vertical="center" wrapText="1"/>
    </xf>
    <xf numFmtId="0" fontId="4" fillId="0" borderId="0" xfId="20" applyFont="1" applyFill="1">
      <alignment/>
      <protection/>
    </xf>
    <xf numFmtId="0" fontId="16" fillId="0" borderId="7" xfId="20" applyFont="1" applyBorder="1">
      <alignment/>
      <protection/>
    </xf>
    <xf numFmtId="0" fontId="33" fillId="0" borderId="0" xfId="20" applyFont="1">
      <alignment/>
      <protection/>
    </xf>
    <xf numFmtId="164" fontId="16" fillId="0" borderId="14" xfId="15" applyNumberFormat="1" applyFont="1" applyBorder="1" applyAlignment="1">
      <alignment horizontal="right" wrapText="1"/>
    </xf>
    <xf numFmtId="164" fontId="16" fillId="0" borderId="32" xfId="15" applyNumberFormat="1" applyFont="1" applyBorder="1" applyAlignment="1">
      <alignment horizontal="right" wrapText="1"/>
    </xf>
    <xf numFmtId="164" fontId="16" fillId="0" borderId="9" xfId="15" applyNumberFormat="1" applyFont="1" applyBorder="1" applyAlignment="1">
      <alignment horizontal="right" wrapText="1"/>
    </xf>
    <xf numFmtId="0" fontId="4" fillId="0" borderId="12" xfId="20" applyFont="1" applyBorder="1" applyAlignment="1">
      <alignment horizontal="center" vertical="top" wrapText="1"/>
      <protection/>
    </xf>
    <xf numFmtId="0" fontId="4" fillId="0" borderId="19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16" fillId="0" borderId="38" xfId="15" applyNumberFormat="1" applyFont="1" applyBorder="1" applyAlignment="1">
      <alignment horizontal="right" wrapText="1"/>
    </xf>
    <xf numFmtId="0" fontId="4" fillId="0" borderId="39" xfId="20" applyFont="1" applyBorder="1" applyAlignment="1">
      <alignment horizontal="center" vertical="top" wrapText="1"/>
      <protection/>
    </xf>
    <xf numFmtId="164" fontId="4" fillId="0" borderId="39" xfId="15" applyNumberFormat="1" applyFont="1" applyFill="1" applyBorder="1" applyAlignment="1">
      <alignment horizontal="right" vertical="center" wrapText="1"/>
    </xf>
    <xf numFmtId="164" fontId="4" fillId="0" borderId="74" xfId="15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26" fillId="3" borderId="2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11" fillId="6" borderId="51" xfId="0" applyFont="1" applyFill="1" applyBorder="1" applyAlignment="1">
      <alignment horizontal="center" vertical="center" wrapText="1"/>
    </xf>
    <xf numFmtId="3" fontId="10" fillId="2" borderId="53" xfId="0" applyNumberFormat="1" applyFont="1" applyFill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10" fillId="5" borderId="58" xfId="0" applyNumberFormat="1" applyFont="1" applyFill="1" applyBorder="1" applyAlignment="1">
      <alignment horizontal="right" vertical="center" wrapText="1"/>
    </xf>
    <xf numFmtId="3" fontId="10" fillId="0" borderId="51" xfId="0" applyNumberFormat="1" applyFont="1" applyFill="1" applyBorder="1" applyAlignment="1">
      <alignment horizontal="right" vertical="center" wrapText="1"/>
    </xf>
    <xf numFmtId="3" fontId="25" fillId="3" borderId="27" xfId="0" applyNumberFormat="1" applyFont="1" applyFill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right" vertical="center" wrapText="1"/>
    </xf>
    <xf numFmtId="3" fontId="25" fillId="3" borderId="19" xfId="0" applyNumberFormat="1" applyFont="1" applyFill="1" applyBorder="1" applyAlignment="1">
      <alignment horizontal="right" vertical="center" wrapText="1"/>
    </xf>
    <xf numFmtId="3" fontId="10" fillId="5" borderId="61" xfId="0" applyNumberFormat="1" applyFont="1" applyFill="1" applyBorder="1" applyAlignment="1">
      <alignment horizontal="right" vertical="center" wrapText="1"/>
    </xf>
    <xf numFmtId="3" fontId="10" fillId="5" borderId="53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Border="1" applyAlignment="1">
      <alignment vertical="center" wrapText="1"/>
    </xf>
    <xf numFmtId="3" fontId="11" fillId="0" borderId="27" xfId="0" applyNumberFormat="1" applyFont="1" applyBorder="1" applyAlignment="1">
      <alignment vertical="center" wrapText="1"/>
    </xf>
    <xf numFmtId="3" fontId="11" fillId="3" borderId="27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Border="1" applyAlignment="1">
      <alignment vertical="center" wrapText="1"/>
    </xf>
    <xf numFmtId="0" fontId="11" fillId="6" borderId="67" xfId="0" applyFont="1" applyFill="1" applyBorder="1" applyAlignment="1">
      <alignment horizontal="center" vertical="center" wrapText="1"/>
    </xf>
    <xf numFmtId="3" fontId="10" fillId="5" borderId="70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Border="1" applyAlignment="1">
      <alignment vertical="center" wrapText="1"/>
    </xf>
    <xf numFmtId="3" fontId="2" fillId="0" borderId="0" xfId="22" applyNumberFormat="1" applyFont="1">
      <alignment/>
      <protection/>
    </xf>
    <xf numFmtId="0" fontId="3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3" borderId="35" xfId="15" applyNumberFormat="1" applyFont="1" applyFill="1" applyBorder="1" applyAlignment="1">
      <alignment horizontal="right" vertical="center" wrapText="1"/>
    </xf>
    <xf numFmtId="164" fontId="1" fillId="0" borderId="52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164" fontId="1" fillId="0" borderId="79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center" vertical="center"/>
    </xf>
    <xf numFmtId="164" fontId="1" fillId="0" borderId="20" xfId="21" applyNumberFormat="1" applyFont="1" applyBorder="1" applyAlignment="1">
      <alignment horizontal="right" wrapText="1"/>
      <protection/>
    </xf>
    <xf numFmtId="164" fontId="14" fillId="0" borderId="23" xfId="15" applyNumberFormat="1" applyFont="1" applyBorder="1" applyAlignment="1">
      <alignment horizontal="right" vertical="center" wrapText="1"/>
    </xf>
    <xf numFmtId="164" fontId="1" fillId="0" borderId="77" xfId="21" applyNumberFormat="1" applyFont="1" applyBorder="1" applyAlignment="1">
      <alignment horizontal="right" vertical="center" wrapText="1"/>
      <protection/>
    </xf>
    <xf numFmtId="0" fontId="5" fillId="2" borderId="64" xfId="21" applyFont="1" applyFill="1" applyBorder="1" applyAlignment="1">
      <alignment horizontal="center"/>
      <protection/>
    </xf>
    <xf numFmtId="164" fontId="2" fillId="0" borderId="47" xfId="21" applyNumberFormat="1" applyFont="1" applyBorder="1" applyAlignment="1">
      <alignment horizontal="right" wrapText="1"/>
      <protection/>
    </xf>
    <xf numFmtId="164" fontId="2" fillId="0" borderId="1" xfId="21" applyNumberFormat="1" applyFont="1" applyBorder="1" applyAlignment="1">
      <alignment horizontal="right" wrapText="1"/>
      <protection/>
    </xf>
    <xf numFmtId="164" fontId="2" fillId="0" borderId="0" xfId="21" applyNumberFormat="1" applyFont="1" applyBorder="1" applyAlignment="1">
      <alignment horizontal="right" wrapText="1"/>
      <protection/>
    </xf>
    <xf numFmtId="164" fontId="1" fillId="0" borderId="0" xfId="21" applyNumberFormat="1" applyFont="1" applyBorder="1" applyAlignment="1">
      <alignment horizontal="right" wrapText="1"/>
      <protection/>
    </xf>
    <xf numFmtId="0" fontId="5" fillId="2" borderId="18" xfId="21" applyFont="1" applyFill="1" applyBorder="1" applyAlignment="1">
      <alignment horizontal="centerContinuous"/>
      <protection/>
    </xf>
    <xf numFmtId="0" fontId="2" fillId="0" borderId="78" xfId="21" applyFont="1" applyBorder="1">
      <alignment/>
      <protection/>
    </xf>
    <xf numFmtId="0" fontId="1" fillId="0" borderId="34" xfId="21" applyFont="1" applyBorder="1" applyAlignment="1">
      <alignment wrapText="1"/>
      <protection/>
    </xf>
    <xf numFmtId="0" fontId="4" fillId="0" borderId="0" xfId="20" applyFont="1" applyBorder="1" applyAlignment="1">
      <alignment horizontal="center"/>
      <protection/>
    </xf>
    <xf numFmtId="164" fontId="4" fillId="0" borderId="20" xfId="15" applyNumberFormat="1" applyFont="1" applyFill="1" applyBorder="1" applyAlignment="1">
      <alignment horizontal="right" vertical="center" wrapText="1"/>
    </xf>
    <xf numFmtId="0" fontId="4" fillId="0" borderId="55" xfId="20" applyFont="1" applyFill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164" fontId="1" fillId="3" borderId="22" xfId="15" applyNumberFormat="1" applyFont="1" applyFill="1" applyBorder="1" applyAlignment="1">
      <alignment horizontal="right" vertical="center" wrapText="1"/>
    </xf>
    <xf numFmtId="164" fontId="1" fillId="3" borderId="63" xfId="15" applyNumberFormat="1" applyFont="1" applyFill="1" applyBorder="1" applyAlignment="1">
      <alignment horizontal="right" vertical="center" wrapText="1"/>
    </xf>
    <xf numFmtId="164" fontId="1" fillId="3" borderId="6" xfId="15" applyNumberFormat="1" applyFont="1" applyFill="1" applyBorder="1" applyAlignment="1">
      <alignment horizontal="right" vertical="center" wrapText="1"/>
    </xf>
    <xf numFmtId="164" fontId="0" fillId="0" borderId="1" xfId="15" applyNumberFormat="1" applyFont="1" applyBorder="1" applyAlignment="1">
      <alignment horizontal="right" vertical="center" wrapText="1"/>
    </xf>
    <xf numFmtId="164" fontId="0" fillId="0" borderId="2" xfId="15" applyNumberFormat="1" applyFont="1" applyBorder="1" applyAlignment="1">
      <alignment horizontal="right" vertical="center" wrapText="1"/>
    </xf>
    <xf numFmtId="164" fontId="0" fillId="0" borderId="11" xfId="15" applyNumberFormat="1" applyFont="1" applyBorder="1" applyAlignment="1">
      <alignment horizontal="right" vertical="center" wrapText="1"/>
    </xf>
    <xf numFmtId="164" fontId="0" fillId="0" borderId="80" xfId="15" applyNumberFormat="1" applyFont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14" fillId="0" borderId="82" xfId="0" applyFont="1" applyBorder="1" applyAlignment="1">
      <alignment horizontal="left" vertical="center" wrapText="1"/>
    </xf>
    <xf numFmtId="164" fontId="14" fillId="0" borderId="83" xfId="15" applyNumberFormat="1" applyFont="1" applyBorder="1" applyAlignment="1">
      <alignment horizontal="right" vertical="center" wrapText="1"/>
    </xf>
    <xf numFmtId="164" fontId="14" fillId="0" borderId="45" xfId="15" applyNumberFormat="1" applyFont="1" applyBorder="1" applyAlignment="1">
      <alignment horizontal="right" vertical="center" wrapText="1"/>
    </xf>
    <xf numFmtId="164" fontId="14" fillId="0" borderId="84" xfId="15" applyNumberFormat="1" applyFont="1" applyBorder="1" applyAlignment="1">
      <alignment horizontal="right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164" fontId="0" fillId="0" borderId="18" xfId="15" applyNumberFormat="1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2" fillId="0" borderId="1" xfId="21" applyFont="1" applyBorder="1" applyAlignment="1">
      <alignment wrapText="1"/>
      <protection/>
    </xf>
    <xf numFmtId="0" fontId="2" fillId="0" borderId="71" xfId="21" applyFont="1" applyBorder="1" applyAlignment="1">
      <alignment vertical="top"/>
      <protection/>
    </xf>
    <xf numFmtId="0" fontId="2" fillId="0" borderId="27" xfId="21" applyFont="1" applyBorder="1" applyAlignment="1">
      <alignment horizontal="center"/>
      <protection/>
    </xf>
    <xf numFmtId="0" fontId="2" fillId="0" borderId="52" xfId="21" applyFont="1" applyBorder="1">
      <alignment/>
      <protection/>
    </xf>
    <xf numFmtId="164" fontId="2" fillId="0" borderId="71" xfId="15" applyNumberFormat="1" applyFont="1" applyBorder="1" applyAlignment="1">
      <alignment horizontal="right" wrapText="1"/>
    </xf>
    <xf numFmtId="164" fontId="2" fillId="0" borderId="27" xfId="15" applyNumberFormat="1" applyFont="1" applyBorder="1" applyAlignment="1">
      <alignment horizontal="right" wrapText="1"/>
    </xf>
    <xf numFmtId="164" fontId="2" fillId="0" borderId="52" xfId="15" applyNumberFormat="1" applyFont="1" applyBorder="1" applyAlignment="1">
      <alignment horizontal="right" wrapText="1"/>
    </xf>
    <xf numFmtId="41" fontId="1" fillId="0" borderId="71" xfId="15" applyNumberFormat="1" applyFont="1" applyBorder="1" applyAlignment="1">
      <alignment horizontal="right" wrapText="1"/>
    </xf>
    <xf numFmtId="41" fontId="2" fillId="0" borderId="27" xfId="15" applyNumberFormat="1" applyFont="1" applyBorder="1" applyAlignment="1">
      <alignment horizontal="right" wrapText="1"/>
    </xf>
    <xf numFmtId="41" fontId="2" fillId="0" borderId="79" xfId="15" applyNumberFormat="1" applyFont="1" applyBorder="1" applyAlignment="1">
      <alignment horizontal="right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6" fillId="0" borderId="32" xfId="0" applyFont="1" applyBorder="1" applyAlignment="1">
      <alignment/>
    </xf>
    <xf numFmtId="164" fontId="16" fillId="0" borderId="1" xfId="15" applyNumberFormat="1" applyFont="1" applyBorder="1" applyAlignment="1">
      <alignment horizontal="right" wrapText="1"/>
    </xf>
    <xf numFmtId="164" fontId="16" fillId="0" borderId="9" xfId="15" applyNumberFormat="1" applyFont="1" applyFill="1" applyBorder="1" applyAlignment="1">
      <alignment horizontal="right" wrapText="1"/>
    </xf>
    <xf numFmtId="0" fontId="4" fillId="0" borderId="55" xfId="0" applyFont="1" applyBorder="1" applyAlignment="1">
      <alignment/>
    </xf>
    <xf numFmtId="164" fontId="4" fillId="0" borderId="39" xfId="15" applyNumberFormat="1" applyFont="1" applyBorder="1" applyAlignment="1">
      <alignment horizontal="right" wrapText="1"/>
    </xf>
    <xf numFmtId="164" fontId="4" fillId="0" borderId="55" xfId="15" applyNumberFormat="1" applyFont="1" applyBorder="1" applyAlignment="1">
      <alignment horizontal="right" wrapText="1"/>
    </xf>
    <xf numFmtId="164" fontId="4" fillId="0" borderId="20" xfId="15" applyNumberFormat="1" applyFont="1" applyBorder="1" applyAlignment="1">
      <alignment horizontal="right" wrapText="1"/>
    </xf>
    <xf numFmtId="164" fontId="4" fillId="0" borderId="0" xfId="15" applyNumberFormat="1" applyFont="1" applyBorder="1" applyAlignment="1">
      <alignment horizontal="right" wrapText="1"/>
    </xf>
    <xf numFmtId="164" fontId="4" fillId="0" borderId="20" xfId="15" applyNumberFormat="1" applyFont="1" applyFill="1" applyBorder="1" applyAlignment="1">
      <alignment horizontal="right" wrapText="1"/>
    </xf>
    <xf numFmtId="164" fontId="4" fillId="0" borderId="12" xfId="15" applyNumberFormat="1" applyFont="1" applyBorder="1" applyAlignment="1">
      <alignment horizontal="right" wrapText="1"/>
    </xf>
    <xf numFmtId="0" fontId="4" fillId="0" borderId="32" xfId="0" applyFont="1" applyBorder="1" applyAlignment="1">
      <alignment/>
    </xf>
    <xf numFmtId="164" fontId="4" fillId="0" borderId="38" xfId="15" applyNumberFormat="1" applyFont="1" applyBorder="1" applyAlignment="1">
      <alignment horizontal="right" wrapText="1"/>
    </xf>
    <xf numFmtId="164" fontId="4" fillId="0" borderId="32" xfId="15" applyNumberFormat="1" applyFont="1" applyBorder="1" applyAlignment="1">
      <alignment horizontal="right" wrapText="1"/>
    </xf>
    <xf numFmtId="164" fontId="4" fillId="0" borderId="9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9" xfId="15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17" xfId="15" applyNumberFormat="1" applyFont="1" applyBorder="1" applyAlignment="1">
      <alignment horizontal="right" wrapText="1"/>
    </xf>
    <xf numFmtId="164" fontId="4" fillId="0" borderId="3" xfId="15" applyNumberFormat="1" applyFont="1" applyBorder="1" applyAlignment="1">
      <alignment horizontal="right" wrapText="1"/>
    </xf>
    <xf numFmtId="164" fontId="4" fillId="0" borderId="18" xfId="15" applyNumberFormat="1" applyFont="1" applyBorder="1" applyAlignment="1">
      <alignment horizontal="right" wrapText="1"/>
    </xf>
    <xf numFmtId="164" fontId="4" fillId="0" borderId="21" xfId="15" applyNumberFormat="1" applyFont="1" applyBorder="1" applyAlignment="1">
      <alignment horizontal="right" wrapText="1"/>
    </xf>
    <xf numFmtId="164" fontId="4" fillId="0" borderId="18" xfId="15" applyNumberFormat="1" applyFont="1" applyFill="1" applyBorder="1" applyAlignment="1">
      <alignment horizontal="right" wrapText="1"/>
    </xf>
    <xf numFmtId="164" fontId="1" fillId="0" borderId="10" xfId="15" applyNumberFormat="1" applyFont="1" applyBorder="1" applyAlignment="1">
      <alignment horizontal="right" vertical="center" wrapText="1"/>
    </xf>
    <xf numFmtId="164" fontId="1" fillId="0" borderId="36" xfId="15" applyNumberFormat="1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 wrapText="1"/>
    </xf>
    <xf numFmtId="164" fontId="1" fillId="0" borderId="40" xfId="21" applyNumberFormat="1" applyFont="1" applyBorder="1" applyAlignment="1">
      <alignment horizontal="right" vertical="center" wrapText="1"/>
      <protection/>
    </xf>
    <xf numFmtId="164" fontId="14" fillId="0" borderId="24" xfId="15" applyNumberFormat="1" applyFont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9" xfId="20" applyFont="1" applyFill="1" applyBorder="1" applyAlignment="1">
      <alignment horizontal="center" vertical="center" wrapText="1"/>
      <protection/>
    </xf>
    <xf numFmtId="0" fontId="5" fillId="0" borderId="55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1" fillId="2" borderId="83" xfId="21" applyFont="1" applyFill="1" applyBorder="1" applyAlignment="1">
      <alignment horizontal="center"/>
      <protection/>
    </xf>
    <xf numFmtId="0" fontId="1" fillId="2" borderId="51" xfId="21" applyFont="1" applyFill="1" applyBorder="1" applyAlignment="1">
      <alignment horizontal="center" vertical="center" wrapText="1"/>
      <protection/>
    </xf>
    <xf numFmtId="0" fontId="1" fillId="2" borderId="55" xfId="21" applyFont="1" applyFill="1" applyBorder="1" applyAlignment="1">
      <alignment horizontal="center" vertical="center" wrapText="1"/>
      <protection/>
    </xf>
    <xf numFmtId="0" fontId="1" fillId="2" borderId="32" xfId="21" applyFont="1" applyFill="1" applyBorder="1" applyAlignment="1">
      <alignment horizontal="center" vertical="center" wrapText="1"/>
      <protection/>
    </xf>
    <xf numFmtId="0" fontId="1" fillId="2" borderId="29" xfId="21" applyFont="1" applyFill="1" applyBorder="1" applyAlignment="1">
      <alignment horizontal="center"/>
      <protection/>
    </xf>
    <xf numFmtId="0" fontId="1" fillId="2" borderId="23" xfId="21" applyFont="1" applyFill="1" applyBorder="1" applyAlignment="1">
      <alignment horizontal="center"/>
      <protection/>
    </xf>
    <xf numFmtId="0" fontId="1" fillId="2" borderId="82" xfId="21" applyFont="1" applyFill="1" applyBorder="1" applyAlignment="1">
      <alignment horizontal="center"/>
      <protection/>
    </xf>
    <xf numFmtId="0" fontId="1" fillId="2" borderId="14" xfId="21" applyFont="1" applyFill="1" applyBorder="1" applyAlignment="1">
      <alignment horizontal="center" vertical="center" wrapText="1"/>
      <protection/>
    </xf>
    <xf numFmtId="0" fontId="1" fillId="2" borderId="12" xfId="21" applyFont="1" applyFill="1" applyBorder="1" applyAlignment="1">
      <alignment horizontal="center" vertical="center" wrapText="1"/>
      <protection/>
    </xf>
    <xf numFmtId="0" fontId="1" fillId="0" borderId="36" xfId="21" applyFont="1" applyBorder="1" applyAlignment="1">
      <alignment horizontal="center" vertical="center" wrapText="1"/>
      <protection/>
    </xf>
    <xf numFmtId="0" fontId="1" fillId="0" borderId="15" xfId="21" applyFont="1" applyBorder="1" applyAlignment="1">
      <alignment horizontal="center" vertical="center" wrapText="1"/>
      <protection/>
    </xf>
    <xf numFmtId="0" fontId="1" fillId="0" borderId="76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wrapText="1"/>
      <protection/>
    </xf>
    <xf numFmtId="0" fontId="1" fillId="2" borderId="26" xfId="21" applyFont="1" applyFill="1" applyBorder="1" applyAlignment="1">
      <alignment horizontal="center" vertical="center" wrapText="1"/>
      <protection/>
    </xf>
    <xf numFmtId="0" fontId="1" fillId="2" borderId="48" xfId="21" applyFont="1" applyFill="1" applyBorder="1" applyAlignment="1">
      <alignment horizontal="center" vertical="center" wrapText="1"/>
      <protection/>
    </xf>
    <xf numFmtId="0" fontId="1" fillId="2" borderId="33" xfId="21" applyFont="1" applyFill="1" applyBorder="1" applyAlignment="1">
      <alignment horizontal="center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3" fontId="1" fillId="2" borderId="83" xfId="0" applyNumberFormat="1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center" vertical="center" wrapText="1"/>
    </xf>
    <xf numFmtId="3" fontId="1" fillId="2" borderId="8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35" xfId="21" applyFont="1" applyFill="1" applyBorder="1" applyAlignment="1">
      <alignment horizontal="center" vertical="center" wrapText="1"/>
      <protection/>
    </xf>
    <xf numFmtId="0" fontId="1" fillId="2" borderId="45" xfId="21" applyFont="1" applyFill="1" applyBorder="1" applyAlignment="1">
      <alignment horizontal="center"/>
      <protection/>
    </xf>
    <xf numFmtId="0" fontId="1" fillId="2" borderId="84" xfId="21" applyFont="1" applyFill="1" applyBorder="1" applyAlignment="1">
      <alignment horizontal="center"/>
      <protection/>
    </xf>
    <xf numFmtId="0" fontId="1" fillId="2" borderId="74" xfId="21" applyFont="1" applyFill="1" applyBorder="1" applyAlignment="1">
      <alignment horizontal="center" vertical="center" wrapText="1"/>
      <protection/>
    </xf>
    <xf numFmtId="164" fontId="1" fillId="0" borderId="4" xfId="21" applyNumberFormat="1" applyFont="1" applyBorder="1" applyAlignment="1">
      <alignment horizontal="right" wrapText="1"/>
      <protection/>
    </xf>
    <xf numFmtId="164" fontId="1" fillId="0" borderId="5" xfId="21" applyNumberFormat="1" applyFont="1" applyBorder="1" applyAlignment="1">
      <alignment horizontal="right" wrapText="1"/>
      <protection/>
    </xf>
    <xf numFmtId="164" fontId="1" fillId="0" borderId="20" xfId="21" applyNumberFormat="1" applyFont="1" applyBorder="1" applyAlignment="1">
      <alignment horizontal="right" wrapText="1"/>
      <protection/>
    </xf>
    <xf numFmtId="164" fontId="1" fillId="0" borderId="9" xfId="21" applyNumberFormat="1" applyFont="1" applyBorder="1" applyAlignment="1">
      <alignment horizontal="right" wrapText="1"/>
      <protection/>
    </xf>
    <xf numFmtId="0" fontId="1" fillId="2" borderId="28" xfId="21" applyFont="1" applyFill="1" applyBorder="1" applyAlignment="1">
      <alignment horizontal="center" vertical="center" wrapText="1"/>
      <protection/>
    </xf>
    <xf numFmtId="0" fontId="1" fillId="2" borderId="20" xfId="21" applyFont="1" applyFill="1" applyBorder="1" applyAlignment="1">
      <alignment horizontal="center" vertical="center" wrapText="1"/>
      <protection/>
    </xf>
    <xf numFmtId="0" fontId="1" fillId="2" borderId="9" xfId="21" applyFont="1" applyFill="1" applyBorder="1" applyAlignment="1">
      <alignment horizontal="center" vertical="center" wrapText="1"/>
      <protection/>
    </xf>
    <xf numFmtId="0" fontId="1" fillId="2" borderId="59" xfId="2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/>
      <protection/>
    </xf>
    <xf numFmtId="0" fontId="1" fillId="2" borderId="5" xfId="21" applyFont="1" applyFill="1" applyBorder="1" applyAlignment="1">
      <alignment horizontal="center" vertical="center"/>
      <protection/>
    </xf>
    <xf numFmtId="0" fontId="1" fillId="2" borderId="28" xfId="21" applyFont="1" applyFill="1" applyBorder="1" applyAlignment="1">
      <alignment horizontal="center" vertical="center"/>
      <protection/>
    </xf>
    <xf numFmtId="0" fontId="1" fillId="2" borderId="20" xfId="21" applyFont="1" applyFill="1" applyBorder="1" applyAlignment="1">
      <alignment horizontal="center" vertical="center"/>
      <protection/>
    </xf>
    <xf numFmtId="0" fontId="1" fillId="2" borderId="9" xfId="21" applyFont="1" applyFill="1" applyBorder="1" applyAlignment="1">
      <alignment horizontal="center" vertical="center"/>
      <protection/>
    </xf>
    <xf numFmtId="0" fontId="16" fillId="2" borderId="1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8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16" fillId="2" borderId="23" xfId="20" applyFont="1" applyFill="1" applyBorder="1" applyAlignment="1">
      <alignment horizontal="center" vertical="center" wrapText="1"/>
      <protection/>
    </xf>
    <xf numFmtId="0" fontId="16" fillId="2" borderId="24" xfId="20" applyFont="1" applyFill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top" wrapText="1"/>
      <protection/>
    </xf>
    <xf numFmtId="0" fontId="4" fillId="0" borderId="30" xfId="20" applyFont="1" applyBorder="1" applyAlignment="1">
      <alignment horizontal="center" vertical="top" wrapText="1"/>
      <protection/>
    </xf>
    <xf numFmtId="0" fontId="16" fillId="0" borderId="7" xfId="20" applyFont="1" applyBorder="1" applyAlignment="1">
      <alignment horizontal="center"/>
      <protection/>
    </xf>
    <xf numFmtId="0" fontId="16" fillId="0" borderId="32" xfId="20" applyFont="1" applyBorder="1" applyAlignment="1">
      <alignment horizontal="center"/>
      <protection/>
    </xf>
    <xf numFmtId="0" fontId="10" fillId="0" borderId="0" xfId="20" applyFont="1" applyAlignment="1">
      <alignment horizontal="center" vertical="center" wrapText="1"/>
      <protection/>
    </xf>
    <xf numFmtId="0" fontId="16" fillId="2" borderId="29" xfId="20" applyFont="1" applyFill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/>
      <protection/>
    </xf>
    <xf numFmtId="0" fontId="1" fillId="0" borderId="37" xfId="20" applyFont="1" applyBorder="1" applyAlignment="1">
      <alignment horizontal="center" vertical="center"/>
      <protection/>
    </xf>
    <xf numFmtId="0" fontId="16" fillId="2" borderId="30" xfId="20" applyFont="1" applyFill="1" applyBorder="1" applyAlignment="1">
      <alignment horizontal="center" vertical="center" wrapText="1"/>
      <protection/>
    </xf>
    <xf numFmtId="0" fontId="16" fillId="2" borderId="16" xfId="20" applyFont="1" applyFill="1" applyBorder="1" applyAlignment="1">
      <alignment horizontal="center" vertical="center" wrapText="1"/>
      <protection/>
    </xf>
    <xf numFmtId="0" fontId="16" fillId="2" borderId="82" xfId="20" applyFont="1" applyFill="1" applyBorder="1" applyAlignment="1">
      <alignment horizontal="center" vertical="center" wrapText="1"/>
      <protection/>
    </xf>
    <xf numFmtId="0" fontId="16" fillId="2" borderId="35" xfId="20" applyFont="1" applyFill="1" applyBorder="1" applyAlignment="1">
      <alignment horizontal="center" vertical="center" wrapText="1"/>
      <protection/>
    </xf>
    <xf numFmtId="0" fontId="2" fillId="4" borderId="2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horizontal="right" vertical="center" wrapText="1"/>
    </xf>
    <xf numFmtId="3" fontId="2" fillId="3" borderId="19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3" fontId="2" fillId="3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3" fontId="1" fillId="3" borderId="71" xfId="15" applyNumberFormat="1" applyFont="1" applyFill="1" applyBorder="1" applyAlignment="1">
      <alignment horizontal="right" vertical="center" wrapText="1"/>
    </xf>
    <xf numFmtId="3" fontId="1" fillId="3" borderId="39" xfId="15" applyNumberFormat="1" applyFont="1" applyFill="1" applyBorder="1" applyAlignment="1">
      <alignment horizontal="right" vertical="center" wrapText="1"/>
    </xf>
    <xf numFmtId="3" fontId="1" fillId="3" borderId="17" xfId="15" applyNumberFormat="1" applyFont="1" applyFill="1" applyBorder="1" applyAlignment="1">
      <alignment horizontal="right" vertical="center" wrapText="1"/>
    </xf>
    <xf numFmtId="3" fontId="1" fillId="3" borderId="28" xfId="15" applyNumberFormat="1" applyFont="1" applyFill="1" applyBorder="1" applyAlignment="1">
      <alignment horizontal="right" vertical="center" wrapText="1"/>
    </xf>
    <xf numFmtId="3" fontId="1" fillId="3" borderId="20" xfId="15" applyNumberFormat="1" applyFont="1" applyFill="1" applyBorder="1" applyAlignment="1">
      <alignment horizontal="right" vertical="center" wrapText="1"/>
    </xf>
    <xf numFmtId="3" fontId="1" fillId="3" borderId="18" xfId="15" applyNumberFormat="1" applyFont="1" applyFill="1" applyBorder="1" applyAlignment="1">
      <alignment horizontal="right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3" borderId="0" xfId="19" applyFont="1" applyFill="1" applyAlignment="1">
      <alignment horizontal="left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86" xfId="0" applyFont="1" applyFill="1" applyBorder="1" applyAlignment="1">
      <alignment horizontal="left" vertical="center" wrapText="1"/>
    </xf>
    <xf numFmtId="0" fontId="11" fillId="0" borderId="87" xfId="0" applyFont="1" applyBorder="1" applyAlignment="1">
      <alignment horizontal="left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0" fillId="5" borderId="86" xfId="0" applyFont="1" applyFill="1" applyBorder="1" applyAlignment="1">
      <alignment horizontal="left" vertical="center" wrapText="1"/>
    </xf>
    <xf numFmtId="0" fontId="2" fillId="3" borderId="0" xfId="22" applyFont="1" applyFill="1" applyAlignment="1">
      <alignment vertical="center" wrapText="1"/>
      <protection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3" borderId="21" xfId="0" applyFont="1" applyFill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10" fillId="5" borderId="2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5" borderId="82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left" vertical="center" wrapText="1"/>
    </xf>
    <xf numFmtId="0" fontId="10" fillId="2" borderId="89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0" fillId="3" borderId="0" xfId="22" applyFont="1" applyFill="1" applyBorder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77"/>
  <sheetViews>
    <sheetView showGridLines="0" tabSelected="1" view="pageBreakPreview" zoomScaleSheetLayoutView="100" workbookViewId="0" topLeftCell="C1">
      <selection activeCell="C1" sqref="C1"/>
    </sheetView>
  </sheetViews>
  <sheetFormatPr defaultColWidth="9.140625" defaultRowHeight="12.75"/>
  <cols>
    <col min="1" max="1" width="7.57421875" style="15" customWidth="1"/>
    <col min="2" max="3" width="8.8515625" style="15" customWidth="1"/>
    <col min="4" max="4" width="50.00390625" style="15" customWidth="1"/>
    <col min="5" max="5" width="17.140625" style="15" customWidth="1"/>
    <col min="6" max="6" width="13.140625" style="45" bestFit="1" customWidth="1"/>
    <col min="7" max="9" width="13.140625" style="45" customWidth="1"/>
    <col min="10" max="10" width="12.28125" style="15" bestFit="1" customWidth="1"/>
    <col min="11" max="16384" width="9.140625" style="15" customWidth="1"/>
  </cols>
  <sheetData>
    <row r="1" spans="1:10" ht="52.5" customHeight="1">
      <c r="A1" s="26"/>
      <c r="B1" s="26"/>
      <c r="C1" s="26"/>
      <c r="D1" s="26" t="s">
        <v>121</v>
      </c>
      <c r="E1" s="26"/>
      <c r="G1" s="142"/>
      <c r="I1" s="634" t="s">
        <v>312</v>
      </c>
      <c r="J1" s="634"/>
    </row>
    <row r="2" spans="1:10" ht="12" customHeight="1">
      <c r="A2" s="27"/>
      <c r="B2" s="27"/>
      <c r="C2" s="27"/>
      <c r="D2" s="27"/>
      <c r="E2" s="27"/>
      <c r="F2" s="28"/>
      <c r="G2" s="28"/>
      <c r="H2" s="28"/>
      <c r="I2" s="28"/>
      <c r="J2" s="27"/>
    </row>
    <row r="3" spans="1:10" ht="12" customHeight="1">
      <c r="A3" s="27"/>
      <c r="B3" s="27"/>
      <c r="C3" s="27"/>
      <c r="D3" s="27"/>
      <c r="E3" s="27"/>
      <c r="F3" s="28"/>
      <c r="G3" s="28"/>
      <c r="H3" s="28"/>
      <c r="I3" s="28"/>
      <c r="J3" s="27"/>
    </row>
    <row r="4" spans="1:10" ht="31.5" customHeight="1">
      <c r="A4" s="635" t="s">
        <v>201</v>
      </c>
      <c r="B4" s="635"/>
      <c r="C4" s="635"/>
      <c r="D4" s="635"/>
      <c r="E4" s="635"/>
      <c r="F4" s="635"/>
      <c r="G4" s="635"/>
      <c r="H4" s="635"/>
      <c r="I4" s="635"/>
      <c r="J4" s="635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113</v>
      </c>
    </row>
    <row r="6" spans="1:10" ht="12.75">
      <c r="A6" s="618" t="s">
        <v>107</v>
      </c>
      <c r="B6" s="621" t="s">
        <v>108</v>
      </c>
      <c r="C6" s="621" t="s">
        <v>122</v>
      </c>
      <c r="D6" s="624" t="s">
        <v>109</v>
      </c>
      <c r="E6" s="631" t="s">
        <v>110</v>
      </c>
      <c r="F6" s="632"/>
      <c r="G6" s="633"/>
      <c r="H6" s="636" t="s">
        <v>111</v>
      </c>
      <c r="I6" s="637"/>
      <c r="J6" s="638"/>
    </row>
    <row r="7" spans="1:10" ht="12.75">
      <c r="A7" s="619"/>
      <c r="B7" s="622"/>
      <c r="C7" s="622"/>
      <c r="D7" s="625"/>
      <c r="E7" s="639" t="s">
        <v>200</v>
      </c>
      <c r="F7" s="627" t="s">
        <v>171</v>
      </c>
      <c r="G7" s="628"/>
      <c r="H7" s="640" t="s">
        <v>200</v>
      </c>
      <c r="I7" s="629" t="s">
        <v>171</v>
      </c>
      <c r="J7" s="630"/>
    </row>
    <row r="8" spans="1:10" ht="33.75" customHeight="1">
      <c r="A8" s="620"/>
      <c r="B8" s="623"/>
      <c r="C8" s="623"/>
      <c r="D8" s="626"/>
      <c r="E8" s="620"/>
      <c r="F8" s="219" t="s">
        <v>198</v>
      </c>
      <c r="G8" s="128" t="s">
        <v>199</v>
      </c>
      <c r="H8" s="641"/>
      <c r="I8" s="220" t="s">
        <v>198</v>
      </c>
      <c r="J8" s="130" t="s">
        <v>199</v>
      </c>
    </row>
    <row r="9" spans="1:10" s="31" customFormat="1" ht="12" thickBot="1">
      <c r="A9" s="29">
        <v>1</v>
      </c>
      <c r="B9" s="30">
        <v>2</v>
      </c>
      <c r="C9" s="30">
        <v>3</v>
      </c>
      <c r="D9" s="125">
        <v>4</v>
      </c>
      <c r="E9" s="134">
        <v>5</v>
      </c>
      <c r="F9" s="135">
        <v>6</v>
      </c>
      <c r="G9" s="136">
        <v>7</v>
      </c>
      <c r="H9" s="137">
        <v>8</v>
      </c>
      <c r="I9" s="135">
        <v>9</v>
      </c>
      <c r="J9" s="138">
        <v>10</v>
      </c>
    </row>
    <row r="10" spans="1:10" s="36" customFormat="1" ht="30" customHeight="1">
      <c r="A10" s="32">
        <v>600</v>
      </c>
      <c r="B10" s="33"/>
      <c r="C10" s="34"/>
      <c r="D10" s="126" t="s">
        <v>220</v>
      </c>
      <c r="E10" s="396">
        <f aca="true" t="shared" si="0" ref="E10:J10">SUM(E11)</f>
        <v>0</v>
      </c>
      <c r="F10" s="507">
        <f t="shared" si="0"/>
        <v>0</v>
      </c>
      <c r="G10" s="403">
        <f t="shared" si="0"/>
        <v>0</v>
      </c>
      <c r="H10" s="396">
        <f t="shared" si="0"/>
        <v>468</v>
      </c>
      <c r="I10" s="507">
        <f t="shared" si="0"/>
        <v>468</v>
      </c>
      <c r="J10" s="133">
        <f t="shared" si="0"/>
        <v>0</v>
      </c>
    </row>
    <row r="11" spans="1:10" s="36" customFormat="1" ht="30" customHeight="1">
      <c r="A11" s="37"/>
      <c r="B11" s="38">
        <v>60016</v>
      </c>
      <c r="C11" s="39"/>
      <c r="D11" s="127" t="s">
        <v>221</v>
      </c>
      <c r="E11" s="131">
        <f aca="true" t="shared" si="1" ref="E11:J11">SUM(E12:E12)</f>
        <v>0</v>
      </c>
      <c r="F11" s="124">
        <f t="shared" si="1"/>
        <v>0</v>
      </c>
      <c r="G11" s="129">
        <f t="shared" si="1"/>
        <v>0</v>
      </c>
      <c r="H11" s="131">
        <f t="shared" si="1"/>
        <v>468</v>
      </c>
      <c r="I11" s="124">
        <f t="shared" si="1"/>
        <v>468</v>
      </c>
      <c r="J11" s="132">
        <f t="shared" si="1"/>
        <v>0</v>
      </c>
    </row>
    <row r="12" spans="1:10" s="36" customFormat="1" ht="42.75" customHeight="1">
      <c r="A12" s="41"/>
      <c r="B12" s="33"/>
      <c r="C12" s="39" t="s">
        <v>219</v>
      </c>
      <c r="D12" s="127" t="s">
        <v>222</v>
      </c>
      <c r="E12" s="146">
        <f>SUM(F12:G12)</f>
        <v>0</v>
      </c>
      <c r="F12" s="40">
        <v>0</v>
      </c>
      <c r="G12" s="147">
        <v>0</v>
      </c>
      <c r="H12" s="146">
        <f>SUM(I12:J12)</f>
        <v>468</v>
      </c>
      <c r="I12" s="40">
        <v>468</v>
      </c>
      <c r="J12" s="147">
        <v>0</v>
      </c>
    </row>
    <row r="13" spans="1:10" s="36" customFormat="1" ht="30" customHeight="1">
      <c r="A13" s="32">
        <v>700</v>
      </c>
      <c r="B13" s="33"/>
      <c r="C13" s="34"/>
      <c r="D13" s="126" t="s">
        <v>0</v>
      </c>
      <c r="E13" s="396">
        <f aca="true" t="shared" si="2" ref="E13:J13">SUM(E14+E16)</f>
        <v>0</v>
      </c>
      <c r="F13" s="397">
        <f t="shared" si="2"/>
        <v>0</v>
      </c>
      <c r="G13" s="403">
        <f t="shared" si="2"/>
        <v>0</v>
      </c>
      <c r="H13" s="396">
        <f t="shared" si="2"/>
        <v>46604</v>
      </c>
      <c r="I13" s="397">
        <f t="shared" si="2"/>
        <v>46604</v>
      </c>
      <c r="J13" s="133">
        <f t="shared" si="2"/>
        <v>0</v>
      </c>
    </row>
    <row r="14" spans="1:10" s="36" customFormat="1" ht="30" customHeight="1">
      <c r="A14" s="37"/>
      <c r="B14" s="38">
        <v>70005</v>
      </c>
      <c r="C14" s="39"/>
      <c r="D14" s="127" t="s">
        <v>223</v>
      </c>
      <c r="E14" s="131">
        <f aca="true" t="shared" si="3" ref="E14:J14">SUM(E15:E15)</f>
        <v>0</v>
      </c>
      <c r="F14" s="124">
        <f t="shared" si="3"/>
        <v>0</v>
      </c>
      <c r="G14" s="129">
        <f t="shared" si="3"/>
        <v>0</v>
      </c>
      <c r="H14" s="131">
        <f t="shared" si="3"/>
        <v>6</v>
      </c>
      <c r="I14" s="124">
        <f t="shared" si="3"/>
        <v>6</v>
      </c>
      <c r="J14" s="132">
        <f t="shared" si="3"/>
        <v>0</v>
      </c>
    </row>
    <row r="15" spans="1:10" s="36" customFormat="1" ht="30" customHeight="1">
      <c r="A15" s="37"/>
      <c r="B15" s="33"/>
      <c r="C15" s="39" t="s">
        <v>224</v>
      </c>
      <c r="D15" s="127" t="s">
        <v>225</v>
      </c>
      <c r="E15" s="146">
        <f>SUM(F15:G15)</f>
        <v>0</v>
      </c>
      <c r="F15" s="40">
        <v>0</v>
      </c>
      <c r="G15" s="147">
        <v>0</v>
      </c>
      <c r="H15" s="146">
        <f>SUM(I15:J15)</f>
        <v>6</v>
      </c>
      <c r="I15" s="40">
        <v>6</v>
      </c>
      <c r="J15" s="395">
        <v>0</v>
      </c>
    </row>
    <row r="16" spans="1:10" s="36" customFormat="1" ht="30" customHeight="1">
      <c r="A16" s="37"/>
      <c r="B16" s="38">
        <v>70095</v>
      </c>
      <c r="C16" s="39"/>
      <c r="D16" s="127" t="s">
        <v>165</v>
      </c>
      <c r="E16" s="131">
        <f aca="true" t="shared" si="4" ref="E16:J16">SUM(E17:E17)</f>
        <v>0</v>
      </c>
      <c r="F16" s="124">
        <f t="shared" si="4"/>
        <v>0</v>
      </c>
      <c r="G16" s="129">
        <f t="shared" si="4"/>
        <v>0</v>
      </c>
      <c r="H16" s="131">
        <f t="shared" si="4"/>
        <v>46598</v>
      </c>
      <c r="I16" s="124">
        <f t="shared" si="4"/>
        <v>46598</v>
      </c>
      <c r="J16" s="132">
        <f t="shared" si="4"/>
        <v>0</v>
      </c>
    </row>
    <row r="17" spans="1:10" s="36" customFormat="1" ht="30" customHeight="1">
      <c r="A17" s="41"/>
      <c r="B17" s="33"/>
      <c r="C17" s="39" t="s">
        <v>226</v>
      </c>
      <c r="D17" s="127" t="s">
        <v>227</v>
      </c>
      <c r="E17" s="146">
        <f>SUM(F17:G17)</f>
        <v>0</v>
      </c>
      <c r="F17" s="40">
        <v>0</v>
      </c>
      <c r="G17" s="147">
        <v>0</v>
      </c>
      <c r="H17" s="146">
        <f>SUM(I17:J17)</f>
        <v>46598</v>
      </c>
      <c r="I17" s="40">
        <v>46598</v>
      </c>
      <c r="J17" s="395">
        <v>0</v>
      </c>
    </row>
    <row r="18" spans="1:10" s="36" customFormat="1" ht="30" customHeight="1">
      <c r="A18" s="32">
        <v>710</v>
      </c>
      <c r="B18" s="33"/>
      <c r="C18" s="34"/>
      <c r="D18" s="126" t="s">
        <v>228</v>
      </c>
      <c r="E18" s="396">
        <f aca="true" t="shared" si="5" ref="E18:J18">SUM(E19)</f>
        <v>0</v>
      </c>
      <c r="F18" s="35">
        <f t="shared" si="5"/>
        <v>0</v>
      </c>
      <c r="G18" s="403">
        <f t="shared" si="5"/>
        <v>0</v>
      </c>
      <c r="H18" s="396">
        <f t="shared" si="5"/>
        <v>4817</v>
      </c>
      <c r="I18" s="35">
        <f t="shared" si="5"/>
        <v>4817</v>
      </c>
      <c r="J18" s="133">
        <f t="shared" si="5"/>
        <v>0</v>
      </c>
    </row>
    <row r="19" spans="1:10" s="36" customFormat="1" ht="30" customHeight="1">
      <c r="A19" s="37"/>
      <c r="B19" s="143">
        <v>71004</v>
      </c>
      <c r="C19" s="39"/>
      <c r="D19" s="127" t="s">
        <v>294</v>
      </c>
      <c r="E19" s="398">
        <f aca="true" t="shared" si="6" ref="E19:J19">SUM(E20)</f>
        <v>0</v>
      </c>
      <c r="F19" s="124">
        <f t="shared" si="6"/>
        <v>0</v>
      </c>
      <c r="G19" s="399">
        <f t="shared" si="6"/>
        <v>0</v>
      </c>
      <c r="H19" s="398">
        <f t="shared" si="6"/>
        <v>4817</v>
      </c>
      <c r="I19" s="124">
        <f t="shared" si="6"/>
        <v>4817</v>
      </c>
      <c r="J19" s="395">
        <f t="shared" si="6"/>
        <v>0</v>
      </c>
    </row>
    <row r="20" spans="1:10" s="36" customFormat="1" ht="51.75" customHeight="1" thickBot="1">
      <c r="A20" s="139"/>
      <c r="B20" s="414"/>
      <c r="C20" s="540" t="s">
        <v>226</v>
      </c>
      <c r="D20" s="140" t="s">
        <v>227</v>
      </c>
      <c r="E20" s="525">
        <f>SUM(F20:G20)</f>
        <v>0</v>
      </c>
      <c r="F20" s="526">
        <v>0</v>
      </c>
      <c r="G20" s="541">
        <v>0</v>
      </c>
      <c r="H20" s="525">
        <f>SUM(I20:J20)</f>
        <v>4817</v>
      </c>
      <c r="I20" s="526">
        <v>4817</v>
      </c>
      <c r="J20" s="406">
        <v>0</v>
      </c>
    </row>
    <row r="21" spans="1:10" s="31" customFormat="1" ht="12" thickBot="1">
      <c r="A21" s="407">
        <v>1</v>
      </c>
      <c r="B21" s="408">
        <v>2</v>
      </c>
      <c r="C21" s="408">
        <v>3</v>
      </c>
      <c r="D21" s="409">
        <v>4</v>
      </c>
      <c r="E21" s="407">
        <v>5</v>
      </c>
      <c r="F21" s="410">
        <v>6</v>
      </c>
      <c r="G21" s="411">
        <v>7</v>
      </c>
      <c r="H21" s="412">
        <v>8</v>
      </c>
      <c r="I21" s="410">
        <v>9</v>
      </c>
      <c r="J21" s="413">
        <v>10</v>
      </c>
    </row>
    <row r="22" spans="1:10" s="36" customFormat="1" ht="30" customHeight="1">
      <c r="A22" s="32">
        <v>750</v>
      </c>
      <c r="B22" s="33"/>
      <c r="C22" s="34"/>
      <c r="D22" s="126" t="s">
        <v>229</v>
      </c>
      <c r="E22" s="396">
        <f aca="true" t="shared" si="7" ref="E22:J22">SUM(E23+E25)</f>
        <v>0</v>
      </c>
      <c r="F22" s="507">
        <f t="shared" si="7"/>
        <v>0</v>
      </c>
      <c r="G22" s="403">
        <f t="shared" si="7"/>
        <v>0</v>
      </c>
      <c r="H22" s="396">
        <f t="shared" si="7"/>
        <v>6757</v>
      </c>
      <c r="I22" s="507">
        <f t="shared" si="7"/>
        <v>6757</v>
      </c>
      <c r="J22" s="593">
        <f t="shared" si="7"/>
        <v>0</v>
      </c>
    </row>
    <row r="23" spans="1:10" s="36" customFormat="1" ht="30" customHeight="1">
      <c r="A23" s="37"/>
      <c r="B23" s="38">
        <v>75075</v>
      </c>
      <c r="C23" s="39"/>
      <c r="D23" s="127" t="s">
        <v>231</v>
      </c>
      <c r="E23" s="131">
        <f aca="true" t="shared" si="8" ref="E23:J23">SUM(E24:E24)</f>
        <v>0</v>
      </c>
      <c r="F23" s="124">
        <f t="shared" si="8"/>
        <v>0</v>
      </c>
      <c r="G23" s="129">
        <f t="shared" si="8"/>
        <v>0</v>
      </c>
      <c r="H23" s="131">
        <f t="shared" si="8"/>
        <v>6714</v>
      </c>
      <c r="I23" s="124">
        <f t="shared" si="8"/>
        <v>6714</v>
      </c>
      <c r="J23" s="132">
        <f t="shared" si="8"/>
        <v>0</v>
      </c>
    </row>
    <row r="24" spans="1:10" s="36" customFormat="1" ht="48.75" customHeight="1">
      <c r="A24" s="37"/>
      <c r="B24" s="33"/>
      <c r="C24" s="39" t="s">
        <v>42</v>
      </c>
      <c r="D24" s="127" t="s">
        <v>123</v>
      </c>
      <c r="E24" s="146">
        <f>SUM(F24:G24)</f>
        <v>0</v>
      </c>
      <c r="F24" s="40">
        <v>0</v>
      </c>
      <c r="G24" s="147">
        <v>0</v>
      </c>
      <c r="H24" s="146">
        <f>SUM(I24:J24)</f>
        <v>6714</v>
      </c>
      <c r="I24" s="40">
        <v>6714</v>
      </c>
      <c r="J24" s="395">
        <v>0</v>
      </c>
    </row>
    <row r="25" spans="1:10" s="36" customFormat="1" ht="30" customHeight="1">
      <c r="A25" s="37"/>
      <c r="B25" s="38">
        <v>75095</v>
      </c>
      <c r="C25" s="39"/>
      <c r="D25" s="127" t="s">
        <v>165</v>
      </c>
      <c r="E25" s="131">
        <f aca="true" t="shared" si="9" ref="E25:J25">SUM(E26:E26)</f>
        <v>0</v>
      </c>
      <c r="F25" s="124">
        <f t="shared" si="9"/>
        <v>0</v>
      </c>
      <c r="G25" s="129">
        <f t="shared" si="9"/>
        <v>0</v>
      </c>
      <c r="H25" s="131">
        <f t="shared" si="9"/>
        <v>43</v>
      </c>
      <c r="I25" s="124">
        <f t="shared" si="9"/>
        <v>43</v>
      </c>
      <c r="J25" s="132">
        <f t="shared" si="9"/>
        <v>0</v>
      </c>
    </row>
    <row r="26" spans="1:10" s="36" customFormat="1" ht="30" customHeight="1">
      <c r="A26" s="41"/>
      <c r="B26" s="33"/>
      <c r="C26" s="39" t="s">
        <v>224</v>
      </c>
      <c r="D26" s="127" t="s">
        <v>225</v>
      </c>
      <c r="E26" s="146">
        <f>SUM(F26:G26)</f>
        <v>0</v>
      </c>
      <c r="F26" s="40">
        <v>0</v>
      </c>
      <c r="G26" s="147">
        <v>0</v>
      </c>
      <c r="H26" s="146">
        <f>SUM(I26:J26)</f>
        <v>43</v>
      </c>
      <c r="I26" s="40">
        <v>43</v>
      </c>
      <c r="J26" s="395">
        <v>0</v>
      </c>
    </row>
    <row r="27" spans="1:10" s="36" customFormat="1" ht="30" customHeight="1">
      <c r="A27" s="32">
        <v>754</v>
      </c>
      <c r="B27" s="33"/>
      <c r="C27" s="34"/>
      <c r="D27" s="126" t="s">
        <v>232</v>
      </c>
      <c r="E27" s="396">
        <f aca="true" t="shared" si="10" ref="E27:J27">SUM(E28)</f>
        <v>0</v>
      </c>
      <c r="F27" s="35">
        <f t="shared" si="10"/>
        <v>0</v>
      </c>
      <c r="G27" s="403">
        <f t="shared" si="10"/>
        <v>0</v>
      </c>
      <c r="H27" s="396">
        <f t="shared" si="10"/>
        <v>1938</v>
      </c>
      <c r="I27" s="35">
        <f t="shared" si="10"/>
        <v>1938</v>
      </c>
      <c r="J27" s="133">
        <f t="shared" si="10"/>
        <v>0</v>
      </c>
    </row>
    <row r="28" spans="1:10" s="36" customFormat="1" ht="30" customHeight="1">
      <c r="A28" s="37"/>
      <c r="B28" s="143">
        <v>75416</v>
      </c>
      <c r="C28" s="39"/>
      <c r="D28" s="127" t="s">
        <v>233</v>
      </c>
      <c r="E28" s="398">
        <f aca="true" t="shared" si="11" ref="E28:J28">SUM(E29)</f>
        <v>0</v>
      </c>
      <c r="F28" s="124">
        <f t="shared" si="11"/>
        <v>0</v>
      </c>
      <c r="G28" s="399">
        <f t="shared" si="11"/>
        <v>0</v>
      </c>
      <c r="H28" s="398">
        <f t="shared" si="11"/>
        <v>1938</v>
      </c>
      <c r="I28" s="124">
        <f t="shared" si="11"/>
        <v>1938</v>
      </c>
      <c r="J28" s="395">
        <f t="shared" si="11"/>
        <v>0</v>
      </c>
    </row>
    <row r="29" spans="1:10" s="36" customFormat="1" ht="27" customHeight="1">
      <c r="A29" s="41"/>
      <c r="B29" s="400"/>
      <c r="C29" s="39" t="s">
        <v>219</v>
      </c>
      <c r="D29" s="127" t="s">
        <v>222</v>
      </c>
      <c r="E29" s="146">
        <f>SUM(F29:G29)</f>
        <v>0</v>
      </c>
      <c r="F29" s="40">
        <v>0</v>
      </c>
      <c r="G29" s="147">
        <v>0</v>
      </c>
      <c r="H29" s="146">
        <f>SUM(I29:J29)</f>
        <v>1938</v>
      </c>
      <c r="I29" s="40">
        <v>1938</v>
      </c>
      <c r="J29" s="395">
        <v>0</v>
      </c>
    </row>
    <row r="30" spans="1:10" s="36" customFormat="1" ht="58.5" customHeight="1">
      <c r="A30" s="32">
        <v>756</v>
      </c>
      <c r="B30" s="33"/>
      <c r="C30" s="34"/>
      <c r="D30" s="126" t="s">
        <v>237</v>
      </c>
      <c r="E30" s="396">
        <f aca="true" t="shared" si="12" ref="E30:J30">SUM(E31+E33+E35)</f>
        <v>78</v>
      </c>
      <c r="F30" s="397">
        <f t="shared" si="12"/>
        <v>78</v>
      </c>
      <c r="G30" s="403">
        <f t="shared" si="12"/>
        <v>0</v>
      </c>
      <c r="H30" s="396">
        <f t="shared" si="12"/>
        <v>102932</v>
      </c>
      <c r="I30" s="397">
        <f t="shared" si="12"/>
        <v>102932</v>
      </c>
      <c r="J30" s="133">
        <f t="shared" si="12"/>
        <v>0</v>
      </c>
    </row>
    <row r="31" spans="1:10" s="36" customFormat="1" ht="30" customHeight="1">
      <c r="A31" s="37"/>
      <c r="B31" s="38">
        <v>75601</v>
      </c>
      <c r="C31" s="39"/>
      <c r="D31" s="127" t="s">
        <v>238</v>
      </c>
      <c r="E31" s="131">
        <f aca="true" t="shared" si="13" ref="E31:J31">SUM(E32:E32)</f>
        <v>0</v>
      </c>
      <c r="F31" s="124">
        <f t="shared" si="13"/>
        <v>0</v>
      </c>
      <c r="G31" s="129">
        <f t="shared" si="13"/>
        <v>0</v>
      </c>
      <c r="H31" s="131">
        <f t="shared" si="13"/>
        <v>1966</v>
      </c>
      <c r="I31" s="124">
        <f t="shared" si="13"/>
        <v>1966</v>
      </c>
      <c r="J31" s="132">
        <f t="shared" si="13"/>
        <v>0</v>
      </c>
    </row>
    <row r="32" spans="1:10" s="36" customFormat="1" ht="30" customHeight="1">
      <c r="A32" s="37"/>
      <c r="B32" s="33"/>
      <c r="C32" s="39" t="s">
        <v>234</v>
      </c>
      <c r="D32" s="127" t="s">
        <v>239</v>
      </c>
      <c r="E32" s="146">
        <f>SUM(F32:G32)</f>
        <v>0</v>
      </c>
      <c r="F32" s="40">
        <v>0</v>
      </c>
      <c r="G32" s="147">
        <v>0</v>
      </c>
      <c r="H32" s="146">
        <f>SUM(I32:J32)</f>
        <v>1966</v>
      </c>
      <c r="I32" s="40">
        <v>1966</v>
      </c>
      <c r="J32" s="395">
        <v>0</v>
      </c>
    </row>
    <row r="33" spans="1:10" s="36" customFormat="1" ht="57" customHeight="1">
      <c r="A33" s="37"/>
      <c r="B33" s="38">
        <v>75615</v>
      </c>
      <c r="C33" s="39"/>
      <c r="D33" s="127" t="s">
        <v>295</v>
      </c>
      <c r="E33" s="131">
        <f aca="true" t="shared" si="14" ref="E33:J33">SUM(E34:E34)</f>
        <v>78</v>
      </c>
      <c r="F33" s="124">
        <f t="shared" si="14"/>
        <v>78</v>
      </c>
      <c r="G33" s="129">
        <f t="shared" si="14"/>
        <v>0</v>
      </c>
      <c r="H33" s="131">
        <f t="shared" si="14"/>
        <v>0</v>
      </c>
      <c r="I33" s="124">
        <f t="shared" si="14"/>
        <v>0</v>
      </c>
      <c r="J33" s="132">
        <f t="shared" si="14"/>
        <v>0</v>
      </c>
    </row>
    <row r="34" spans="1:10" s="36" customFormat="1" ht="30" customHeight="1">
      <c r="A34" s="37"/>
      <c r="B34" s="33"/>
      <c r="C34" s="39" t="s">
        <v>236</v>
      </c>
      <c r="D34" s="127" t="s">
        <v>242</v>
      </c>
      <c r="E34" s="146">
        <f>SUM(F34:G34)</f>
        <v>78</v>
      </c>
      <c r="F34" s="40">
        <v>78</v>
      </c>
      <c r="G34" s="147">
        <v>0</v>
      </c>
      <c r="H34" s="146">
        <f>SUM(I34:J34)</f>
        <v>0</v>
      </c>
      <c r="I34" s="40">
        <v>0</v>
      </c>
      <c r="J34" s="395">
        <v>0</v>
      </c>
    </row>
    <row r="35" spans="1:10" s="36" customFormat="1" ht="54" customHeight="1">
      <c r="A35" s="37"/>
      <c r="B35" s="38">
        <v>75616</v>
      </c>
      <c r="C35" s="39"/>
      <c r="D35" s="127" t="s">
        <v>240</v>
      </c>
      <c r="E35" s="131">
        <f aca="true" t="shared" si="15" ref="E35:J35">SUM(E36:E36)</f>
        <v>0</v>
      </c>
      <c r="F35" s="124">
        <f t="shared" si="15"/>
        <v>0</v>
      </c>
      <c r="G35" s="129">
        <f t="shared" si="15"/>
        <v>0</v>
      </c>
      <c r="H35" s="131">
        <f t="shared" si="15"/>
        <v>100966</v>
      </c>
      <c r="I35" s="124">
        <f t="shared" si="15"/>
        <v>100966</v>
      </c>
      <c r="J35" s="129">
        <f t="shared" si="15"/>
        <v>0</v>
      </c>
    </row>
    <row r="36" spans="1:10" s="36" customFormat="1" ht="30" customHeight="1" thickBot="1">
      <c r="A36" s="139"/>
      <c r="B36" s="591"/>
      <c r="C36" s="540" t="s">
        <v>235</v>
      </c>
      <c r="D36" s="140" t="s">
        <v>241</v>
      </c>
      <c r="E36" s="525">
        <f>SUM(F36:G36)</f>
        <v>0</v>
      </c>
      <c r="F36" s="526"/>
      <c r="G36" s="541"/>
      <c r="H36" s="525">
        <f>SUM(I36:J36)</f>
        <v>100966</v>
      </c>
      <c r="I36" s="526">
        <v>100966</v>
      </c>
      <c r="J36" s="406">
        <v>0</v>
      </c>
    </row>
    <row r="37" spans="1:10" s="31" customFormat="1" ht="12" thickBot="1">
      <c r="A37" s="407">
        <v>1</v>
      </c>
      <c r="B37" s="408">
        <v>2</v>
      </c>
      <c r="C37" s="408">
        <v>3</v>
      </c>
      <c r="D37" s="409">
        <v>4</v>
      </c>
      <c r="E37" s="407">
        <v>5</v>
      </c>
      <c r="F37" s="410">
        <v>6</v>
      </c>
      <c r="G37" s="411">
        <v>7</v>
      </c>
      <c r="H37" s="412">
        <v>8</v>
      </c>
      <c r="I37" s="410">
        <v>9</v>
      </c>
      <c r="J37" s="413">
        <v>10</v>
      </c>
    </row>
    <row r="38" spans="1:10" s="36" customFormat="1" ht="30" customHeight="1">
      <c r="A38" s="32">
        <v>758</v>
      </c>
      <c r="B38" s="33"/>
      <c r="C38" s="34"/>
      <c r="D38" s="126" t="s">
        <v>75</v>
      </c>
      <c r="E38" s="396">
        <f aca="true" t="shared" si="16" ref="E38:J38">SUM(E39)</f>
        <v>0</v>
      </c>
      <c r="F38" s="35">
        <f t="shared" si="16"/>
        <v>0</v>
      </c>
      <c r="G38" s="403">
        <f t="shared" si="16"/>
        <v>0</v>
      </c>
      <c r="H38" s="396">
        <f t="shared" si="16"/>
        <v>68040</v>
      </c>
      <c r="I38" s="35">
        <f t="shared" si="16"/>
        <v>68040</v>
      </c>
      <c r="J38" s="133">
        <f t="shared" si="16"/>
        <v>0</v>
      </c>
    </row>
    <row r="39" spans="1:10" s="36" customFormat="1" ht="30" customHeight="1">
      <c r="A39" s="37"/>
      <c r="B39" s="143">
        <v>75801</v>
      </c>
      <c r="C39" s="39"/>
      <c r="D39" s="127" t="s">
        <v>243</v>
      </c>
      <c r="E39" s="398">
        <f aca="true" t="shared" si="17" ref="E39:J39">SUM(E40)</f>
        <v>0</v>
      </c>
      <c r="F39" s="124">
        <f t="shared" si="17"/>
        <v>0</v>
      </c>
      <c r="G39" s="399">
        <f t="shared" si="17"/>
        <v>0</v>
      </c>
      <c r="H39" s="398">
        <f t="shared" si="17"/>
        <v>68040</v>
      </c>
      <c r="I39" s="124">
        <f t="shared" si="17"/>
        <v>68040</v>
      </c>
      <c r="J39" s="395">
        <f t="shared" si="17"/>
        <v>0</v>
      </c>
    </row>
    <row r="40" spans="1:10" s="36" customFormat="1" ht="36.75" customHeight="1">
      <c r="A40" s="41"/>
      <c r="B40" s="400"/>
      <c r="C40" s="39" t="s">
        <v>244</v>
      </c>
      <c r="D40" s="127" t="s">
        <v>245</v>
      </c>
      <c r="E40" s="146">
        <f>SUM(F40:G40)</f>
        <v>0</v>
      </c>
      <c r="F40" s="40">
        <v>0</v>
      </c>
      <c r="G40" s="147">
        <v>0</v>
      </c>
      <c r="H40" s="146">
        <f>SUM(I40:J40)</f>
        <v>68040</v>
      </c>
      <c r="I40" s="40">
        <v>68040</v>
      </c>
      <c r="J40" s="395">
        <v>0</v>
      </c>
    </row>
    <row r="41" spans="1:10" s="36" customFormat="1" ht="30" customHeight="1">
      <c r="A41" s="32">
        <v>801</v>
      </c>
      <c r="B41" s="33"/>
      <c r="C41" s="34"/>
      <c r="D41" s="126" t="s">
        <v>76</v>
      </c>
      <c r="E41" s="396">
        <f aca="true" t="shared" si="18" ref="E41:J41">SUM(E42+E44)</f>
        <v>0</v>
      </c>
      <c r="F41" s="35">
        <f t="shared" si="18"/>
        <v>0</v>
      </c>
      <c r="G41" s="403">
        <f t="shared" si="18"/>
        <v>0</v>
      </c>
      <c r="H41" s="396">
        <f t="shared" si="18"/>
        <v>7572</v>
      </c>
      <c r="I41" s="35">
        <f t="shared" si="18"/>
        <v>7572</v>
      </c>
      <c r="J41" s="133">
        <f t="shared" si="18"/>
        <v>0</v>
      </c>
    </row>
    <row r="42" spans="1:10" s="36" customFormat="1" ht="30" customHeight="1">
      <c r="A42" s="37"/>
      <c r="B42" s="143">
        <v>80101</v>
      </c>
      <c r="C42" s="39"/>
      <c r="D42" s="127" t="s">
        <v>77</v>
      </c>
      <c r="E42" s="398">
        <f aca="true" t="shared" si="19" ref="E42:J44">SUM(E43)</f>
        <v>0</v>
      </c>
      <c r="F42" s="124">
        <f t="shared" si="19"/>
        <v>0</v>
      </c>
      <c r="G42" s="399">
        <f t="shared" si="19"/>
        <v>0</v>
      </c>
      <c r="H42" s="398">
        <f t="shared" si="19"/>
        <v>72</v>
      </c>
      <c r="I42" s="124">
        <f t="shared" si="19"/>
        <v>72</v>
      </c>
      <c r="J42" s="395">
        <f t="shared" si="19"/>
        <v>0</v>
      </c>
    </row>
    <row r="43" spans="1:10" s="36" customFormat="1" ht="51.75" customHeight="1">
      <c r="A43" s="37"/>
      <c r="B43" s="400"/>
      <c r="C43" s="39" t="s">
        <v>246</v>
      </c>
      <c r="D43" s="127" t="s">
        <v>123</v>
      </c>
      <c r="E43" s="146">
        <f>SUM(F43:G43)</f>
        <v>0</v>
      </c>
      <c r="F43" s="40">
        <v>0</v>
      </c>
      <c r="G43" s="147">
        <v>0</v>
      </c>
      <c r="H43" s="146">
        <f>SUM(I43:J43)</f>
        <v>72</v>
      </c>
      <c r="I43" s="40">
        <v>72</v>
      </c>
      <c r="J43" s="395">
        <v>0</v>
      </c>
    </row>
    <row r="44" spans="1:10" s="36" customFormat="1" ht="30" customHeight="1">
      <c r="A44" s="37"/>
      <c r="B44" s="143">
        <v>80110</v>
      </c>
      <c r="C44" s="39"/>
      <c r="D44" s="127" t="s">
        <v>78</v>
      </c>
      <c r="E44" s="398">
        <f t="shared" si="19"/>
        <v>0</v>
      </c>
      <c r="F44" s="124">
        <f t="shared" si="19"/>
        <v>0</v>
      </c>
      <c r="G44" s="399">
        <f t="shared" si="19"/>
        <v>0</v>
      </c>
      <c r="H44" s="398">
        <f t="shared" si="19"/>
        <v>7500</v>
      </c>
      <c r="I44" s="124">
        <f t="shared" si="19"/>
        <v>7500</v>
      </c>
      <c r="J44" s="395">
        <f t="shared" si="19"/>
        <v>0</v>
      </c>
    </row>
    <row r="45" spans="1:10" s="36" customFormat="1" ht="51.75" customHeight="1">
      <c r="A45" s="41"/>
      <c r="B45" s="400"/>
      <c r="C45" s="39" t="s">
        <v>205</v>
      </c>
      <c r="D45" s="127" t="s">
        <v>206</v>
      </c>
      <c r="E45" s="146">
        <f>SUM(F45:G45)</f>
        <v>0</v>
      </c>
      <c r="F45" s="40">
        <v>0</v>
      </c>
      <c r="G45" s="147">
        <v>0</v>
      </c>
      <c r="H45" s="146">
        <f>SUM(I45:J45)</f>
        <v>7500</v>
      </c>
      <c r="I45" s="40">
        <v>7500</v>
      </c>
      <c r="J45" s="395">
        <v>0</v>
      </c>
    </row>
    <row r="46" spans="1:10" s="36" customFormat="1" ht="38.25" customHeight="1">
      <c r="A46" s="32">
        <v>851</v>
      </c>
      <c r="B46" s="33"/>
      <c r="C46" s="34"/>
      <c r="D46" s="126" t="s">
        <v>247</v>
      </c>
      <c r="E46" s="396">
        <f aca="true" t="shared" si="20" ref="E46:J46">SUM(E47)</f>
        <v>0</v>
      </c>
      <c r="F46" s="397">
        <f t="shared" si="20"/>
        <v>0</v>
      </c>
      <c r="G46" s="403">
        <f t="shared" si="20"/>
        <v>0</v>
      </c>
      <c r="H46" s="396">
        <f t="shared" si="20"/>
        <v>1780</v>
      </c>
      <c r="I46" s="397">
        <f t="shared" si="20"/>
        <v>1780</v>
      </c>
      <c r="J46" s="133">
        <f t="shared" si="20"/>
        <v>0</v>
      </c>
    </row>
    <row r="47" spans="1:10" s="36" customFormat="1" ht="30" customHeight="1">
      <c r="A47" s="37"/>
      <c r="B47" s="38">
        <v>85195</v>
      </c>
      <c r="C47" s="39"/>
      <c r="D47" s="127" t="s">
        <v>165</v>
      </c>
      <c r="E47" s="401">
        <f aca="true" t="shared" si="21" ref="E47:J47">SUM(E48:E49)</f>
        <v>0</v>
      </c>
      <c r="F47" s="124">
        <f t="shared" si="21"/>
        <v>0</v>
      </c>
      <c r="G47" s="402">
        <f t="shared" si="21"/>
        <v>0</v>
      </c>
      <c r="H47" s="401">
        <f t="shared" si="21"/>
        <v>1780</v>
      </c>
      <c r="I47" s="124">
        <f t="shared" si="21"/>
        <v>1780</v>
      </c>
      <c r="J47" s="132">
        <f t="shared" si="21"/>
        <v>0</v>
      </c>
    </row>
    <row r="48" spans="1:10" s="36" customFormat="1" ht="32.25" customHeight="1">
      <c r="A48" s="37"/>
      <c r="B48" s="382"/>
      <c r="C48" s="144" t="s">
        <v>248</v>
      </c>
      <c r="D48" s="145" t="s">
        <v>250</v>
      </c>
      <c r="E48" s="131">
        <f>SUM(F48:G48)</f>
        <v>0</v>
      </c>
      <c r="F48" s="124">
        <v>0</v>
      </c>
      <c r="G48" s="402">
        <v>0</v>
      </c>
      <c r="H48" s="131">
        <f>SUM(I48:J48)</f>
        <v>8</v>
      </c>
      <c r="I48" s="124">
        <v>8</v>
      </c>
      <c r="J48" s="132">
        <v>0</v>
      </c>
    </row>
    <row r="49" spans="1:10" s="36" customFormat="1" ht="32.25" customHeight="1">
      <c r="A49" s="41"/>
      <c r="B49" s="400"/>
      <c r="C49" s="528" t="s">
        <v>249</v>
      </c>
      <c r="D49" s="127" t="s">
        <v>251</v>
      </c>
      <c r="E49" s="146">
        <f>SUM(F49:G49)</f>
        <v>0</v>
      </c>
      <c r="F49" s="40">
        <v>0</v>
      </c>
      <c r="G49" s="524">
        <v>0</v>
      </c>
      <c r="H49" s="146">
        <f>SUM(I49:J49)</f>
        <v>1772</v>
      </c>
      <c r="I49" s="40">
        <v>1772</v>
      </c>
      <c r="J49" s="395">
        <v>0</v>
      </c>
    </row>
    <row r="50" spans="1:10" s="36" customFormat="1" ht="30" customHeight="1">
      <c r="A50" s="32">
        <v>852</v>
      </c>
      <c r="B50" s="33"/>
      <c r="C50" s="34"/>
      <c r="D50" s="126" t="s">
        <v>252</v>
      </c>
      <c r="E50" s="396">
        <f aca="true" t="shared" si="22" ref="E50:J50">SUM(E51+E53+E55)</f>
        <v>0</v>
      </c>
      <c r="F50" s="397">
        <f t="shared" si="22"/>
        <v>0</v>
      </c>
      <c r="G50" s="403">
        <f t="shared" si="22"/>
        <v>0</v>
      </c>
      <c r="H50" s="396">
        <f t="shared" si="22"/>
        <v>25208</v>
      </c>
      <c r="I50" s="397">
        <f t="shared" si="22"/>
        <v>25208</v>
      </c>
      <c r="J50" s="133">
        <f t="shared" si="22"/>
        <v>0</v>
      </c>
    </row>
    <row r="51" spans="1:10" s="36" customFormat="1" ht="50.25" customHeight="1">
      <c r="A51" s="37"/>
      <c r="B51" s="143">
        <v>85212</v>
      </c>
      <c r="C51" s="39"/>
      <c r="D51" s="127" t="s">
        <v>253</v>
      </c>
      <c r="E51" s="398">
        <f aca="true" t="shared" si="23" ref="E51:J55">SUM(E52)</f>
        <v>0</v>
      </c>
      <c r="F51" s="124">
        <f t="shared" si="23"/>
        <v>0</v>
      </c>
      <c r="G51" s="399">
        <f t="shared" si="23"/>
        <v>0</v>
      </c>
      <c r="H51" s="398">
        <f t="shared" si="23"/>
        <v>25000</v>
      </c>
      <c r="I51" s="124">
        <f t="shared" si="23"/>
        <v>25000</v>
      </c>
      <c r="J51" s="395">
        <f t="shared" si="23"/>
        <v>0</v>
      </c>
    </row>
    <row r="52" spans="1:10" s="36" customFormat="1" ht="51.75" customHeight="1">
      <c r="A52" s="37"/>
      <c r="B52" s="400"/>
      <c r="C52" s="39" t="s">
        <v>254</v>
      </c>
      <c r="D52" s="127" t="s">
        <v>255</v>
      </c>
      <c r="E52" s="146">
        <f>SUM(F52:G52)</f>
        <v>0</v>
      </c>
      <c r="F52" s="40">
        <v>0</v>
      </c>
      <c r="G52" s="147">
        <v>0</v>
      </c>
      <c r="H52" s="146">
        <f>SUM(I52:J52)</f>
        <v>25000</v>
      </c>
      <c r="I52" s="40">
        <v>25000</v>
      </c>
      <c r="J52" s="395">
        <v>0</v>
      </c>
    </row>
    <row r="53" spans="1:10" s="36" customFormat="1" ht="30" customHeight="1">
      <c r="A53" s="37"/>
      <c r="B53" s="143">
        <v>85219</v>
      </c>
      <c r="C53" s="39"/>
      <c r="D53" s="127" t="s">
        <v>256</v>
      </c>
      <c r="E53" s="398">
        <f t="shared" si="23"/>
        <v>0</v>
      </c>
      <c r="F53" s="124">
        <f t="shared" si="23"/>
        <v>0</v>
      </c>
      <c r="G53" s="399">
        <f t="shared" si="23"/>
        <v>0</v>
      </c>
      <c r="H53" s="398">
        <f t="shared" si="23"/>
        <v>17</v>
      </c>
      <c r="I53" s="124">
        <f t="shared" si="23"/>
        <v>17</v>
      </c>
      <c r="J53" s="395">
        <f t="shared" si="23"/>
        <v>0</v>
      </c>
    </row>
    <row r="54" spans="1:10" s="36" customFormat="1" ht="34.5" customHeight="1">
      <c r="A54" s="37"/>
      <c r="B54" s="400"/>
      <c r="C54" s="39" t="s">
        <v>219</v>
      </c>
      <c r="D54" s="127" t="s">
        <v>222</v>
      </c>
      <c r="E54" s="146">
        <f>SUM(F54:G54)</f>
        <v>0</v>
      </c>
      <c r="F54" s="40">
        <v>0</v>
      </c>
      <c r="G54" s="147">
        <v>0</v>
      </c>
      <c r="H54" s="146">
        <f>SUM(I54:J54)</f>
        <v>17</v>
      </c>
      <c r="I54" s="40">
        <v>17</v>
      </c>
      <c r="J54" s="395">
        <v>0</v>
      </c>
    </row>
    <row r="55" spans="1:10" s="36" customFormat="1" ht="30" customHeight="1">
      <c r="A55" s="37"/>
      <c r="B55" s="143">
        <v>85295</v>
      </c>
      <c r="C55" s="39"/>
      <c r="D55" s="127" t="s">
        <v>165</v>
      </c>
      <c r="E55" s="398">
        <f t="shared" si="23"/>
        <v>0</v>
      </c>
      <c r="F55" s="124">
        <f t="shared" si="23"/>
        <v>0</v>
      </c>
      <c r="G55" s="399">
        <f t="shared" si="23"/>
        <v>0</v>
      </c>
      <c r="H55" s="398">
        <f t="shared" si="23"/>
        <v>191</v>
      </c>
      <c r="I55" s="124">
        <f t="shared" si="23"/>
        <v>191</v>
      </c>
      <c r="J55" s="395">
        <f t="shared" si="23"/>
        <v>0</v>
      </c>
    </row>
    <row r="56" spans="1:10" s="36" customFormat="1" ht="34.5" customHeight="1" thickBot="1">
      <c r="A56" s="139"/>
      <c r="B56" s="414"/>
      <c r="C56" s="540" t="s">
        <v>219</v>
      </c>
      <c r="D56" s="140" t="s">
        <v>222</v>
      </c>
      <c r="E56" s="525">
        <f>SUM(F56:G56)</f>
        <v>0</v>
      </c>
      <c r="F56" s="526">
        <v>0</v>
      </c>
      <c r="G56" s="541">
        <v>0</v>
      </c>
      <c r="H56" s="525">
        <f>SUM(I56:J56)</f>
        <v>191</v>
      </c>
      <c r="I56" s="526">
        <v>191</v>
      </c>
      <c r="J56" s="406">
        <v>0</v>
      </c>
    </row>
    <row r="57" spans="1:10" s="31" customFormat="1" ht="12" thickBot="1">
      <c r="A57" s="407">
        <v>1</v>
      </c>
      <c r="B57" s="408">
        <v>2</v>
      </c>
      <c r="C57" s="408">
        <v>3</v>
      </c>
      <c r="D57" s="409">
        <v>4</v>
      </c>
      <c r="E57" s="407">
        <v>5</v>
      </c>
      <c r="F57" s="410">
        <v>6</v>
      </c>
      <c r="G57" s="411">
        <v>7</v>
      </c>
      <c r="H57" s="412">
        <v>8</v>
      </c>
      <c r="I57" s="410">
        <v>9</v>
      </c>
      <c r="J57" s="413">
        <v>10</v>
      </c>
    </row>
    <row r="58" spans="1:10" s="36" customFormat="1" ht="30" customHeight="1">
      <c r="A58" s="533">
        <v>853</v>
      </c>
      <c r="B58" s="534"/>
      <c r="C58" s="535"/>
      <c r="D58" s="536" t="s">
        <v>204</v>
      </c>
      <c r="E58" s="537">
        <f aca="true" t="shared" si="24" ref="E58:J58">SUM(E59)</f>
        <v>0</v>
      </c>
      <c r="F58" s="507">
        <f t="shared" si="24"/>
        <v>0</v>
      </c>
      <c r="G58" s="538">
        <f t="shared" si="24"/>
        <v>0</v>
      </c>
      <c r="H58" s="537">
        <f t="shared" si="24"/>
        <v>2438</v>
      </c>
      <c r="I58" s="507">
        <f t="shared" si="24"/>
        <v>2438</v>
      </c>
      <c r="J58" s="539">
        <f t="shared" si="24"/>
        <v>0</v>
      </c>
    </row>
    <row r="59" spans="1:10" s="36" customFormat="1" ht="30" customHeight="1">
      <c r="A59" s="37"/>
      <c r="B59" s="143">
        <v>85395</v>
      </c>
      <c r="C59" s="39"/>
      <c r="D59" s="127" t="s">
        <v>165</v>
      </c>
      <c r="E59" s="398">
        <f aca="true" t="shared" si="25" ref="E59:J59">SUM(E60)</f>
        <v>0</v>
      </c>
      <c r="F59" s="124">
        <f t="shared" si="25"/>
        <v>0</v>
      </c>
      <c r="G59" s="399">
        <f t="shared" si="25"/>
        <v>0</v>
      </c>
      <c r="H59" s="398">
        <f t="shared" si="25"/>
        <v>2438</v>
      </c>
      <c r="I59" s="124">
        <f t="shared" si="25"/>
        <v>2438</v>
      </c>
      <c r="J59" s="395">
        <f t="shared" si="25"/>
        <v>0</v>
      </c>
    </row>
    <row r="60" spans="1:10" s="36" customFormat="1" ht="58.5" customHeight="1">
      <c r="A60" s="41"/>
      <c r="B60" s="400"/>
      <c r="C60" s="39" t="s">
        <v>42</v>
      </c>
      <c r="D60" s="127" t="s">
        <v>123</v>
      </c>
      <c r="E60" s="146">
        <f>SUM(F60:G60)</f>
        <v>0</v>
      </c>
      <c r="F60" s="40">
        <v>0</v>
      </c>
      <c r="G60" s="147">
        <v>0</v>
      </c>
      <c r="H60" s="146">
        <f>SUM(I60:J60)</f>
        <v>2438</v>
      </c>
      <c r="I60" s="40">
        <v>2438</v>
      </c>
      <c r="J60" s="395">
        <v>0</v>
      </c>
    </row>
    <row r="61" spans="1:10" s="36" customFormat="1" ht="30" customHeight="1">
      <c r="A61" s="32">
        <v>900</v>
      </c>
      <c r="B61" s="33"/>
      <c r="C61" s="34"/>
      <c r="D61" s="126" t="s">
        <v>164</v>
      </c>
      <c r="E61" s="396">
        <f aca="true" t="shared" si="26" ref="E61:J61">SUM(E62)</f>
        <v>0</v>
      </c>
      <c r="F61" s="35">
        <f t="shared" si="26"/>
        <v>0</v>
      </c>
      <c r="G61" s="403">
        <f t="shared" si="26"/>
        <v>0</v>
      </c>
      <c r="H61" s="396">
        <f t="shared" si="26"/>
        <v>78</v>
      </c>
      <c r="I61" s="35">
        <f t="shared" si="26"/>
        <v>78</v>
      </c>
      <c r="J61" s="133">
        <f t="shared" si="26"/>
        <v>0</v>
      </c>
    </row>
    <row r="62" spans="1:10" s="36" customFormat="1" ht="30" customHeight="1">
      <c r="A62" s="37"/>
      <c r="B62" s="143">
        <v>90015</v>
      </c>
      <c r="C62" s="39"/>
      <c r="D62" s="127" t="s">
        <v>83</v>
      </c>
      <c r="E62" s="398">
        <f aca="true" t="shared" si="27" ref="E62:J62">SUM(E63)</f>
        <v>0</v>
      </c>
      <c r="F62" s="124">
        <f t="shared" si="27"/>
        <v>0</v>
      </c>
      <c r="G62" s="399">
        <f t="shared" si="27"/>
        <v>0</v>
      </c>
      <c r="H62" s="398">
        <f t="shared" si="27"/>
        <v>78</v>
      </c>
      <c r="I62" s="124">
        <f t="shared" si="27"/>
        <v>78</v>
      </c>
      <c r="J62" s="395">
        <f t="shared" si="27"/>
        <v>0</v>
      </c>
    </row>
    <row r="63" spans="1:10" s="36" customFormat="1" ht="32.25" customHeight="1">
      <c r="A63" s="529"/>
      <c r="B63" s="400"/>
      <c r="C63" s="528" t="s">
        <v>248</v>
      </c>
      <c r="D63" s="531" t="s">
        <v>250</v>
      </c>
      <c r="E63" s="401">
        <f>SUM(F63:G63)</f>
        <v>0</v>
      </c>
      <c r="F63" s="124">
        <v>0</v>
      </c>
      <c r="G63" s="132">
        <v>0</v>
      </c>
      <c r="H63" s="524">
        <f>SUM(I63:J63)</f>
        <v>78</v>
      </c>
      <c r="I63" s="40">
        <v>78</v>
      </c>
      <c r="J63" s="395">
        <v>0</v>
      </c>
    </row>
    <row r="64" spans="1:10" s="36" customFormat="1" ht="31.5" customHeight="1">
      <c r="A64" s="530">
        <v>926</v>
      </c>
      <c r="B64" s="400"/>
      <c r="C64" s="34"/>
      <c r="D64" s="532" t="s">
        <v>81</v>
      </c>
      <c r="E64" s="396">
        <f aca="true" t="shared" si="28" ref="E64:J64">SUM(E65)</f>
        <v>0</v>
      </c>
      <c r="F64" s="35">
        <f>SUM(F65)</f>
        <v>0</v>
      </c>
      <c r="G64" s="133">
        <f t="shared" si="28"/>
        <v>0</v>
      </c>
      <c r="H64" s="403">
        <f t="shared" si="28"/>
        <v>90000</v>
      </c>
      <c r="I64" s="35">
        <f t="shared" si="28"/>
        <v>0</v>
      </c>
      <c r="J64" s="133">
        <f t="shared" si="28"/>
        <v>90000</v>
      </c>
    </row>
    <row r="65" spans="1:10" s="36" customFormat="1" ht="24.75" customHeight="1">
      <c r="A65" s="37"/>
      <c r="B65" s="38">
        <v>92604</v>
      </c>
      <c r="C65" s="39"/>
      <c r="D65" s="127" t="s">
        <v>43</v>
      </c>
      <c r="E65" s="401">
        <f aca="true" t="shared" si="29" ref="E65:J65">SUM(E66:E66)</f>
        <v>0</v>
      </c>
      <c r="F65" s="124">
        <f t="shared" si="29"/>
        <v>0</v>
      </c>
      <c r="G65" s="132">
        <f t="shared" si="29"/>
        <v>0</v>
      </c>
      <c r="H65" s="402">
        <f t="shared" si="29"/>
        <v>90000</v>
      </c>
      <c r="I65" s="124">
        <f t="shared" si="29"/>
        <v>0</v>
      </c>
      <c r="J65" s="132">
        <f t="shared" si="29"/>
        <v>90000</v>
      </c>
    </row>
    <row r="66" spans="1:10" s="36" customFormat="1" ht="50.25" customHeight="1" thickBot="1">
      <c r="A66" s="139"/>
      <c r="B66" s="414"/>
      <c r="C66" s="540" t="s">
        <v>1</v>
      </c>
      <c r="D66" s="140" t="s">
        <v>2</v>
      </c>
      <c r="E66" s="525">
        <f>SUM(F66:G66)</f>
        <v>0</v>
      </c>
      <c r="F66" s="526">
        <v>0</v>
      </c>
      <c r="G66" s="541">
        <v>0</v>
      </c>
      <c r="H66" s="542">
        <f>SUM(I66:J66)</f>
        <v>90000</v>
      </c>
      <c r="I66" s="141">
        <v>0</v>
      </c>
      <c r="J66" s="527">
        <v>90000</v>
      </c>
    </row>
    <row r="67" spans="1:10" s="43" customFormat="1" ht="31.5" customHeight="1" thickBot="1">
      <c r="A67" s="616" t="s">
        <v>112</v>
      </c>
      <c r="B67" s="617"/>
      <c r="C67" s="617"/>
      <c r="D67" s="617"/>
      <c r="E67" s="404">
        <f aca="true" t="shared" si="30" ref="E67:J67">SUM(E10+E13+E18+E22+E27+E30+E38+E41+E46+E50+E58+E61+E64)</f>
        <v>78</v>
      </c>
      <c r="F67" s="42">
        <f t="shared" si="30"/>
        <v>78</v>
      </c>
      <c r="G67" s="405">
        <f t="shared" si="30"/>
        <v>0</v>
      </c>
      <c r="H67" s="404">
        <f t="shared" si="30"/>
        <v>358632</v>
      </c>
      <c r="I67" s="42">
        <f t="shared" si="30"/>
        <v>268632</v>
      </c>
      <c r="J67" s="415">
        <f t="shared" si="30"/>
        <v>90000</v>
      </c>
    </row>
    <row r="68" spans="1:10" ht="12.75">
      <c r="A68" s="36"/>
      <c r="B68" s="36"/>
      <c r="C68" s="36"/>
      <c r="D68" s="36"/>
      <c r="E68" s="36"/>
      <c r="F68" s="44"/>
      <c r="G68" s="44"/>
      <c r="H68" s="44"/>
      <c r="I68" s="44"/>
      <c r="J68" s="36"/>
    </row>
    <row r="71" spans="5:10" ht="12.75">
      <c r="E71" s="23"/>
      <c r="J71" s="23"/>
    </row>
    <row r="73" spans="4:10" ht="12.75">
      <c r="D73" s="543"/>
      <c r="E73" s="433"/>
      <c r="J73" s="23"/>
    </row>
    <row r="77" spans="4:5" ht="12.75">
      <c r="D77" s="416"/>
      <c r="E77" s="417"/>
    </row>
  </sheetData>
  <mergeCells count="13">
    <mergeCell ref="F7:G7"/>
    <mergeCell ref="I7:J7"/>
    <mergeCell ref="E6:G6"/>
    <mergeCell ref="I1:J1"/>
    <mergeCell ref="A4:J4"/>
    <mergeCell ref="H6:J6"/>
    <mergeCell ref="E7:E8"/>
    <mergeCell ref="H7:H8"/>
    <mergeCell ref="A67:D67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5" r:id="rId1"/>
  <rowBreaks count="3" manualBreakCount="3">
    <brk id="20" max="9" man="1"/>
    <brk id="36" max="9" man="1"/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56"/>
  <sheetViews>
    <sheetView showGridLines="0" view="pageBreakPreview" zoomScaleSheetLayoutView="100" workbookViewId="0" topLeftCell="A1">
      <selection activeCell="I1" sqref="I1"/>
    </sheetView>
  </sheetViews>
  <sheetFormatPr defaultColWidth="9.140625" defaultRowHeight="12.75"/>
  <cols>
    <col min="1" max="2" width="9.28125" style="15" bestFit="1" customWidth="1"/>
    <col min="3" max="3" width="49.57421875" style="15" bestFit="1" customWidth="1"/>
    <col min="4" max="4" width="15.00390625" style="15" bestFit="1" customWidth="1"/>
    <col min="5" max="5" width="10.7109375" style="15" bestFit="1" customWidth="1"/>
    <col min="6" max="6" width="16.7109375" style="15" bestFit="1" customWidth="1"/>
    <col min="7" max="7" width="11.421875" style="15" customWidth="1"/>
    <col min="8" max="8" width="13.00390625" style="15" customWidth="1"/>
    <col min="9" max="9" width="12.28125" style="15" customWidth="1"/>
    <col min="10" max="10" width="12.57421875" style="27" customWidth="1"/>
    <col min="11" max="11" width="17.140625" style="150" customWidth="1"/>
    <col min="12" max="12" width="11.00390625" style="15" bestFit="1" customWidth="1"/>
    <col min="13" max="13" width="15.140625" style="15" customWidth="1"/>
    <col min="14" max="16384" width="9.140625" style="15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0"/>
      <c r="L1" s="612" t="s">
        <v>311</v>
      </c>
      <c r="M1" s="612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635" t="s">
        <v>202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113</v>
      </c>
    </row>
    <row r="5" spans="1:13" s="2" customFormat="1" ht="12.75">
      <c r="A5" s="613" t="s">
        <v>107</v>
      </c>
      <c r="B5" s="601" t="s">
        <v>108</v>
      </c>
      <c r="C5" s="601" t="s">
        <v>109</v>
      </c>
      <c r="D5" s="604" t="s">
        <v>110</v>
      </c>
      <c r="E5" s="605"/>
      <c r="F5" s="605"/>
      <c r="G5" s="605"/>
      <c r="H5" s="606"/>
      <c r="I5" s="600" t="s">
        <v>111</v>
      </c>
      <c r="J5" s="643"/>
      <c r="K5" s="643"/>
      <c r="L5" s="643"/>
      <c r="M5" s="644"/>
    </row>
    <row r="6" spans="1:13" s="2" customFormat="1" ht="12.75">
      <c r="A6" s="608"/>
      <c r="B6" s="602"/>
      <c r="C6" s="602"/>
      <c r="D6" s="645" t="s">
        <v>200</v>
      </c>
      <c r="E6" s="642" t="s">
        <v>166</v>
      </c>
      <c r="F6" s="614"/>
      <c r="G6" s="614"/>
      <c r="H6" s="614"/>
      <c r="I6" s="645" t="s">
        <v>200</v>
      </c>
      <c r="J6" s="642" t="s">
        <v>166</v>
      </c>
      <c r="K6" s="614"/>
      <c r="L6" s="614"/>
      <c r="M6" s="615"/>
    </row>
    <row r="7" spans="1:13" s="2" customFormat="1" ht="59.25" customHeight="1">
      <c r="A7" s="607"/>
      <c r="B7" s="603"/>
      <c r="C7" s="603"/>
      <c r="D7" s="645"/>
      <c r="E7" s="51" t="s">
        <v>167</v>
      </c>
      <c r="F7" s="51" t="s">
        <v>168</v>
      </c>
      <c r="G7" s="51" t="s">
        <v>169</v>
      </c>
      <c r="H7" s="381" t="s">
        <v>170</v>
      </c>
      <c r="I7" s="645"/>
      <c r="J7" s="52" t="s">
        <v>167</v>
      </c>
      <c r="K7" s="52" t="s">
        <v>168</v>
      </c>
      <c r="L7" s="52" t="s">
        <v>169</v>
      </c>
      <c r="M7" s="53" t="s">
        <v>170</v>
      </c>
    </row>
    <row r="8" spans="1:13" s="4" customFormat="1" ht="12" thickBot="1">
      <c r="A8" s="10">
        <v>1</v>
      </c>
      <c r="B8" s="11">
        <v>2</v>
      </c>
      <c r="C8" s="14">
        <v>3</v>
      </c>
      <c r="D8" s="54">
        <v>4</v>
      </c>
      <c r="E8" s="55">
        <v>5</v>
      </c>
      <c r="F8" s="55">
        <v>6</v>
      </c>
      <c r="G8" s="55">
        <v>7</v>
      </c>
      <c r="H8" s="11">
        <v>8</v>
      </c>
      <c r="I8" s="54">
        <v>9</v>
      </c>
      <c r="J8" s="55">
        <v>10</v>
      </c>
      <c r="K8" s="55">
        <v>11</v>
      </c>
      <c r="L8" s="55">
        <v>12</v>
      </c>
      <c r="M8" s="56">
        <v>13</v>
      </c>
    </row>
    <row r="9" spans="1:13" s="2" customFormat="1" ht="12.75">
      <c r="A9" s="545"/>
      <c r="B9" s="546"/>
      <c r="C9" s="547"/>
      <c r="D9" s="548"/>
      <c r="E9" s="549"/>
      <c r="F9" s="549"/>
      <c r="G9" s="549"/>
      <c r="H9" s="550"/>
      <c r="I9" s="551"/>
      <c r="J9" s="552"/>
      <c r="K9" s="552"/>
      <c r="L9" s="552"/>
      <c r="M9" s="553"/>
    </row>
    <row r="10" spans="1:13" s="9" customFormat="1" ht="12.75">
      <c r="A10" s="424">
        <v>600</v>
      </c>
      <c r="B10" s="65"/>
      <c r="C10" s="22" t="s">
        <v>220</v>
      </c>
      <c r="D10" s="151">
        <f aca="true" t="shared" si="0" ref="D10:M10">SUM(D11:D12)</f>
        <v>30000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421">
        <f t="shared" si="0"/>
        <v>0</v>
      </c>
      <c r="I10" s="151">
        <f t="shared" si="0"/>
        <v>0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428">
        <f t="shared" si="0"/>
        <v>0</v>
      </c>
    </row>
    <row r="11" spans="1:13" s="2" customFormat="1" ht="12.75">
      <c r="A11" s="425"/>
      <c r="B11" s="61"/>
      <c r="C11" s="1"/>
      <c r="D11" s="62"/>
      <c r="E11" s="59"/>
      <c r="F11" s="59"/>
      <c r="G11" s="59"/>
      <c r="H11" s="383"/>
      <c r="I11" s="418"/>
      <c r="J11" s="63"/>
      <c r="K11" s="63"/>
      <c r="L11" s="63"/>
      <c r="M11" s="64"/>
    </row>
    <row r="12" spans="1:13" s="2" customFormat="1" ht="12.75">
      <c r="A12" s="426"/>
      <c r="B12" s="18">
        <v>60016</v>
      </c>
      <c r="C12" s="8" t="s">
        <v>221</v>
      </c>
      <c r="D12" s="68">
        <v>30000</v>
      </c>
      <c r="E12" s="60">
        <v>0</v>
      </c>
      <c r="F12" s="60">
        <v>0</v>
      </c>
      <c r="G12" s="60">
        <v>0</v>
      </c>
      <c r="H12" s="385">
        <v>0</v>
      </c>
      <c r="I12" s="388">
        <v>0</v>
      </c>
      <c r="J12" s="69">
        <v>0</v>
      </c>
      <c r="K12" s="69">
        <v>0</v>
      </c>
      <c r="L12" s="69">
        <v>0</v>
      </c>
      <c r="M12" s="70">
        <v>0</v>
      </c>
    </row>
    <row r="13" spans="1:13" s="2" customFormat="1" ht="12.75">
      <c r="A13" s="425"/>
      <c r="B13" s="61"/>
      <c r="C13" s="1"/>
      <c r="D13" s="419"/>
      <c r="E13" s="59"/>
      <c r="F13" s="59"/>
      <c r="G13" s="59"/>
      <c r="H13" s="420"/>
      <c r="I13" s="387"/>
      <c r="J13" s="63"/>
      <c r="K13" s="63"/>
      <c r="L13" s="63"/>
      <c r="M13" s="422"/>
    </row>
    <row r="14" spans="1:13" s="9" customFormat="1" ht="12.75">
      <c r="A14" s="424">
        <v>710</v>
      </c>
      <c r="B14" s="65"/>
      <c r="C14" s="22" t="s">
        <v>228</v>
      </c>
      <c r="D14" s="151">
        <f aca="true" t="shared" si="1" ref="D14:M14">SUM(D15:D16)</f>
        <v>350500</v>
      </c>
      <c r="E14" s="57">
        <f t="shared" si="1"/>
        <v>0</v>
      </c>
      <c r="F14" s="57">
        <f t="shared" si="1"/>
        <v>10500</v>
      </c>
      <c r="G14" s="57">
        <f t="shared" si="1"/>
        <v>0</v>
      </c>
      <c r="H14" s="421">
        <f t="shared" si="1"/>
        <v>0</v>
      </c>
      <c r="I14" s="151">
        <f t="shared" si="1"/>
        <v>0</v>
      </c>
      <c r="J14" s="57">
        <f t="shared" si="1"/>
        <v>0</v>
      </c>
      <c r="K14" s="57">
        <f t="shared" si="1"/>
        <v>0</v>
      </c>
      <c r="L14" s="57">
        <f t="shared" si="1"/>
        <v>0</v>
      </c>
      <c r="M14" s="428">
        <f t="shared" si="1"/>
        <v>0</v>
      </c>
    </row>
    <row r="15" spans="1:13" s="2" customFormat="1" ht="12.75">
      <c r="A15" s="425"/>
      <c r="B15" s="61"/>
      <c r="C15" s="1"/>
      <c r="D15" s="62"/>
      <c r="E15" s="59"/>
      <c r="F15" s="59"/>
      <c r="G15" s="59"/>
      <c r="H15" s="383"/>
      <c r="I15" s="418"/>
      <c r="J15" s="63"/>
      <c r="K15" s="63"/>
      <c r="L15" s="63"/>
      <c r="M15" s="64"/>
    </row>
    <row r="16" spans="1:13" s="2" customFormat="1" ht="12.75">
      <c r="A16" s="426"/>
      <c r="B16" s="18">
        <v>71004</v>
      </c>
      <c r="C16" s="8" t="s">
        <v>294</v>
      </c>
      <c r="D16" s="68">
        <v>350500</v>
      </c>
      <c r="E16" s="60">
        <v>0</v>
      </c>
      <c r="F16" s="60">
        <v>10500</v>
      </c>
      <c r="G16" s="60">
        <v>0</v>
      </c>
      <c r="H16" s="385">
        <v>0</v>
      </c>
      <c r="I16" s="388">
        <v>0</v>
      </c>
      <c r="J16" s="69">
        <v>0</v>
      </c>
      <c r="K16" s="69">
        <v>0</v>
      </c>
      <c r="L16" s="69">
        <v>0</v>
      </c>
      <c r="M16" s="70">
        <v>0</v>
      </c>
    </row>
    <row r="17" spans="1:13" s="2" customFormat="1" ht="12.75">
      <c r="A17" s="425"/>
      <c r="B17" s="61"/>
      <c r="C17" s="1"/>
      <c r="D17" s="419"/>
      <c r="E17" s="59"/>
      <c r="F17" s="59"/>
      <c r="G17" s="59"/>
      <c r="H17" s="420"/>
      <c r="I17" s="387"/>
      <c r="J17" s="63"/>
      <c r="K17" s="63"/>
      <c r="L17" s="63"/>
      <c r="M17" s="422"/>
    </row>
    <row r="18" spans="1:13" s="9" customFormat="1" ht="12.75">
      <c r="A18" s="424">
        <v>750</v>
      </c>
      <c r="B18" s="65"/>
      <c r="C18" s="22" t="s">
        <v>229</v>
      </c>
      <c r="D18" s="151">
        <f aca="true" t="shared" si="2" ref="D18:M18">SUM(D19:D20)</f>
        <v>45736</v>
      </c>
      <c r="E18" s="57">
        <f t="shared" si="2"/>
        <v>0</v>
      </c>
      <c r="F18" s="57">
        <f t="shared" si="2"/>
        <v>0</v>
      </c>
      <c r="G18" s="57">
        <f t="shared" si="2"/>
        <v>0</v>
      </c>
      <c r="H18" s="421">
        <f t="shared" si="2"/>
        <v>0</v>
      </c>
      <c r="I18" s="151">
        <f t="shared" si="2"/>
        <v>0</v>
      </c>
      <c r="J18" s="57">
        <f t="shared" si="2"/>
        <v>0</v>
      </c>
      <c r="K18" s="57">
        <f t="shared" si="2"/>
        <v>0</v>
      </c>
      <c r="L18" s="57">
        <f t="shared" si="2"/>
        <v>0</v>
      </c>
      <c r="M18" s="428">
        <f t="shared" si="2"/>
        <v>0</v>
      </c>
    </row>
    <row r="19" spans="1:13" s="2" customFormat="1" ht="12.75">
      <c r="A19" s="425"/>
      <c r="B19" s="61"/>
      <c r="C19" s="1"/>
      <c r="D19" s="62"/>
      <c r="E19" s="59"/>
      <c r="F19" s="59"/>
      <c r="G19" s="59"/>
      <c r="H19" s="383"/>
      <c r="I19" s="418"/>
      <c r="J19" s="63"/>
      <c r="K19" s="63"/>
      <c r="L19" s="63"/>
      <c r="M19" s="64"/>
    </row>
    <row r="20" spans="1:13" s="2" customFormat="1" ht="12.75">
      <c r="A20" s="426"/>
      <c r="B20" s="18">
        <v>75095</v>
      </c>
      <c r="C20" s="8" t="s">
        <v>165</v>
      </c>
      <c r="D20" s="68">
        <v>45736</v>
      </c>
      <c r="E20" s="60">
        <v>0</v>
      </c>
      <c r="F20" s="60">
        <v>0</v>
      </c>
      <c r="G20" s="60">
        <v>0</v>
      </c>
      <c r="H20" s="385">
        <v>0</v>
      </c>
      <c r="I20" s="388">
        <v>0</v>
      </c>
      <c r="J20" s="69">
        <v>0</v>
      </c>
      <c r="K20" s="69">
        <v>0</v>
      </c>
      <c r="L20" s="69">
        <v>0</v>
      </c>
      <c r="M20" s="70">
        <v>0</v>
      </c>
    </row>
    <row r="21" spans="1:13" s="2" customFormat="1" ht="12.75">
      <c r="A21" s="425"/>
      <c r="B21" s="61"/>
      <c r="C21" s="1"/>
      <c r="D21" s="419"/>
      <c r="E21" s="59"/>
      <c r="F21" s="59"/>
      <c r="G21" s="59"/>
      <c r="H21" s="420"/>
      <c r="I21" s="387"/>
      <c r="J21" s="63"/>
      <c r="K21" s="63"/>
      <c r="L21" s="63"/>
      <c r="M21" s="422"/>
    </row>
    <row r="22" spans="1:13" s="9" customFormat="1" ht="12.75">
      <c r="A22" s="424">
        <v>757</v>
      </c>
      <c r="B22" s="65"/>
      <c r="C22" s="22" t="s">
        <v>257</v>
      </c>
      <c r="D22" s="151">
        <f aca="true" t="shared" si="3" ref="D22:M22">SUM(D23:D24)</f>
        <v>78351</v>
      </c>
      <c r="E22" s="57">
        <f t="shared" si="3"/>
        <v>0</v>
      </c>
      <c r="F22" s="57">
        <f t="shared" si="3"/>
        <v>0</v>
      </c>
      <c r="G22" s="57">
        <f t="shared" si="3"/>
        <v>78351</v>
      </c>
      <c r="H22" s="421">
        <f t="shared" si="3"/>
        <v>0</v>
      </c>
      <c r="I22" s="151">
        <f t="shared" si="3"/>
        <v>0</v>
      </c>
      <c r="J22" s="57">
        <f t="shared" si="3"/>
        <v>0</v>
      </c>
      <c r="K22" s="57">
        <f t="shared" si="3"/>
        <v>0</v>
      </c>
      <c r="L22" s="57">
        <f t="shared" si="3"/>
        <v>0</v>
      </c>
      <c r="M22" s="428">
        <f t="shared" si="3"/>
        <v>0</v>
      </c>
    </row>
    <row r="23" spans="1:13" s="2" customFormat="1" ht="12.75">
      <c r="A23" s="425"/>
      <c r="B23" s="61"/>
      <c r="C23" s="1"/>
      <c r="D23" s="62"/>
      <c r="E23" s="59"/>
      <c r="F23" s="59"/>
      <c r="G23" s="59"/>
      <c r="H23" s="383"/>
      <c r="I23" s="418"/>
      <c r="J23" s="63"/>
      <c r="K23" s="63"/>
      <c r="L23" s="63"/>
      <c r="M23" s="64"/>
    </row>
    <row r="24" spans="1:13" s="2" customFormat="1" ht="25.5">
      <c r="A24" s="426"/>
      <c r="B24" s="18">
        <v>75702</v>
      </c>
      <c r="C24" s="544" t="s">
        <v>258</v>
      </c>
      <c r="D24" s="68">
        <v>78351</v>
      </c>
      <c r="E24" s="60">
        <v>0</v>
      </c>
      <c r="F24" s="60">
        <v>0</v>
      </c>
      <c r="G24" s="60">
        <v>78351</v>
      </c>
      <c r="H24" s="385">
        <v>0</v>
      </c>
      <c r="I24" s="388">
        <v>0</v>
      </c>
      <c r="J24" s="69">
        <v>0</v>
      </c>
      <c r="K24" s="69">
        <v>0</v>
      </c>
      <c r="L24" s="69">
        <v>0</v>
      </c>
      <c r="M24" s="70">
        <v>0</v>
      </c>
    </row>
    <row r="25" spans="1:13" s="2" customFormat="1" ht="12.75">
      <c r="A25" s="425"/>
      <c r="B25" s="61"/>
      <c r="C25" s="1"/>
      <c r="D25" s="419"/>
      <c r="E25" s="59"/>
      <c r="F25" s="59"/>
      <c r="G25" s="59"/>
      <c r="H25" s="420"/>
      <c r="I25" s="387"/>
      <c r="J25" s="63"/>
      <c r="K25" s="63"/>
      <c r="L25" s="63"/>
      <c r="M25" s="422"/>
    </row>
    <row r="26" spans="1:13" s="9" customFormat="1" ht="12.75">
      <c r="A26" s="424">
        <v>801</v>
      </c>
      <c r="B26" s="65"/>
      <c r="C26" s="22" t="s">
        <v>76</v>
      </c>
      <c r="D26" s="151">
        <f aca="true" t="shared" si="4" ref="D26:M26">SUM(D28:D32)</f>
        <v>0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421">
        <f t="shared" si="4"/>
        <v>0</v>
      </c>
      <c r="I26" s="151">
        <f t="shared" si="4"/>
        <v>47572</v>
      </c>
      <c r="J26" s="57">
        <f t="shared" si="4"/>
        <v>47572</v>
      </c>
      <c r="K26" s="57">
        <f t="shared" si="4"/>
        <v>0</v>
      </c>
      <c r="L26" s="57">
        <f t="shared" si="4"/>
        <v>0</v>
      </c>
      <c r="M26" s="428">
        <f t="shared" si="4"/>
        <v>0</v>
      </c>
    </row>
    <row r="27" spans="1:13" s="2" customFormat="1" ht="12.75">
      <c r="A27" s="425"/>
      <c r="B27" s="61"/>
      <c r="C27" s="1"/>
      <c r="D27" s="62"/>
      <c r="E27" s="59"/>
      <c r="F27" s="59"/>
      <c r="G27" s="59"/>
      <c r="H27" s="383"/>
      <c r="I27" s="418"/>
      <c r="J27" s="63"/>
      <c r="K27" s="63"/>
      <c r="L27" s="63"/>
      <c r="M27" s="64"/>
    </row>
    <row r="28" spans="1:13" s="2" customFormat="1" ht="12.75">
      <c r="A28" s="427"/>
      <c r="B28" s="18">
        <v>80101</v>
      </c>
      <c r="C28" s="8" t="s">
        <v>77</v>
      </c>
      <c r="D28" s="68">
        <v>0</v>
      </c>
      <c r="E28" s="60">
        <v>0</v>
      </c>
      <c r="F28" s="60">
        <v>0</v>
      </c>
      <c r="G28" s="60">
        <v>0</v>
      </c>
      <c r="H28" s="385">
        <v>0</v>
      </c>
      <c r="I28" s="388">
        <v>72</v>
      </c>
      <c r="J28" s="69">
        <v>72</v>
      </c>
      <c r="K28" s="69">
        <v>0</v>
      </c>
      <c r="L28" s="69">
        <v>0</v>
      </c>
      <c r="M28" s="70">
        <v>0</v>
      </c>
    </row>
    <row r="29" spans="1:13" s="2" customFormat="1" ht="12.75">
      <c r="A29" s="427"/>
      <c r="B29" s="61"/>
      <c r="C29" s="1"/>
      <c r="D29" s="62"/>
      <c r="E29" s="59"/>
      <c r="F29" s="59"/>
      <c r="G29" s="59"/>
      <c r="H29" s="383"/>
      <c r="I29" s="418"/>
      <c r="J29" s="63"/>
      <c r="K29" s="63"/>
      <c r="L29" s="63"/>
      <c r="M29" s="64"/>
    </row>
    <row r="30" spans="1:13" s="2" customFormat="1" ht="12.75">
      <c r="A30" s="427"/>
      <c r="B30" s="18">
        <v>80104</v>
      </c>
      <c r="C30" s="8" t="s">
        <v>259</v>
      </c>
      <c r="D30" s="68">
        <v>0</v>
      </c>
      <c r="E30" s="60">
        <v>0</v>
      </c>
      <c r="F30" s="60">
        <v>0</v>
      </c>
      <c r="G30" s="60">
        <v>0</v>
      </c>
      <c r="H30" s="385">
        <v>0</v>
      </c>
      <c r="I30" s="388">
        <v>40000</v>
      </c>
      <c r="J30" s="69">
        <v>40000</v>
      </c>
      <c r="K30" s="69">
        <v>0</v>
      </c>
      <c r="L30" s="69">
        <v>0</v>
      </c>
      <c r="M30" s="70">
        <v>0</v>
      </c>
    </row>
    <row r="31" spans="1:13" s="2" customFormat="1" ht="12.75">
      <c r="A31" s="425"/>
      <c r="B31" s="61"/>
      <c r="C31" s="1"/>
      <c r="D31" s="62"/>
      <c r="E31" s="59"/>
      <c r="F31" s="59"/>
      <c r="G31" s="59"/>
      <c r="H31" s="383"/>
      <c r="I31" s="418"/>
      <c r="J31" s="63"/>
      <c r="K31" s="63"/>
      <c r="L31" s="63"/>
      <c r="M31" s="64"/>
    </row>
    <row r="32" spans="1:13" s="2" customFormat="1" ht="12.75">
      <c r="A32" s="426"/>
      <c r="B32" s="18">
        <v>80110</v>
      </c>
      <c r="C32" s="8" t="s">
        <v>78</v>
      </c>
      <c r="D32" s="68">
        <v>0</v>
      </c>
      <c r="E32" s="60">
        <v>0</v>
      </c>
      <c r="F32" s="60">
        <v>0</v>
      </c>
      <c r="G32" s="60">
        <v>0</v>
      </c>
      <c r="H32" s="385">
        <v>0</v>
      </c>
      <c r="I32" s="388">
        <v>7500</v>
      </c>
      <c r="J32" s="69">
        <v>7500</v>
      </c>
      <c r="K32" s="69">
        <v>0</v>
      </c>
      <c r="L32" s="69">
        <v>0</v>
      </c>
      <c r="M32" s="70">
        <v>0</v>
      </c>
    </row>
    <row r="33" spans="1:13" s="2" customFormat="1" ht="12.75">
      <c r="A33" s="425"/>
      <c r="B33" s="61"/>
      <c r="C33" s="1"/>
      <c r="D33" s="419"/>
      <c r="E33" s="59"/>
      <c r="F33" s="59"/>
      <c r="G33" s="59"/>
      <c r="H33" s="420"/>
      <c r="I33" s="418"/>
      <c r="J33" s="63"/>
      <c r="K33" s="63"/>
      <c r="L33" s="63"/>
      <c r="M33" s="64"/>
    </row>
    <row r="34" spans="1:13" s="9" customFormat="1" ht="25.5">
      <c r="A34" s="424">
        <v>853</v>
      </c>
      <c r="B34" s="65"/>
      <c r="C34" s="22" t="s">
        <v>204</v>
      </c>
      <c r="D34" s="151">
        <f aca="true" t="shared" si="5" ref="D34:M34">SUM(D35:D36)</f>
        <v>0</v>
      </c>
      <c r="E34" s="57">
        <f t="shared" si="5"/>
        <v>0</v>
      </c>
      <c r="F34" s="57">
        <f t="shared" si="5"/>
        <v>0</v>
      </c>
      <c r="G34" s="57">
        <f t="shared" si="5"/>
        <v>0</v>
      </c>
      <c r="H34" s="386">
        <f t="shared" si="5"/>
        <v>0</v>
      </c>
      <c r="I34" s="151">
        <f t="shared" si="5"/>
        <v>28040</v>
      </c>
      <c r="J34" s="57">
        <f t="shared" si="5"/>
        <v>28040</v>
      </c>
      <c r="K34" s="57">
        <f t="shared" si="5"/>
        <v>0</v>
      </c>
      <c r="L34" s="57">
        <f t="shared" si="5"/>
        <v>0</v>
      </c>
      <c r="M34" s="58">
        <f t="shared" si="5"/>
        <v>0</v>
      </c>
    </row>
    <row r="35" spans="1:13" s="2" customFormat="1" ht="12.75">
      <c r="A35" s="427"/>
      <c r="B35" s="61"/>
      <c r="C35" s="1"/>
      <c r="D35" s="66"/>
      <c r="E35" s="67"/>
      <c r="F35" s="67"/>
      <c r="G35" s="67"/>
      <c r="H35" s="384"/>
      <c r="I35" s="387"/>
      <c r="J35" s="63"/>
      <c r="K35" s="63"/>
      <c r="L35" s="63"/>
      <c r="M35" s="64"/>
    </row>
    <row r="36" spans="1:13" s="2" customFormat="1" ht="12.75">
      <c r="A36" s="426"/>
      <c r="B36" s="18">
        <v>85305</v>
      </c>
      <c r="C36" s="8" t="s">
        <v>260</v>
      </c>
      <c r="D36" s="68">
        <v>0</v>
      </c>
      <c r="E36" s="60">
        <v>0</v>
      </c>
      <c r="F36" s="60">
        <v>0</v>
      </c>
      <c r="G36" s="60">
        <v>0</v>
      </c>
      <c r="H36" s="385">
        <v>0</v>
      </c>
      <c r="I36" s="388">
        <v>28040</v>
      </c>
      <c r="J36" s="69">
        <v>28040</v>
      </c>
      <c r="K36" s="69">
        <v>0</v>
      </c>
      <c r="L36" s="69">
        <v>0</v>
      </c>
      <c r="M36" s="70">
        <v>0</v>
      </c>
    </row>
    <row r="37" spans="1:13" s="2" customFormat="1" ht="12.75">
      <c r="A37" s="425"/>
      <c r="B37" s="61"/>
      <c r="C37" s="1"/>
      <c r="D37" s="419"/>
      <c r="E37" s="59"/>
      <c r="F37" s="59"/>
      <c r="G37" s="59"/>
      <c r="H37" s="420"/>
      <c r="I37" s="418"/>
      <c r="J37" s="63"/>
      <c r="K37" s="63"/>
      <c r="L37" s="63"/>
      <c r="M37" s="64"/>
    </row>
    <row r="38" spans="1:13" s="9" customFormat="1" ht="25.5">
      <c r="A38" s="424">
        <v>900</v>
      </c>
      <c r="B38" s="65"/>
      <c r="C38" s="22" t="s">
        <v>164</v>
      </c>
      <c r="D38" s="151">
        <f aca="true" t="shared" si="6" ref="D38:M38">SUM(D39:D40)</f>
        <v>33337</v>
      </c>
      <c r="E38" s="57">
        <f t="shared" si="6"/>
        <v>0</v>
      </c>
      <c r="F38" s="57">
        <f t="shared" si="6"/>
        <v>0</v>
      </c>
      <c r="G38" s="57">
        <f t="shared" si="6"/>
        <v>0</v>
      </c>
      <c r="H38" s="386">
        <f t="shared" si="6"/>
        <v>0</v>
      </c>
      <c r="I38" s="151">
        <f t="shared" si="6"/>
        <v>0</v>
      </c>
      <c r="J38" s="57">
        <f t="shared" si="6"/>
        <v>0</v>
      </c>
      <c r="K38" s="57">
        <f t="shared" si="6"/>
        <v>0</v>
      </c>
      <c r="L38" s="57">
        <f t="shared" si="6"/>
        <v>0</v>
      </c>
      <c r="M38" s="58">
        <f t="shared" si="6"/>
        <v>0</v>
      </c>
    </row>
    <row r="39" spans="1:13" s="2" customFormat="1" ht="12.75">
      <c r="A39" s="427"/>
      <c r="B39" s="61"/>
      <c r="C39" s="1"/>
      <c r="D39" s="66"/>
      <c r="E39" s="67"/>
      <c r="F39" s="67"/>
      <c r="G39" s="67"/>
      <c r="H39" s="384"/>
      <c r="I39" s="387"/>
      <c r="J39" s="63"/>
      <c r="K39" s="63"/>
      <c r="L39" s="63"/>
      <c r="M39" s="64"/>
    </row>
    <row r="40" spans="1:13" s="2" customFormat="1" ht="12.75">
      <c r="A40" s="426"/>
      <c r="B40" s="18">
        <v>90001</v>
      </c>
      <c r="C40" s="8" t="s">
        <v>147</v>
      </c>
      <c r="D40" s="68">
        <v>33337</v>
      </c>
      <c r="E40" s="60">
        <v>0</v>
      </c>
      <c r="F40" s="60">
        <v>0</v>
      </c>
      <c r="G40" s="60">
        <v>0</v>
      </c>
      <c r="H40" s="385">
        <v>0</v>
      </c>
      <c r="I40" s="388">
        <v>0</v>
      </c>
      <c r="J40" s="69">
        <v>0</v>
      </c>
      <c r="K40" s="69">
        <v>0</v>
      </c>
      <c r="L40" s="69">
        <v>0</v>
      </c>
      <c r="M40" s="70">
        <v>0</v>
      </c>
    </row>
    <row r="41" spans="1:13" s="2" customFormat="1" ht="12.75">
      <c r="A41" s="425"/>
      <c r="B41" s="61"/>
      <c r="C41" s="1"/>
      <c r="D41" s="419"/>
      <c r="E41" s="59"/>
      <c r="F41" s="59"/>
      <c r="G41" s="59"/>
      <c r="H41" s="420"/>
      <c r="I41" s="418"/>
      <c r="J41" s="63"/>
      <c r="K41" s="63"/>
      <c r="L41" s="63"/>
      <c r="M41" s="64"/>
    </row>
    <row r="42" spans="1:13" s="9" customFormat="1" ht="12.75">
      <c r="A42" s="424">
        <v>921</v>
      </c>
      <c r="B42" s="65"/>
      <c r="C42" s="22" t="s">
        <v>79</v>
      </c>
      <c r="D42" s="151">
        <f aca="true" t="shared" si="7" ref="D42:M42">SUM(D43:D44)</f>
        <v>0</v>
      </c>
      <c r="E42" s="57">
        <f t="shared" si="7"/>
        <v>0</v>
      </c>
      <c r="F42" s="57">
        <f t="shared" si="7"/>
        <v>0</v>
      </c>
      <c r="G42" s="57">
        <f t="shared" si="7"/>
        <v>0</v>
      </c>
      <c r="H42" s="386">
        <f t="shared" si="7"/>
        <v>0</v>
      </c>
      <c r="I42" s="151">
        <f t="shared" si="7"/>
        <v>866</v>
      </c>
      <c r="J42" s="57">
        <f t="shared" si="7"/>
        <v>0</v>
      </c>
      <c r="K42" s="57">
        <f t="shared" si="7"/>
        <v>0</v>
      </c>
      <c r="L42" s="57">
        <f t="shared" si="7"/>
        <v>0</v>
      </c>
      <c r="M42" s="58">
        <f t="shared" si="7"/>
        <v>0</v>
      </c>
    </row>
    <row r="43" spans="1:13" s="2" customFormat="1" ht="12.75">
      <c r="A43" s="427"/>
      <c r="B43" s="61"/>
      <c r="C43" s="1"/>
      <c r="D43" s="66"/>
      <c r="E43" s="67"/>
      <c r="F43" s="67"/>
      <c r="G43" s="67"/>
      <c r="H43" s="384"/>
      <c r="I43" s="387"/>
      <c r="J43" s="63"/>
      <c r="K43" s="63"/>
      <c r="L43" s="63"/>
      <c r="M43" s="64"/>
    </row>
    <row r="44" spans="1:13" s="2" customFormat="1" ht="13.5" thickBot="1">
      <c r="A44" s="426"/>
      <c r="B44" s="18">
        <v>92109</v>
      </c>
      <c r="C44" s="8" t="s">
        <v>80</v>
      </c>
      <c r="D44" s="62">
        <v>0</v>
      </c>
      <c r="E44" s="59">
        <v>0</v>
      </c>
      <c r="F44" s="59">
        <v>0</v>
      </c>
      <c r="G44" s="59">
        <v>0</v>
      </c>
      <c r="H44" s="383">
        <v>0</v>
      </c>
      <c r="I44" s="388">
        <v>866</v>
      </c>
      <c r="J44" s="69">
        <v>0</v>
      </c>
      <c r="K44" s="69">
        <v>0</v>
      </c>
      <c r="L44" s="69">
        <v>0</v>
      </c>
      <c r="M44" s="70">
        <v>0</v>
      </c>
    </row>
    <row r="45" spans="1:13" s="7" customFormat="1" ht="30" customHeight="1" thickBot="1">
      <c r="A45" s="609" t="s">
        <v>112</v>
      </c>
      <c r="B45" s="610"/>
      <c r="C45" s="611"/>
      <c r="D45" s="148">
        <f>SUM(D10+D14+D18+D22+D26+D34+D38+D42)</f>
        <v>537924</v>
      </c>
      <c r="E45" s="71">
        <f aca="true" t="shared" si="8" ref="E45:M45">SUM(E10+E14+E18+E22+E26+E34+E38+E42)</f>
        <v>0</v>
      </c>
      <c r="F45" s="71">
        <f t="shared" si="8"/>
        <v>10500</v>
      </c>
      <c r="G45" s="71">
        <f t="shared" si="8"/>
        <v>78351</v>
      </c>
      <c r="H45" s="21">
        <f t="shared" si="8"/>
        <v>0</v>
      </c>
      <c r="I45" s="149">
        <f t="shared" si="8"/>
        <v>76478</v>
      </c>
      <c r="J45" s="71">
        <f t="shared" si="8"/>
        <v>75612</v>
      </c>
      <c r="K45" s="71">
        <f t="shared" si="8"/>
        <v>0</v>
      </c>
      <c r="L45" s="71">
        <f t="shared" si="8"/>
        <v>0</v>
      </c>
      <c r="M45" s="508">
        <f t="shared" si="8"/>
        <v>0</v>
      </c>
    </row>
    <row r="47" ht="12.75">
      <c r="I47" s="43"/>
    </row>
    <row r="48" spans="6:8" ht="12.75">
      <c r="F48" s="23"/>
      <c r="H48" s="23"/>
    </row>
    <row r="51" spans="3:5" ht="12.75">
      <c r="C51" s="431"/>
      <c r="D51" s="432"/>
      <c r="E51" s="23"/>
    </row>
    <row r="52" spans="3:4" ht="12.75">
      <c r="C52" s="431"/>
      <c r="D52" s="432"/>
    </row>
    <row r="53" spans="3:4" ht="12.75">
      <c r="C53" s="431"/>
      <c r="D53" s="432"/>
    </row>
    <row r="54" spans="3:4" ht="12.75">
      <c r="C54" s="431"/>
      <c r="D54" s="431"/>
    </row>
    <row r="55" spans="3:4" ht="12.75">
      <c r="C55" s="431"/>
      <c r="D55" s="433"/>
    </row>
    <row r="56" ht="12.75">
      <c r="F56" s="23"/>
    </row>
  </sheetData>
  <mergeCells count="12">
    <mergeCell ref="E6:H6"/>
    <mergeCell ref="I6:I7"/>
    <mergeCell ref="J6:M6"/>
    <mergeCell ref="A45:C45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56"/>
  <sheetViews>
    <sheetView showGridLines="0" view="pageBreakPreview" zoomScaleSheetLayoutView="100" workbookViewId="0" topLeftCell="A1">
      <selection activeCell="I1" sqref="I1"/>
    </sheetView>
  </sheetViews>
  <sheetFormatPr defaultColWidth="9.140625" defaultRowHeight="12.75"/>
  <cols>
    <col min="1" max="2" width="9.28125" style="15" bestFit="1" customWidth="1"/>
    <col min="3" max="3" width="49.57421875" style="15" bestFit="1" customWidth="1"/>
    <col min="4" max="5" width="24.28125" style="15" customWidth="1"/>
    <col min="6" max="16384" width="9.140625" style="15" customWidth="1"/>
  </cols>
  <sheetData>
    <row r="1" spans="1:5" s="2" customFormat="1" ht="60" customHeight="1">
      <c r="A1" s="3"/>
      <c r="B1" s="3"/>
      <c r="C1" s="3"/>
      <c r="E1" s="17" t="s">
        <v>310</v>
      </c>
    </row>
    <row r="2" spans="1:3" s="2" customFormat="1" ht="12.75">
      <c r="A2" s="3"/>
      <c r="B2" s="3"/>
      <c r="C2" s="3"/>
    </row>
    <row r="3" spans="1:5" s="2" customFormat="1" ht="32.25" customHeight="1">
      <c r="A3" s="635" t="s">
        <v>203</v>
      </c>
      <c r="B3" s="635"/>
      <c r="C3" s="635"/>
      <c r="D3" s="635"/>
      <c r="E3" s="635"/>
    </row>
    <row r="4" spans="1:5" s="2" customFormat="1" ht="15.75" thickBot="1">
      <c r="A4" s="5"/>
      <c r="B4" s="5"/>
      <c r="C4" s="5"/>
      <c r="E4" s="6" t="s">
        <v>113</v>
      </c>
    </row>
    <row r="5" spans="1:5" s="2" customFormat="1" ht="12.75">
      <c r="A5" s="613" t="s">
        <v>107</v>
      </c>
      <c r="B5" s="601" t="s">
        <v>108</v>
      </c>
      <c r="C5" s="650" t="s">
        <v>109</v>
      </c>
      <c r="D5" s="653" t="s">
        <v>110</v>
      </c>
      <c r="E5" s="656" t="s">
        <v>111</v>
      </c>
    </row>
    <row r="6" spans="1:5" s="2" customFormat="1" ht="12.75">
      <c r="A6" s="608"/>
      <c r="B6" s="602"/>
      <c r="C6" s="651"/>
      <c r="D6" s="654"/>
      <c r="E6" s="657"/>
    </row>
    <row r="7" spans="1:5" s="2" customFormat="1" ht="59.25" customHeight="1">
      <c r="A7" s="607"/>
      <c r="B7" s="603"/>
      <c r="C7" s="652"/>
      <c r="D7" s="655"/>
      <c r="E7" s="658"/>
    </row>
    <row r="8" spans="1:5" s="4" customFormat="1" ht="12" thickBot="1">
      <c r="A8" s="10">
        <v>1</v>
      </c>
      <c r="B8" s="11">
        <v>2</v>
      </c>
      <c r="C8" s="514">
        <v>3</v>
      </c>
      <c r="D8" s="509">
        <v>4</v>
      </c>
      <c r="E8" s="16">
        <v>5</v>
      </c>
    </row>
    <row r="9" spans="1:5" s="2" customFormat="1" ht="12.75">
      <c r="A9" s="427"/>
      <c r="B9" s="12"/>
      <c r="C9" s="515"/>
      <c r="D9" s="646">
        <f>SUM(D12:D12)</f>
        <v>450000</v>
      </c>
      <c r="E9" s="648">
        <f>SUM(E12:E12)</f>
        <v>250000</v>
      </c>
    </row>
    <row r="10" spans="1:5" s="9" customFormat="1" ht="25.5">
      <c r="A10" s="429">
        <v>400</v>
      </c>
      <c r="B10" s="13"/>
      <c r="C10" s="516" t="s">
        <v>261</v>
      </c>
      <c r="D10" s="647"/>
      <c r="E10" s="649"/>
    </row>
    <row r="11" spans="1:5" s="2" customFormat="1" ht="12.75">
      <c r="A11" s="427"/>
      <c r="B11" s="12"/>
      <c r="C11" s="515"/>
      <c r="D11" s="510"/>
      <c r="E11" s="19"/>
    </row>
    <row r="12" spans="1:5" s="2" customFormat="1" ht="12.75">
      <c r="A12" s="426"/>
      <c r="B12" s="18">
        <v>40002</v>
      </c>
      <c r="C12" s="423" t="s">
        <v>146</v>
      </c>
      <c r="D12" s="511">
        <v>450000</v>
      </c>
      <c r="E12" s="20">
        <v>250000</v>
      </c>
    </row>
    <row r="13" spans="1:5" s="2" customFormat="1" ht="12.75">
      <c r="A13" s="427"/>
      <c r="B13" s="12"/>
      <c r="C13" s="515"/>
      <c r="D13" s="512"/>
      <c r="E13" s="430"/>
    </row>
    <row r="14" spans="1:5" s="9" customFormat="1" ht="12.75">
      <c r="A14" s="429">
        <v>630</v>
      </c>
      <c r="B14" s="13"/>
      <c r="C14" s="516" t="s">
        <v>296</v>
      </c>
      <c r="D14" s="513">
        <f>SUM(D16)</f>
        <v>80000</v>
      </c>
      <c r="E14" s="506">
        <f>SUM(E16)</f>
        <v>0</v>
      </c>
    </row>
    <row r="15" spans="1:5" s="2" customFormat="1" ht="12.75">
      <c r="A15" s="427"/>
      <c r="B15" s="12"/>
      <c r="C15" s="515"/>
      <c r="D15" s="510"/>
      <c r="E15" s="19"/>
    </row>
    <row r="16" spans="1:5" s="2" customFormat="1" ht="12.75">
      <c r="A16" s="426"/>
      <c r="B16" s="18">
        <v>63003</v>
      </c>
      <c r="C16" s="423" t="s">
        <v>297</v>
      </c>
      <c r="D16" s="511">
        <v>80000</v>
      </c>
      <c r="E16" s="20">
        <v>0</v>
      </c>
    </row>
    <row r="17" spans="1:5" s="2" customFormat="1" ht="12.75">
      <c r="A17" s="427"/>
      <c r="B17" s="12"/>
      <c r="C17" s="515"/>
      <c r="D17" s="646">
        <f>SUM(D20:D20)</f>
        <v>50000</v>
      </c>
      <c r="E17" s="648">
        <f>SUM(E20:E20)</f>
        <v>30000</v>
      </c>
    </row>
    <row r="18" spans="1:5" s="9" customFormat="1" ht="12.75">
      <c r="A18" s="429">
        <v>700</v>
      </c>
      <c r="B18" s="13"/>
      <c r="C18" s="516" t="s">
        <v>0</v>
      </c>
      <c r="D18" s="647"/>
      <c r="E18" s="649"/>
    </row>
    <row r="19" spans="1:5" s="2" customFormat="1" ht="12.75">
      <c r="A19" s="427"/>
      <c r="B19" s="12"/>
      <c r="C19" s="515"/>
      <c r="D19" s="510"/>
      <c r="E19" s="19"/>
    </row>
    <row r="20" spans="1:5" s="2" customFormat="1" ht="12.75">
      <c r="A20" s="426"/>
      <c r="B20" s="18">
        <v>70095</v>
      </c>
      <c r="C20" s="423" t="s">
        <v>165</v>
      </c>
      <c r="D20" s="511">
        <v>50000</v>
      </c>
      <c r="E20" s="20">
        <v>30000</v>
      </c>
    </row>
    <row r="21" spans="1:5" s="2" customFormat="1" ht="12.75">
      <c r="A21" s="427"/>
      <c r="B21" s="12"/>
      <c r="C21" s="515"/>
      <c r="D21" s="646">
        <f>SUM(D23:D24)</f>
        <v>0</v>
      </c>
      <c r="E21" s="648">
        <f>SUM(E23:E24)</f>
        <v>1000000</v>
      </c>
    </row>
    <row r="22" spans="1:5" s="9" customFormat="1" ht="12.75">
      <c r="A22" s="429">
        <v>710</v>
      </c>
      <c r="B22" s="13"/>
      <c r="C22" s="516" t="s">
        <v>228</v>
      </c>
      <c r="D22" s="647"/>
      <c r="E22" s="649"/>
    </row>
    <row r="23" spans="1:5" s="2" customFormat="1" ht="12.75">
      <c r="A23" s="427"/>
      <c r="B23" s="12"/>
      <c r="C23" s="515"/>
      <c r="D23" s="510"/>
      <c r="E23" s="19"/>
    </row>
    <row r="24" spans="1:5" s="2" customFormat="1" ht="12.75">
      <c r="A24" s="426"/>
      <c r="B24" s="18">
        <v>71095</v>
      </c>
      <c r="C24" s="423" t="s">
        <v>165</v>
      </c>
      <c r="D24" s="511">
        <v>0</v>
      </c>
      <c r="E24" s="20">
        <v>1000000</v>
      </c>
    </row>
    <row r="25" spans="1:5" s="2" customFormat="1" ht="12.75">
      <c r="A25" s="427"/>
      <c r="B25" s="12"/>
      <c r="C25" s="515"/>
      <c r="D25" s="646">
        <f>SUM(D27:D28)</f>
        <v>380000</v>
      </c>
      <c r="E25" s="648">
        <f>SUM(E27:E28)</f>
        <v>80000</v>
      </c>
    </row>
    <row r="26" spans="1:5" s="9" customFormat="1" ht="12.75">
      <c r="A26" s="429">
        <v>750</v>
      </c>
      <c r="B26" s="13"/>
      <c r="C26" s="516" t="s">
        <v>229</v>
      </c>
      <c r="D26" s="647"/>
      <c r="E26" s="649"/>
    </row>
    <row r="27" spans="1:5" s="2" customFormat="1" ht="12.75">
      <c r="A27" s="427"/>
      <c r="B27" s="12"/>
      <c r="C27" s="515"/>
      <c r="D27" s="510"/>
      <c r="E27" s="19"/>
    </row>
    <row r="28" spans="1:5" s="2" customFormat="1" ht="12.75">
      <c r="A28" s="426"/>
      <c r="B28" s="18">
        <v>75023</v>
      </c>
      <c r="C28" s="423" t="s">
        <v>230</v>
      </c>
      <c r="D28" s="511">
        <v>380000</v>
      </c>
      <c r="E28" s="20">
        <v>80000</v>
      </c>
    </row>
    <row r="29" spans="1:5" s="2" customFormat="1" ht="12.75">
      <c r="A29" s="427"/>
      <c r="B29" s="12"/>
      <c r="C29" s="515"/>
      <c r="D29" s="646">
        <f>SUM(D31:D32)</f>
        <v>150000</v>
      </c>
      <c r="E29" s="648">
        <f>SUM(E31:E32)</f>
        <v>0</v>
      </c>
    </row>
    <row r="30" spans="1:5" s="9" customFormat="1" ht="12.75">
      <c r="A30" s="429">
        <v>801</v>
      </c>
      <c r="B30" s="13"/>
      <c r="C30" s="516" t="s">
        <v>76</v>
      </c>
      <c r="D30" s="647"/>
      <c r="E30" s="649"/>
    </row>
    <row r="31" spans="1:5" s="2" customFormat="1" ht="12.75">
      <c r="A31" s="427"/>
      <c r="B31" s="12"/>
      <c r="C31" s="515"/>
      <c r="D31" s="510"/>
      <c r="E31" s="19"/>
    </row>
    <row r="32" spans="1:5" s="2" customFormat="1" ht="12.75">
      <c r="A32" s="426"/>
      <c r="B32" s="18">
        <v>80101</v>
      </c>
      <c r="C32" s="423" t="s">
        <v>77</v>
      </c>
      <c r="D32" s="511">
        <v>150000</v>
      </c>
      <c r="E32" s="20">
        <v>0</v>
      </c>
    </row>
    <row r="33" spans="1:5" s="2" customFormat="1" ht="12.75">
      <c r="A33" s="427"/>
      <c r="B33" s="12"/>
      <c r="C33" s="515"/>
      <c r="D33" s="646">
        <f>SUM(D36:D40)</f>
        <v>1870000</v>
      </c>
      <c r="E33" s="648">
        <f>SUM(E36:E40)</f>
        <v>1870000</v>
      </c>
    </row>
    <row r="34" spans="1:5" s="9" customFormat="1" ht="25.5">
      <c r="A34" s="429">
        <v>900</v>
      </c>
      <c r="B34" s="13"/>
      <c r="C34" s="516" t="s">
        <v>164</v>
      </c>
      <c r="D34" s="647"/>
      <c r="E34" s="649"/>
    </row>
    <row r="35" spans="1:5" s="2" customFormat="1" ht="12.75">
      <c r="A35" s="427"/>
      <c r="B35" s="12"/>
      <c r="C35" s="515"/>
      <c r="D35" s="510"/>
      <c r="E35" s="19"/>
    </row>
    <row r="36" spans="1:5" s="2" customFormat="1" ht="12.75">
      <c r="A36" s="427"/>
      <c r="B36" s="18">
        <v>90001</v>
      </c>
      <c r="C36" s="423" t="s">
        <v>147</v>
      </c>
      <c r="D36" s="511">
        <v>600000</v>
      </c>
      <c r="E36" s="20">
        <v>870000</v>
      </c>
    </row>
    <row r="37" spans="1:5" s="2" customFormat="1" ht="12.75">
      <c r="A37" s="427"/>
      <c r="B37" s="12"/>
      <c r="C37" s="515"/>
      <c r="D37" s="512"/>
      <c r="E37" s="430"/>
    </row>
    <row r="38" spans="1:5" s="2" customFormat="1" ht="12.75">
      <c r="A38" s="427"/>
      <c r="B38" s="18">
        <v>90002</v>
      </c>
      <c r="C38" s="423" t="s">
        <v>148</v>
      </c>
      <c r="D38" s="511">
        <v>1000000</v>
      </c>
      <c r="E38" s="20">
        <v>1000000</v>
      </c>
    </row>
    <row r="39" spans="1:5" s="2" customFormat="1" ht="12.75">
      <c r="A39" s="427"/>
      <c r="B39" s="12"/>
      <c r="C39" s="515"/>
      <c r="D39" s="512"/>
      <c r="E39" s="430"/>
    </row>
    <row r="40" spans="1:5" s="2" customFormat="1" ht="12.75">
      <c r="A40" s="426"/>
      <c r="B40" s="18">
        <v>90095</v>
      </c>
      <c r="C40" s="423" t="s">
        <v>165</v>
      </c>
      <c r="D40" s="511">
        <v>270000</v>
      </c>
      <c r="E40" s="20">
        <v>0</v>
      </c>
    </row>
    <row r="41" spans="1:5" s="2" customFormat="1" ht="12.75">
      <c r="A41" s="427"/>
      <c r="B41" s="12"/>
      <c r="C41" s="515"/>
      <c r="D41" s="646">
        <f>SUM(D44:D44)</f>
        <v>0</v>
      </c>
      <c r="E41" s="648">
        <f>SUM(E44:E44)</f>
        <v>20000</v>
      </c>
    </row>
    <row r="42" spans="1:5" s="9" customFormat="1" ht="12.75">
      <c r="A42" s="429">
        <v>921</v>
      </c>
      <c r="B42" s="13"/>
      <c r="C42" s="516" t="s">
        <v>79</v>
      </c>
      <c r="D42" s="647"/>
      <c r="E42" s="649"/>
    </row>
    <row r="43" spans="1:5" s="2" customFormat="1" ht="12.75">
      <c r="A43" s="427"/>
      <c r="B43" s="12"/>
      <c r="C43" s="515"/>
      <c r="D43" s="510"/>
      <c r="E43" s="19"/>
    </row>
    <row r="44" spans="1:5" s="2" customFormat="1" ht="12.75">
      <c r="A44" s="426"/>
      <c r="B44" s="18">
        <v>92109</v>
      </c>
      <c r="C44" s="423" t="s">
        <v>80</v>
      </c>
      <c r="D44" s="511">
        <v>0</v>
      </c>
      <c r="E44" s="20">
        <v>20000</v>
      </c>
    </row>
    <row r="45" spans="1:5" s="2" customFormat="1" ht="12.75">
      <c r="A45" s="427"/>
      <c r="B45" s="61"/>
      <c r="C45" s="515"/>
      <c r="D45" s="512"/>
      <c r="E45" s="430"/>
    </row>
    <row r="46" spans="1:5" s="9" customFormat="1" ht="12.75">
      <c r="A46" s="429">
        <v>926</v>
      </c>
      <c r="B46" s="13"/>
      <c r="C46" s="516" t="s">
        <v>81</v>
      </c>
      <c r="D46" s="513">
        <f>SUM(D48:D50)</f>
        <v>0</v>
      </c>
      <c r="E46" s="506">
        <f>SUM(E48:E50)</f>
        <v>550000</v>
      </c>
    </row>
    <row r="47" spans="1:5" s="2" customFormat="1" ht="12.75">
      <c r="A47" s="427"/>
      <c r="B47" s="12"/>
      <c r="C47" s="515"/>
      <c r="D47" s="510"/>
      <c r="E47" s="19"/>
    </row>
    <row r="48" spans="1:5" s="2" customFormat="1" ht="12.75">
      <c r="A48" s="427"/>
      <c r="B48" s="18">
        <v>92601</v>
      </c>
      <c r="C48" s="423" t="s">
        <v>82</v>
      </c>
      <c r="D48" s="511">
        <v>0</v>
      </c>
      <c r="E48" s="20">
        <v>460000</v>
      </c>
    </row>
    <row r="49" spans="1:5" s="2" customFormat="1" ht="12.75">
      <c r="A49" s="427"/>
      <c r="B49" s="61"/>
      <c r="C49" s="515"/>
      <c r="D49" s="512"/>
      <c r="E49" s="430"/>
    </row>
    <row r="50" spans="1:5" s="2" customFormat="1" ht="13.5" thickBot="1">
      <c r="A50" s="427"/>
      <c r="B50" s="18">
        <v>92604</v>
      </c>
      <c r="C50" s="423" t="s">
        <v>43</v>
      </c>
      <c r="D50" s="512">
        <v>0</v>
      </c>
      <c r="E50" s="430">
        <v>90000</v>
      </c>
    </row>
    <row r="51" spans="1:5" s="7" customFormat="1" ht="30" customHeight="1" thickBot="1">
      <c r="A51" s="609" t="s">
        <v>112</v>
      </c>
      <c r="B51" s="610"/>
      <c r="C51" s="611"/>
      <c r="D51" s="592">
        <f>SUM(D9+D14+D17+D21+D25+D29+D33+D41+D46)</f>
        <v>2980000</v>
      </c>
      <c r="E51" s="21">
        <f>SUM(E9+E14+E17+E21+E25+E29+E33+E41+E46)</f>
        <v>3800000</v>
      </c>
    </row>
    <row r="53" ht="12.75">
      <c r="D53" s="23"/>
    </row>
    <row r="54" spans="3:4" ht="12.75">
      <c r="C54" s="25"/>
      <c r="D54" s="23"/>
    </row>
    <row r="56" ht="12.75">
      <c r="C56" s="23"/>
    </row>
  </sheetData>
  <mergeCells count="21">
    <mergeCell ref="A3:E3"/>
    <mergeCell ref="D5:D7"/>
    <mergeCell ref="E5:E7"/>
    <mergeCell ref="D33:D34"/>
    <mergeCell ref="D17:D18"/>
    <mergeCell ref="E17:E18"/>
    <mergeCell ref="D9:D10"/>
    <mergeCell ref="E9:E10"/>
    <mergeCell ref="A51:C51"/>
    <mergeCell ref="A5:A7"/>
    <mergeCell ref="B5:B7"/>
    <mergeCell ref="C5:C7"/>
    <mergeCell ref="D41:D42"/>
    <mergeCell ref="E41:E42"/>
    <mergeCell ref="D21:D22"/>
    <mergeCell ref="E21:E22"/>
    <mergeCell ref="E33:E34"/>
    <mergeCell ref="D25:D26"/>
    <mergeCell ref="E25:E26"/>
    <mergeCell ref="D29:D30"/>
    <mergeCell ref="E29:E30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showGridLines="0"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4.7109375" style="24" customWidth="1"/>
    <col min="2" max="2" width="28.421875" style="24" customWidth="1"/>
    <col min="3" max="3" width="15.421875" style="24" customWidth="1"/>
    <col min="4" max="4" width="19.140625" style="24" customWidth="1"/>
    <col min="5" max="5" width="14.7109375" style="24" customWidth="1"/>
    <col min="6" max="6" width="21.00390625" style="24" customWidth="1"/>
    <col min="7" max="7" width="15.421875" style="24" customWidth="1"/>
    <col min="8" max="8" width="21.00390625" style="24" customWidth="1"/>
    <col min="9" max="16384" width="9.140625" style="24" customWidth="1"/>
  </cols>
  <sheetData>
    <row r="1" ht="47.25" customHeight="1">
      <c r="H1" s="73" t="s">
        <v>309</v>
      </c>
    </row>
    <row r="3" spans="1:8" ht="20.25" customHeight="1">
      <c r="A3" s="665" t="s">
        <v>262</v>
      </c>
      <c r="B3" s="665"/>
      <c r="C3" s="665"/>
      <c r="D3" s="665"/>
      <c r="E3" s="665"/>
      <c r="F3" s="665"/>
      <c r="G3" s="665"/>
      <c r="H3" s="665"/>
    </row>
    <row r="4" spans="1:8" s="373" customFormat="1" ht="12.75">
      <c r="A4" s="666" t="s">
        <v>263</v>
      </c>
      <c r="B4" s="666"/>
      <c r="C4" s="666"/>
      <c r="D4" s="666"/>
      <c r="E4" s="666"/>
      <c r="F4" s="666"/>
      <c r="G4" s="666"/>
      <c r="H4" s="666"/>
    </row>
    <row r="5" ht="12">
      <c r="H5" s="667" t="s">
        <v>113</v>
      </c>
    </row>
    <row r="6" ht="12.75" thickBot="1">
      <c r="H6" s="668"/>
    </row>
    <row r="7" spans="1:8" ht="13.5" customHeight="1">
      <c r="A7" s="669" t="s">
        <v>162</v>
      </c>
      <c r="B7" s="671" t="s">
        <v>264</v>
      </c>
      <c r="C7" s="669" t="s">
        <v>265</v>
      </c>
      <c r="D7" s="673"/>
      <c r="E7" s="673"/>
      <c r="F7" s="674"/>
      <c r="G7" s="675" t="s">
        <v>266</v>
      </c>
      <c r="H7" s="676"/>
    </row>
    <row r="8" spans="1:8" ht="12">
      <c r="A8" s="670"/>
      <c r="B8" s="672"/>
      <c r="C8" s="670" t="s">
        <v>110</v>
      </c>
      <c r="D8" s="659"/>
      <c r="E8" s="659" t="s">
        <v>111</v>
      </c>
      <c r="F8" s="660"/>
      <c r="G8" s="661" t="s">
        <v>267</v>
      </c>
      <c r="H8" s="663" t="s">
        <v>268</v>
      </c>
    </row>
    <row r="9" spans="1:8" ht="24">
      <c r="A9" s="670"/>
      <c r="B9" s="672"/>
      <c r="C9" s="554" t="s">
        <v>163</v>
      </c>
      <c r="D9" s="555" t="s">
        <v>268</v>
      </c>
      <c r="E9" s="555" t="s">
        <v>163</v>
      </c>
      <c r="F9" s="556" t="s">
        <v>268</v>
      </c>
      <c r="G9" s="662"/>
      <c r="H9" s="664"/>
    </row>
    <row r="10" spans="1:8" ht="12.75" thickBot="1">
      <c r="A10" s="468">
        <v>1</v>
      </c>
      <c r="B10" s="469">
        <v>2</v>
      </c>
      <c r="C10" s="557">
        <v>3</v>
      </c>
      <c r="D10" s="469">
        <v>4</v>
      </c>
      <c r="E10" s="469">
        <v>5</v>
      </c>
      <c r="F10" s="470">
        <v>6</v>
      </c>
      <c r="G10" s="558">
        <v>7</v>
      </c>
      <c r="H10" s="470">
        <v>8</v>
      </c>
    </row>
    <row r="11" spans="1:8" ht="12">
      <c r="A11" s="559"/>
      <c r="B11" s="560"/>
      <c r="C11" s="561"/>
      <c r="D11" s="562"/>
      <c r="E11" s="562"/>
      <c r="F11" s="563"/>
      <c r="G11" s="564"/>
      <c r="H11" s="565" t="s">
        <v>269</v>
      </c>
    </row>
    <row r="12" spans="1:8" ht="12">
      <c r="A12" s="559">
        <v>1</v>
      </c>
      <c r="B12" s="566" t="s">
        <v>270</v>
      </c>
      <c r="C12" s="464">
        <f aca="true" t="shared" si="0" ref="C12:H12">SUM(C14+C24)</f>
        <v>0</v>
      </c>
      <c r="D12" s="459">
        <f t="shared" si="0"/>
        <v>0</v>
      </c>
      <c r="E12" s="459">
        <f t="shared" si="0"/>
        <v>866</v>
      </c>
      <c r="F12" s="460">
        <f t="shared" si="0"/>
        <v>0</v>
      </c>
      <c r="G12" s="567">
        <f t="shared" si="0"/>
        <v>734078</v>
      </c>
      <c r="H12" s="568">
        <f t="shared" si="0"/>
        <v>69087</v>
      </c>
    </row>
    <row r="13" spans="1:8" ht="12">
      <c r="A13" s="559"/>
      <c r="B13" s="569"/>
      <c r="C13" s="570" t="s">
        <v>269</v>
      </c>
      <c r="D13" s="571"/>
      <c r="E13" s="571"/>
      <c r="F13" s="572"/>
      <c r="G13" s="573"/>
      <c r="H13" s="574" t="s">
        <v>269</v>
      </c>
    </row>
    <row r="14" spans="1:8" ht="12">
      <c r="A14" s="559">
        <v>2</v>
      </c>
      <c r="B14" s="566" t="s">
        <v>271</v>
      </c>
      <c r="C14" s="464">
        <f aca="true" t="shared" si="1" ref="C14:H14">SUM(C15:C22)</f>
        <v>0</v>
      </c>
      <c r="D14" s="459">
        <f t="shared" si="1"/>
        <v>0</v>
      </c>
      <c r="E14" s="459">
        <f t="shared" si="1"/>
        <v>866</v>
      </c>
      <c r="F14" s="460">
        <f t="shared" si="1"/>
        <v>0</v>
      </c>
      <c r="G14" s="567">
        <f t="shared" si="1"/>
        <v>421516</v>
      </c>
      <c r="H14" s="568">
        <f t="shared" si="1"/>
        <v>46587</v>
      </c>
    </row>
    <row r="15" spans="1:8" ht="12">
      <c r="A15" s="559"/>
      <c r="B15" s="569"/>
      <c r="C15" s="575"/>
      <c r="D15" s="571"/>
      <c r="E15" s="571"/>
      <c r="F15" s="572"/>
      <c r="G15" s="573"/>
      <c r="H15" s="574"/>
    </row>
    <row r="16" spans="1:8" ht="12">
      <c r="A16" s="559">
        <v>3</v>
      </c>
      <c r="B16" s="576" t="s">
        <v>272</v>
      </c>
      <c r="C16" s="577">
        <v>0</v>
      </c>
      <c r="D16" s="578">
        <v>0</v>
      </c>
      <c r="E16" s="578"/>
      <c r="F16" s="579">
        <v>0</v>
      </c>
      <c r="G16" s="580">
        <v>31200</v>
      </c>
      <c r="H16" s="581">
        <v>0</v>
      </c>
    </row>
    <row r="17" spans="1:8" ht="12">
      <c r="A17" s="559">
        <v>4</v>
      </c>
      <c r="B17" s="576" t="s">
        <v>273</v>
      </c>
      <c r="C17" s="577">
        <v>0</v>
      </c>
      <c r="D17" s="578">
        <v>0</v>
      </c>
      <c r="E17" s="578"/>
      <c r="F17" s="579">
        <v>0</v>
      </c>
      <c r="G17" s="580">
        <v>52350</v>
      </c>
      <c r="H17" s="581">
        <v>10700</v>
      </c>
    </row>
    <row r="18" spans="1:8" ht="12">
      <c r="A18" s="559">
        <v>5</v>
      </c>
      <c r="B18" s="576" t="s">
        <v>274</v>
      </c>
      <c r="C18" s="577">
        <v>0</v>
      </c>
      <c r="D18" s="578">
        <v>0</v>
      </c>
      <c r="E18" s="578"/>
      <c r="F18" s="579">
        <v>0</v>
      </c>
      <c r="G18" s="580">
        <v>84000</v>
      </c>
      <c r="H18" s="581">
        <v>29970</v>
      </c>
    </row>
    <row r="19" spans="1:8" ht="12">
      <c r="A19" s="559">
        <v>6</v>
      </c>
      <c r="B19" s="576" t="s">
        <v>275</v>
      </c>
      <c r="C19" s="577">
        <v>0</v>
      </c>
      <c r="D19" s="578">
        <v>0</v>
      </c>
      <c r="E19" s="578"/>
      <c r="F19" s="579">
        <v>0</v>
      </c>
      <c r="G19" s="580">
        <v>87600</v>
      </c>
      <c r="H19" s="581">
        <v>1477</v>
      </c>
    </row>
    <row r="20" spans="1:8" ht="12">
      <c r="A20" s="559">
        <v>7</v>
      </c>
      <c r="B20" s="576" t="s">
        <v>276</v>
      </c>
      <c r="C20" s="577">
        <v>0</v>
      </c>
      <c r="D20" s="578">
        <v>0</v>
      </c>
      <c r="E20" s="578">
        <v>866</v>
      </c>
      <c r="F20" s="579">
        <v>0</v>
      </c>
      <c r="G20" s="580">
        <v>46096</v>
      </c>
      <c r="H20" s="581">
        <v>0</v>
      </c>
    </row>
    <row r="21" spans="1:8" ht="12">
      <c r="A21" s="559">
        <v>8</v>
      </c>
      <c r="B21" s="576" t="s">
        <v>277</v>
      </c>
      <c r="C21" s="577">
        <v>0</v>
      </c>
      <c r="D21" s="578">
        <v>0</v>
      </c>
      <c r="E21" s="578"/>
      <c r="F21" s="579">
        <v>0</v>
      </c>
      <c r="G21" s="580">
        <v>52150</v>
      </c>
      <c r="H21" s="581">
        <v>0</v>
      </c>
    </row>
    <row r="22" spans="1:8" ht="12">
      <c r="A22" s="559">
        <v>9</v>
      </c>
      <c r="B22" s="576" t="s">
        <v>278</v>
      </c>
      <c r="C22" s="577">
        <v>0</v>
      </c>
      <c r="D22" s="578">
        <v>0</v>
      </c>
      <c r="E22" s="578"/>
      <c r="F22" s="579">
        <v>0</v>
      </c>
      <c r="G22" s="580">
        <v>68120</v>
      </c>
      <c r="H22" s="581">
        <v>4440</v>
      </c>
    </row>
    <row r="23" spans="1:8" ht="12">
      <c r="A23" s="559"/>
      <c r="B23" s="569"/>
      <c r="C23" s="575"/>
      <c r="D23" s="571"/>
      <c r="E23" s="571"/>
      <c r="F23" s="572"/>
      <c r="G23" s="573"/>
      <c r="H23" s="574"/>
    </row>
    <row r="24" spans="1:8" ht="12">
      <c r="A24" s="559">
        <v>10</v>
      </c>
      <c r="B24" s="566" t="s">
        <v>279</v>
      </c>
      <c r="C24" s="464">
        <f aca="true" t="shared" si="2" ref="C24:H24">SUM(C26:C37)</f>
        <v>0</v>
      </c>
      <c r="D24" s="459">
        <f t="shared" si="2"/>
        <v>0</v>
      </c>
      <c r="E24" s="459">
        <f t="shared" si="2"/>
        <v>0</v>
      </c>
      <c r="F24" s="460">
        <f t="shared" si="2"/>
        <v>0</v>
      </c>
      <c r="G24" s="567">
        <f t="shared" si="2"/>
        <v>312562</v>
      </c>
      <c r="H24" s="568">
        <f t="shared" si="2"/>
        <v>22500</v>
      </c>
    </row>
    <row r="25" spans="1:8" ht="12">
      <c r="A25" s="559"/>
      <c r="B25" s="569"/>
      <c r="C25" s="575"/>
      <c r="D25" s="571"/>
      <c r="E25" s="571"/>
      <c r="F25" s="572"/>
      <c r="G25" s="573"/>
      <c r="H25" s="574"/>
    </row>
    <row r="26" spans="1:8" ht="12">
      <c r="A26" s="559">
        <v>11</v>
      </c>
      <c r="B26" s="576" t="s">
        <v>280</v>
      </c>
      <c r="C26" s="577">
        <v>0</v>
      </c>
      <c r="D26" s="578">
        <v>0</v>
      </c>
      <c r="E26" s="578"/>
      <c r="F26" s="579">
        <v>0</v>
      </c>
      <c r="G26" s="580">
        <v>21750</v>
      </c>
      <c r="H26" s="581">
        <v>0</v>
      </c>
    </row>
    <row r="27" spans="1:8" ht="12">
      <c r="A27" s="559">
        <v>12</v>
      </c>
      <c r="B27" s="576" t="s">
        <v>281</v>
      </c>
      <c r="C27" s="577">
        <v>0</v>
      </c>
      <c r="D27" s="578">
        <v>0</v>
      </c>
      <c r="E27" s="578"/>
      <c r="F27" s="579">
        <v>0</v>
      </c>
      <c r="G27" s="580">
        <v>17600</v>
      </c>
      <c r="H27" s="581">
        <v>0</v>
      </c>
    </row>
    <row r="28" spans="1:8" ht="12">
      <c r="A28" s="559">
        <v>13</v>
      </c>
      <c r="B28" s="576" t="s">
        <v>282</v>
      </c>
      <c r="C28" s="577">
        <v>0</v>
      </c>
      <c r="D28" s="578">
        <v>0</v>
      </c>
      <c r="E28" s="578"/>
      <c r="F28" s="579">
        <v>0</v>
      </c>
      <c r="G28" s="580">
        <v>16900</v>
      </c>
      <c r="H28" s="581">
        <v>0</v>
      </c>
    </row>
    <row r="29" spans="1:8" ht="12">
      <c r="A29" s="559">
        <v>14</v>
      </c>
      <c r="B29" s="576" t="s">
        <v>283</v>
      </c>
      <c r="C29" s="577">
        <v>0</v>
      </c>
      <c r="D29" s="578">
        <v>0</v>
      </c>
      <c r="E29" s="578"/>
      <c r="F29" s="579">
        <v>0</v>
      </c>
      <c r="G29" s="580">
        <v>66245</v>
      </c>
      <c r="H29" s="581">
        <v>16900</v>
      </c>
    </row>
    <row r="30" spans="1:8" ht="12">
      <c r="A30" s="559">
        <v>15</v>
      </c>
      <c r="B30" s="576" t="s">
        <v>284</v>
      </c>
      <c r="C30" s="577">
        <v>0</v>
      </c>
      <c r="D30" s="578">
        <v>0</v>
      </c>
      <c r="E30" s="578"/>
      <c r="F30" s="579">
        <v>0</v>
      </c>
      <c r="G30" s="580">
        <v>10450</v>
      </c>
      <c r="H30" s="581">
        <v>0</v>
      </c>
    </row>
    <row r="31" spans="1:8" ht="12">
      <c r="A31" s="559">
        <v>16</v>
      </c>
      <c r="B31" s="576" t="s">
        <v>285</v>
      </c>
      <c r="C31" s="577">
        <v>0</v>
      </c>
      <c r="D31" s="578">
        <v>0</v>
      </c>
      <c r="E31" s="578"/>
      <c r="F31" s="579">
        <v>0</v>
      </c>
      <c r="G31" s="580">
        <v>5700</v>
      </c>
      <c r="H31" s="581">
        <v>0</v>
      </c>
    </row>
    <row r="32" spans="1:8" ht="12">
      <c r="A32" s="559">
        <v>17</v>
      </c>
      <c r="B32" s="576" t="s">
        <v>286</v>
      </c>
      <c r="C32" s="577">
        <v>0</v>
      </c>
      <c r="D32" s="578">
        <v>0</v>
      </c>
      <c r="E32" s="578"/>
      <c r="F32" s="579">
        <v>0</v>
      </c>
      <c r="G32" s="580">
        <v>51590</v>
      </c>
      <c r="H32" s="581">
        <v>5600</v>
      </c>
    </row>
    <row r="33" spans="1:8" ht="12">
      <c r="A33" s="559">
        <v>18</v>
      </c>
      <c r="B33" s="576" t="s">
        <v>287</v>
      </c>
      <c r="C33" s="577">
        <v>0</v>
      </c>
      <c r="D33" s="578">
        <v>0</v>
      </c>
      <c r="E33" s="578"/>
      <c r="F33" s="579">
        <v>0</v>
      </c>
      <c r="G33" s="580">
        <v>15150</v>
      </c>
      <c r="H33" s="581">
        <v>0</v>
      </c>
    </row>
    <row r="34" spans="1:8" ht="12">
      <c r="A34" s="559">
        <v>19</v>
      </c>
      <c r="B34" s="576" t="s">
        <v>288</v>
      </c>
      <c r="C34" s="577">
        <v>0</v>
      </c>
      <c r="D34" s="578">
        <v>0</v>
      </c>
      <c r="E34" s="578"/>
      <c r="F34" s="579">
        <v>0</v>
      </c>
      <c r="G34" s="580">
        <v>50200</v>
      </c>
      <c r="H34" s="581">
        <v>0</v>
      </c>
    </row>
    <row r="35" spans="1:8" ht="12">
      <c r="A35" s="559">
        <v>20</v>
      </c>
      <c r="B35" s="576" t="s">
        <v>289</v>
      </c>
      <c r="C35" s="577">
        <v>0</v>
      </c>
      <c r="D35" s="578">
        <v>0</v>
      </c>
      <c r="E35" s="578"/>
      <c r="F35" s="579">
        <v>0</v>
      </c>
      <c r="G35" s="580">
        <v>16595</v>
      </c>
      <c r="H35" s="581">
        <v>0</v>
      </c>
    </row>
    <row r="36" spans="1:8" ht="12">
      <c r="A36" s="559">
        <v>21</v>
      </c>
      <c r="B36" s="576" t="s">
        <v>290</v>
      </c>
      <c r="C36" s="577">
        <v>0</v>
      </c>
      <c r="D36" s="578">
        <v>0</v>
      </c>
      <c r="E36" s="578"/>
      <c r="F36" s="579">
        <v>0</v>
      </c>
      <c r="G36" s="580">
        <v>24882</v>
      </c>
      <c r="H36" s="581">
        <v>0</v>
      </c>
    </row>
    <row r="37" spans="1:8" ht="12.75" thickBot="1">
      <c r="A37" s="582">
        <v>22</v>
      </c>
      <c r="B37" s="583" t="s">
        <v>291</v>
      </c>
      <c r="C37" s="584">
        <v>0</v>
      </c>
      <c r="D37" s="585">
        <v>0</v>
      </c>
      <c r="E37" s="585"/>
      <c r="F37" s="586">
        <v>0</v>
      </c>
      <c r="G37" s="587">
        <v>15500</v>
      </c>
      <c r="H37" s="588">
        <v>0</v>
      </c>
    </row>
    <row r="38" spans="1:8" ht="12">
      <c r="A38" s="380"/>
      <c r="B38" s="380"/>
      <c r="C38" s="380"/>
      <c r="D38" s="380"/>
      <c r="E38" s="380"/>
      <c r="F38" s="380"/>
      <c r="G38" s="380"/>
      <c r="H38" s="380"/>
    </row>
  </sheetData>
  <mergeCells count="11">
    <mergeCell ref="C8:D8"/>
    <mergeCell ref="E8:F8"/>
    <mergeCell ref="G8:G9"/>
    <mergeCell ref="H8:H9"/>
    <mergeCell ref="A3:H3"/>
    <mergeCell ref="A4:H4"/>
    <mergeCell ref="H5:H6"/>
    <mergeCell ref="A7:A9"/>
    <mergeCell ref="B7:B9"/>
    <mergeCell ref="C7:F7"/>
    <mergeCell ref="G7:H7"/>
  </mergeCells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showGridLines="0" view="pageBreakPreview" zoomScaleSheetLayoutView="100" workbookViewId="0" topLeftCell="C1">
      <selection activeCell="I1" sqref="I1"/>
    </sheetView>
  </sheetViews>
  <sheetFormatPr defaultColWidth="9.140625" defaultRowHeight="12.75"/>
  <cols>
    <col min="1" max="1" width="6.00390625" style="434" customWidth="1"/>
    <col min="2" max="2" width="35.7109375" style="434" customWidth="1"/>
    <col min="3" max="4" width="9.421875" style="434" bestFit="1" customWidth="1"/>
    <col min="5" max="8" width="19.7109375" style="434" customWidth="1"/>
    <col min="9" max="16384" width="9.00390625" style="434" customWidth="1"/>
  </cols>
  <sheetData>
    <row r="1" ht="48" customHeight="1">
      <c r="H1" s="435" t="s">
        <v>308</v>
      </c>
    </row>
    <row r="3" spans="1:8" ht="30.75" customHeight="1">
      <c r="A3" s="683" t="s">
        <v>86</v>
      </c>
      <c r="B3" s="683"/>
      <c r="C3" s="683"/>
      <c r="D3" s="683"/>
      <c r="E3" s="683"/>
      <c r="F3" s="683"/>
      <c r="G3" s="683"/>
      <c r="H3" s="683"/>
    </row>
    <row r="4" spans="1:8" ht="14.25" customHeight="1" thickBot="1">
      <c r="A4" s="436"/>
      <c r="H4" s="437" t="s">
        <v>113</v>
      </c>
    </row>
    <row r="5" spans="1:8" ht="24" customHeight="1">
      <c r="A5" s="684" t="s">
        <v>117</v>
      </c>
      <c r="B5" s="677" t="s">
        <v>84</v>
      </c>
      <c r="C5" s="677" t="s">
        <v>107</v>
      </c>
      <c r="D5" s="689" t="s">
        <v>108</v>
      </c>
      <c r="E5" s="684" t="s">
        <v>85</v>
      </c>
      <c r="F5" s="678"/>
      <c r="G5" s="677" t="s">
        <v>298</v>
      </c>
      <c r="H5" s="678"/>
    </row>
    <row r="6" spans="1:8" ht="12.75" customHeight="1">
      <c r="A6" s="687"/>
      <c r="B6" s="688"/>
      <c r="C6" s="688"/>
      <c r="D6" s="690"/>
      <c r="E6" s="438" t="s">
        <v>110</v>
      </c>
      <c r="F6" s="439" t="s">
        <v>111</v>
      </c>
      <c r="G6" s="594" t="s">
        <v>110</v>
      </c>
      <c r="H6" s="439" t="s">
        <v>111</v>
      </c>
    </row>
    <row r="7" spans="1:8" ht="12.75" customHeight="1" thickBot="1">
      <c r="A7" s="440">
        <v>1</v>
      </c>
      <c r="B7" s="441">
        <v>2</v>
      </c>
      <c r="C7" s="441">
        <v>3</v>
      </c>
      <c r="D7" s="442">
        <v>4</v>
      </c>
      <c r="E7" s="440">
        <v>5</v>
      </c>
      <c r="F7" s="443">
        <v>6</v>
      </c>
      <c r="G7" s="441">
        <v>7</v>
      </c>
      <c r="H7" s="443">
        <v>8</v>
      </c>
    </row>
    <row r="8" spans="1:8" ht="12.75" customHeight="1">
      <c r="A8" s="444"/>
      <c r="B8" s="445"/>
      <c r="C8" s="446"/>
      <c r="D8" s="447"/>
      <c r="E8" s="444"/>
      <c r="F8" s="448"/>
      <c r="G8" s="444"/>
      <c r="H8" s="448"/>
    </row>
    <row r="9" spans="1:8" ht="24">
      <c r="A9" s="679" t="s">
        <v>128</v>
      </c>
      <c r="B9" s="450" t="s">
        <v>299</v>
      </c>
      <c r="C9" s="681" t="s">
        <v>163</v>
      </c>
      <c r="D9" s="682"/>
      <c r="E9" s="458">
        <f>SUM(E10)</f>
        <v>0</v>
      </c>
      <c r="F9" s="460">
        <f>SUM(F10)</f>
        <v>0</v>
      </c>
      <c r="G9" s="458">
        <f>SUM(G10)</f>
        <v>0</v>
      </c>
      <c r="H9" s="460">
        <f>SUM(H10)</f>
        <v>1000000</v>
      </c>
    </row>
    <row r="10" spans="1:8" s="455" customFormat="1" ht="13.5" customHeight="1">
      <c r="A10" s="680"/>
      <c r="B10" s="520"/>
      <c r="C10" s="451">
        <v>900</v>
      </c>
      <c r="D10" s="452">
        <v>90002</v>
      </c>
      <c r="E10" s="453">
        <v>0</v>
      </c>
      <c r="F10" s="454"/>
      <c r="G10" s="453">
        <v>0</v>
      </c>
      <c r="H10" s="454">
        <v>1000000</v>
      </c>
    </row>
    <row r="11" spans="1:8" ht="12.75" customHeight="1">
      <c r="A11" s="595"/>
      <c r="B11" s="596"/>
      <c r="C11" s="597"/>
      <c r="D11" s="598"/>
      <c r="E11" s="595"/>
      <c r="F11" s="599"/>
      <c r="G11" s="595"/>
      <c r="H11" s="599"/>
    </row>
    <row r="12" spans="1:8" ht="12">
      <c r="A12" s="679" t="s">
        <v>132</v>
      </c>
      <c r="B12" s="450" t="s">
        <v>87</v>
      </c>
      <c r="C12" s="681" t="s">
        <v>163</v>
      </c>
      <c r="D12" s="682"/>
      <c r="E12" s="458">
        <f>SUM(E13)</f>
        <v>0</v>
      </c>
      <c r="F12" s="460">
        <f>SUM(F13)</f>
        <v>72</v>
      </c>
      <c r="G12" s="458">
        <f>SUM(G13)</f>
        <v>0</v>
      </c>
      <c r="H12" s="460">
        <f>SUM(H13)</f>
        <v>0</v>
      </c>
    </row>
    <row r="13" spans="1:8" s="455" customFormat="1" ht="13.5" customHeight="1">
      <c r="A13" s="680"/>
      <c r="B13" s="520"/>
      <c r="C13" s="451">
        <v>801</v>
      </c>
      <c r="D13" s="452">
        <v>80101</v>
      </c>
      <c r="E13" s="453">
        <v>0</v>
      </c>
      <c r="F13" s="454">
        <v>72</v>
      </c>
      <c r="G13" s="453">
        <v>0</v>
      </c>
      <c r="H13" s="454"/>
    </row>
    <row r="14" spans="1:8" s="455" customFormat="1" ht="13.5" customHeight="1">
      <c r="A14" s="461"/>
      <c r="B14" s="462"/>
      <c r="C14" s="519"/>
      <c r="D14" s="463"/>
      <c r="E14" s="466"/>
      <c r="F14" s="518"/>
      <c r="G14" s="466"/>
      <c r="H14" s="518"/>
    </row>
    <row r="15" spans="1:8" ht="13.5" customHeight="1">
      <c r="A15" s="461" t="s">
        <v>134</v>
      </c>
      <c r="B15" s="456" t="s">
        <v>292</v>
      </c>
      <c r="C15" s="681" t="s">
        <v>163</v>
      </c>
      <c r="D15" s="682"/>
      <c r="E15" s="464">
        <f>SUM(E16:E16)</f>
        <v>0</v>
      </c>
      <c r="F15" s="460">
        <f>SUM(F16:F16)</f>
        <v>40000</v>
      </c>
      <c r="G15" s="464">
        <f>SUM(G16:G16)</f>
        <v>0</v>
      </c>
      <c r="H15" s="460">
        <f>SUM(H16:H16)</f>
        <v>0</v>
      </c>
    </row>
    <row r="16" spans="1:8" s="455" customFormat="1" ht="13.5" customHeight="1">
      <c r="A16" s="449"/>
      <c r="B16" s="520"/>
      <c r="C16" s="451">
        <v>801</v>
      </c>
      <c r="D16" s="452">
        <v>80104</v>
      </c>
      <c r="E16" s="467">
        <v>0</v>
      </c>
      <c r="F16" s="454">
        <v>40000</v>
      </c>
      <c r="G16" s="467">
        <v>0</v>
      </c>
      <c r="H16" s="454"/>
    </row>
    <row r="17" spans="1:8" s="455" customFormat="1" ht="13.5" customHeight="1">
      <c r="A17" s="461"/>
      <c r="B17" s="462"/>
      <c r="C17" s="519"/>
      <c r="D17" s="463"/>
      <c r="E17" s="466"/>
      <c r="F17" s="518"/>
      <c r="G17" s="466"/>
      <c r="H17" s="518"/>
    </row>
    <row r="18" spans="1:8" ht="13.5" customHeight="1">
      <c r="A18" s="461" t="s">
        <v>136</v>
      </c>
      <c r="B18" s="456" t="s">
        <v>88</v>
      </c>
      <c r="C18" s="681" t="s">
        <v>163</v>
      </c>
      <c r="D18" s="682"/>
      <c r="E18" s="464">
        <f>SUM(E19:E19)</f>
        <v>0</v>
      </c>
      <c r="F18" s="460">
        <f>SUM(F19:F19)</f>
        <v>7500</v>
      </c>
      <c r="G18" s="464">
        <f>SUM(G19:G19)</f>
        <v>0</v>
      </c>
      <c r="H18" s="460">
        <f>SUM(H19:H19)</f>
        <v>0</v>
      </c>
    </row>
    <row r="19" spans="1:8" s="455" customFormat="1" ht="13.5" customHeight="1">
      <c r="A19" s="449"/>
      <c r="B19" s="520"/>
      <c r="C19" s="451">
        <v>801</v>
      </c>
      <c r="D19" s="452">
        <v>80110</v>
      </c>
      <c r="E19" s="467">
        <v>0</v>
      </c>
      <c r="F19" s="454">
        <v>7500</v>
      </c>
      <c r="G19" s="467">
        <v>0</v>
      </c>
      <c r="H19" s="454"/>
    </row>
    <row r="20" spans="1:8" s="455" customFormat="1" ht="13.5" customHeight="1">
      <c r="A20" s="461"/>
      <c r="B20" s="462"/>
      <c r="C20" s="519"/>
      <c r="D20" s="463"/>
      <c r="E20" s="466"/>
      <c r="F20" s="518"/>
      <c r="G20" s="466"/>
      <c r="H20" s="518"/>
    </row>
    <row r="21" spans="1:8" ht="13.5" customHeight="1">
      <c r="A21" s="461" t="s">
        <v>138</v>
      </c>
      <c r="B21" s="456" t="s">
        <v>293</v>
      </c>
      <c r="C21" s="681" t="s">
        <v>163</v>
      </c>
      <c r="D21" s="682"/>
      <c r="E21" s="464">
        <f>SUM(E22:E22)</f>
        <v>0</v>
      </c>
      <c r="F21" s="460">
        <f>SUM(F22:F22)</f>
        <v>28040</v>
      </c>
      <c r="G21" s="464">
        <f>SUM(G22:G22)</f>
        <v>0</v>
      </c>
      <c r="H21" s="460">
        <f>SUM(H22:H22)</f>
        <v>0</v>
      </c>
    </row>
    <row r="22" spans="1:8" s="455" customFormat="1" ht="13.5" customHeight="1">
      <c r="A22" s="449"/>
      <c r="B22" s="520"/>
      <c r="C22" s="451">
        <v>853</v>
      </c>
      <c r="D22" s="452">
        <v>85305</v>
      </c>
      <c r="E22" s="467">
        <v>0</v>
      </c>
      <c r="F22" s="454">
        <v>28040</v>
      </c>
      <c r="G22" s="467">
        <v>0</v>
      </c>
      <c r="H22" s="454"/>
    </row>
    <row r="23" spans="1:8" s="455" customFormat="1" ht="13.5" customHeight="1" thickBot="1">
      <c r="A23" s="465"/>
      <c r="B23" s="517"/>
      <c r="C23" s="463"/>
      <c r="D23" s="463"/>
      <c r="E23" s="466"/>
      <c r="F23" s="518"/>
      <c r="G23" s="466"/>
      <c r="H23" s="518"/>
    </row>
    <row r="24" spans="1:8" ht="32.25" customHeight="1" thickBot="1">
      <c r="A24" s="685" t="s">
        <v>112</v>
      </c>
      <c r="B24" s="686"/>
      <c r="C24" s="686"/>
      <c r="D24" s="686"/>
      <c r="E24" s="590">
        <f>SUM(E9+E12,E15,E18,E21)</f>
        <v>0</v>
      </c>
      <c r="F24" s="589">
        <f>SUM(F9+F12,F15,F18,F21)</f>
        <v>75612</v>
      </c>
      <c r="G24" s="590">
        <f>SUM(G9+G12,G15,G18,G21)</f>
        <v>0</v>
      </c>
      <c r="H24" s="589">
        <f>SUM(H9+H12,H15,H18,H21)</f>
        <v>1000000</v>
      </c>
    </row>
    <row r="26" spans="5:6" ht="12">
      <c r="E26" s="457"/>
      <c r="F26" s="457"/>
    </row>
  </sheetData>
  <mergeCells count="15">
    <mergeCell ref="A12:A13"/>
    <mergeCell ref="C12:D12"/>
    <mergeCell ref="A5:A6"/>
    <mergeCell ref="B5:B6"/>
    <mergeCell ref="C5:C6"/>
    <mergeCell ref="D5:D6"/>
    <mergeCell ref="A24:D24"/>
    <mergeCell ref="C18:D18"/>
    <mergeCell ref="C15:D15"/>
    <mergeCell ref="C21:D21"/>
    <mergeCell ref="G5:H5"/>
    <mergeCell ref="A9:A10"/>
    <mergeCell ref="C9:D9"/>
    <mergeCell ref="A3:H3"/>
    <mergeCell ref="E5:F5"/>
  </mergeCells>
  <printOptions horizontalCentered="1"/>
  <pageMargins left="0.5905511811023623" right="0.3937007874015748" top="0.7874015748031497" bottom="0.1968503937007874" header="0.5118110236220472" footer="0.5118110236220472"/>
  <pageSetup horizontalDpi="1200" verticalDpi="12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P224"/>
  <sheetViews>
    <sheetView showGridLines="0" view="pageBreakPreview" zoomScaleNormal="80" zoomScaleSheetLayoutView="100" workbookViewId="0" topLeftCell="G1">
      <selection activeCell="I1" sqref="I1"/>
    </sheetView>
  </sheetViews>
  <sheetFormatPr defaultColWidth="9.140625" defaultRowHeight="12.75"/>
  <cols>
    <col min="1" max="1" width="4.421875" style="122" bestFit="1" customWidth="1"/>
    <col min="2" max="2" width="4.8515625" style="123" bestFit="1" customWidth="1"/>
    <col min="3" max="3" width="8.28125" style="123" bestFit="1" customWidth="1"/>
    <col min="4" max="4" width="35.8515625" style="48" bestFit="1" customWidth="1"/>
    <col min="5" max="5" width="38.8515625" style="48" bestFit="1" customWidth="1"/>
    <col min="6" max="6" width="21.8515625" style="48" customWidth="1"/>
    <col min="7" max="7" width="11.57421875" style="46" customWidth="1"/>
    <col min="8" max="8" width="11.8515625" style="46" bestFit="1" customWidth="1"/>
    <col min="9" max="9" width="17.140625" style="72" customWidth="1"/>
    <col min="10" max="10" width="17.8515625" style="72" bestFit="1" customWidth="1"/>
    <col min="11" max="11" width="21.140625" style="46" customWidth="1"/>
    <col min="12" max="12" width="15.140625" style="46" customWidth="1"/>
    <col min="13" max="14" width="14.8515625" style="46" customWidth="1"/>
    <col min="15" max="15" width="14.7109375" style="24" customWidth="1"/>
    <col min="16" max="16" width="12.140625" style="24" bestFit="1" customWidth="1"/>
    <col min="17" max="16384" width="9.140625" style="24" customWidth="1"/>
  </cols>
  <sheetData>
    <row r="1" spans="1:14" ht="59.25" customHeight="1">
      <c r="A1" s="74"/>
      <c r="B1" s="75"/>
      <c r="C1" s="76"/>
      <c r="D1" s="76"/>
      <c r="E1" s="76"/>
      <c r="F1" s="76"/>
      <c r="G1" s="76"/>
      <c r="H1" s="76"/>
      <c r="I1" s="498"/>
      <c r="J1" s="498"/>
      <c r="K1" s="76"/>
      <c r="L1" s="77"/>
      <c r="M1" s="722" t="s">
        <v>306</v>
      </c>
      <c r="N1" s="722"/>
    </row>
    <row r="2" spans="1:14" ht="51" customHeight="1">
      <c r="A2" s="723" t="s">
        <v>172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4" ht="18.75" thickBot="1">
      <c r="A3" s="78"/>
      <c r="B3" s="79"/>
      <c r="C3" s="79"/>
      <c r="D3" s="79"/>
      <c r="E3" s="79"/>
      <c r="F3" s="79"/>
      <c r="G3" s="79"/>
      <c r="H3" s="79"/>
      <c r="I3" s="499"/>
      <c r="J3" s="499"/>
      <c r="K3" s="79"/>
      <c r="L3" s="80"/>
      <c r="M3" s="81"/>
      <c r="N3" s="82" t="s">
        <v>113</v>
      </c>
    </row>
    <row r="4" spans="1:14" s="83" customFormat="1" ht="36.75" customHeight="1">
      <c r="A4" s="725" t="s">
        <v>117</v>
      </c>
      <c r="B4" s="714" t="s">
        <v>107</v>
      </c>
      <c r="C4" s="714" t="s">
        <v>108</v>
      </c>
      <c r="D4" s="714" t="s">
        <v>173</v>
      </c>
      <c r="E4" s="714" t="s">
        <v>174</v>
      </c>
      <c r="F4" s="714" t="s">
        <v>175</v>
      </c>
      <c r="G4" s="714" t="s">
        <v>114</v>
      </c>
      <c r="H4" s="714"/>
      <c r="I4" s="714" t="s">
        <v>176</v>
      </c>
      <c r="J4" s="714" t="s">
        <v>177</v>
      </c>
      <c r="K4" s="716" t="s">
        <v>178</v>
      </c>
      <c r="L4" s="720" t="s">
        <v>179</v>
      </c>
      <c r="M4" s="720"/>
      <c r="N4" s="721"/>
    </row>
    <row r="5" spans="1:14" s="83" customFormat="1" ht="45.75" customHeight="1">
      <c r="A5" s="726"/>
      <c r="B5" s="715"/>
      <c r="C5" s="715"/>
      <c r="D5" s="715"/>
      <c r="E5" s="715"/>
      <c r="F5" s="715"/>
      <c r="G5" s="84" t="s">
        <v>180</v>
      </c>
      <c r="H5" s="84" t="s">
        <v>181</v>
      </c>
      <c r="I5" s="715"/>
      <c r="J5" s="715"/>
      <c r="K5" s="717"/>
      <c r="L5" s="85">
        <v>2008</v>
      </c>
      <c r="M5" s="86">
        <v>2009</v>
      </c>
      <c r="N5" s="87">
        <v>2010</v>
      </c>
    </row>
    <row r="6" spans="1:14" s="93" customFormat="1" ht="15" customHeight="1" thickBot="1">
      <c r="A6" s="88">
        <v>1</v>
      </c>
      <c r="B6" s="89">
        <v>2</v>
      </c>
      <c r="C6" s="89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1">
        <v>12</v>
      </c>
      <c r="M6" s="90">
        <v>13</v>
      </c>
      <c r="N6" s="92">
        <v>14</v>
      </c>
    </row>
    <row r="7" spans="1:15" s="49" customFormat="1" ht="12.75" customHeight="1">
      <c r="A7" s="691" t="s">
        <v>128</v>
      </c>
      <c r="B7" s="700">
        <v>750</v>
      </c>
      <c r="C7" s="700">
        <v>75023</v>
      </c>
      <c r="D7" s="697" t="s">
        <v>187</v>
      </c>
      <c r="E7" s="697" t="s">
        <v>301</v>
      </c>
      <c r="F7" s="694" t="s">
        <v>188</v>
      </c>
      <c r="G7" s="700">
        <v>2008</v>
      </c>
      <c r="H7" s="700">
        <v>2010</v>
      </c>
      <c r="I7" s="703">
        <v>1144900</v>
      </c>
      <c r="J7" s="703">
        <v>1142900</v>
      </c>
      <c r="K7" s="94" t="s">
        <v>184</v>
      </c>
      <c r="L7" s="96">
        <f>SUM(L8:L11)</f>
        <v>22000</v>
      </c>
      <c r="M7" s="96">
        <f>SUM(M8:M11)</f>
        <v>621900</v>
      </c>
      <c r="N7" s="97">
        <f>SUM(N8:N11)</f>
        <v>501000</v>
      </c>
      <c r="O7" s="98"/>
    </row>
    <row r="8" spans="1:16" s="49" customFormat="1" ht="12.75">
      <c r="A8" s="692"/>
      <c r="B8" s="701"/>
      <c r="C8" s="701"/>
      <c r="D8" s="698"/>
      <c r="E8" s="698"/>
      <c r="F8" s="695"/>
      <c r="G8" s="701"/>
      <c r="H8" s="701"/>
      <c r="I8" s="704"/>
      <c r="J8" s="704"/>
      <c r="K8" s="99" t="s">
        <v>118</v>
      </c>
      <c r="L8" s="101">
        <v>5000</v>
      </c>
      <c r="M8" s="101">
        <v>93285</v>
      </c>
      <c r="N8" s="102">
        <v>75150</v>
      </c>
      <c r="O8" s="98"/>
      <c r="P8" s="103"/>
    </row>
    <row r="9" spans="1:16" s="49" customFormat="1" ht="12.75">
      <c r="A9" s="692"/>
      <c r="B9" s="701"/>
      <c r="C9" s="701"/>
      <c r="D9" s="698"/>
      <c r="E9" s="698"/>
      <c r="F9" s="695"/>
      <c r="G9" s="701"/>
      <c r="H9" s="701"/>
      <c r="I9" s="704"/>
      <c r="J9" s="704"/>
      <c r="K9" s="99" t="s">
        <v>185</v>
      </c>
      <c r="L9" s="101">
        <v>0</v>
      </c>
      <c r="M9" s="101"/>
      <c r="N9" s="102"/>
      <c r="O9" s="98"/>
      <c r="P9" s="103"/>
    </row>
    <row r="10" spans="1:16" s="49" customFormat="1" ht="12.75">
      <c r="A10" s="692"/>
      <c r="B10" s="701"/>
      <c r="C10" s="701"/>
      <c r="D10" s="698"/>
      <c r="E10" s="698"/>
      <c r="F10" s="695"/>
      <c r="G10" s="701"/>
      <c r="H10" s="701"/>
      <c r="I10" s="704"/>
      <c r="J10" s="704"/>
      <c r="K10" s="99" t="s">
        <v>119</v>
      </c>
      <c r="L10" s="101">
        <v>17000</v>
      </c>
      <c r="M10" s="101">
        <v>528615</v>
      </c>
      <c r="N10" s="102">
        <v>425850</v>
      </c>
      <c r="O10" s="98"/>
      <c r="P10" s="98"/>
    </row>
    <row r="11" spans="1:15" s="108" customFormat="1" ht="13.5" thickBot="1">
      <c r="A11" s="693"/>
      <c r="B11" s="702"/>
      <c r="C11" s="702"/>
      <c r="D11" s="699"/>
      <c r="E11" s="699"/>
      <c r="F11" s="696"/>
      <c r="G11" s="702"/>
      <c r="H11" s="702"/>
      <c r="I11" s="705"/>
      <c r="J11" s="705"/>
      <c r="K11" s="104" t="s">
        <v>186</v>
      </c>
      <c r="L11" s="106">
        <v>0</v>
      </c>
      <c r="M11" s="106"/>
      <c r="N11" s="107"/>
      <c r="O11" s="98"/>
    </row>
    <row r="12" spans="1:15" s="49" customFormat="1" ht="12.75" customHeight="1">
      <c r="A12" s="691" t="s">
        <v>132</v>
      </c>
      <c r="B12" s="700">
        <v>754</v>
      </c>
      <c r="C12" s="700">
        <v>75412</v>
      </c>
      <c r="D12" s="697" t="s">
        <v>182</v>
      </c>
      <c r="E12" s="697" t="s">
        <v>189</v>
      </c>
      <c r="F12" s="694" t="s">
        <v>183</v>
      </c>
      <c r="G12" s="700">
        <v>2004</v>
      </c>
      <c r="H12" s="700">
        <v>2008</v>
      </c>
      <c r="I12" s="703">
        <v>1200500</v>
      </c>
      <c r="J12" s="718">
        <v>1157400</v>
      </c>
      <c r="K12" s="94" t="s">
        <v>184</v>
      </c>
      <c r="L12" s="95">
        <f>SUM(L13:L16)</f>
        <v>1161700</v>
      </c>
      <c r="M12" s="96">
        <f>SUM(M13:M16)</f>
        <v>0</v>
      </c>
      <c r="N12" s="97">
        <f>SUM(N13:N16)</f>
        <v>0</v>
      </c>
      <c r="O12" s="98"/>
    </row>
    <row r="13" spans="1:16" s="49" customFormat="1" ht="12.75">
      <c r="A13" s="692"/>
      <c r="B13" s="701"/>
      <c r="C13" s="701"/>
      <c r="D13" s="698"/>
      <c r="E13" s="698"/>
      <c r="F13" s="695"/>
      <c r="G13" s="701"/>
      <c r="H13" s="701"/>
      <c r="I13" s="704"/>
      <c r="J13" s="708"/>
      <c r="K13" s="99" t="s">
        <v>118</v>
      </c>
      <c r="L13" s="100">
        <v>178000</v>
      </c>
      <c r="M13" s="101"/>
      <c r="N13" s="102"/>
      <c r="O13" s="98"/>
      <c r="P13" s="103"/>
    </row>
    <row r="14" spans="1:16" s="49" customFormat="1" ht="12.75">
      <c r="A14" s="692"/>
      <c r="B14" s="701"/>
      <c r="C14" s="701"/>
      <c r="D14" s="698"/>
      <c r="E14" s="698"/>
      <c r="F14" s="695"/>
      <c r="G14" s="701"/>
      <c r="H14" s="701"/>
      <c r="I14" s="704"/>
      <c r="J14" s="708"/>
      <c r="K14" s="99" t="s">
        <v>185</v>
      </c>
      <c r="L14" s="100">
        <v>0</v>
      </c>
      <c r="M14" s="101"/>
      <c r="N14" s="102"/>
      <c r="O14" s="98"/>
      <c r="P14" s="103"/>
    </row>
    <row r="15" spans="1:16" s="49" customFormat="1" ht="12.75">
      <c r="A15" s="692"/>
      <c r="B15" s="701"/>
      <c r="C15" s="701"/>
      <c r="D15" s="698"/>
      <c r="E15" s="698"/>
      <c r="F15" s="695"/>
      <c r="G15" s="701"/>
      <c r="H15" s="701"/>
      <c r="I15" s="704"/>
      <c r="J15" s="708"/>
      <c r="K15" s="99" t="s">
        <v>119</v>
      </c>
      <c r="L15" s="100">
        <v>983700</v>
      </c>
      <c r="M15" s="101"/>
      <c r="N15" s="102"/>
      <c r="O15" s="98"/>
      <c r="P15" s="98"/>
    </row>
    <row r="16" spans="1:15" s="108" customFormat="1" ht="13.5" thickBot="1">
      <c r="A16" s="693"/>
      <c r="B16" s="702"/>
      <c r="C16" s="702"/>
      <c r="D16" s="699"/>
      <c r="E16" s="699"/>
      <c r="F16" s="696"/>
      <c r="G16" s="702"/>
      <c r="H16" s="702"/>
      <c r="I16" s="705"/>
      <c r="J16" s="719"/>
      <c r="K16" s="104" t="s">
        <v>186</v>
      </c>
      <c r="L16" s="105">
        <v>0</v>
      </c>
      <c r="M16" s="106"/>
      <c r="N16" s="107"/>
      <c r="O16" s="98"/>
    </row>
    <row r="17" spans="1:15" s="49" customFormat="1" ht="12.75" customHeight="1">
      <c r="A17" s="691" t="s">
        <v>134</v>
      </c>
      <c r="B17" s="700">
        <v>801</v>
      </c>
      <c r="C17" s="700">
        <v>80101</v>
      </c>
      <c r="D17" s="697" t="s">
        <v>103</v>
      </c>
      <c r="E17" s="697" t="s">
        <v>104</v>
      </c>
      <c r="F17" s="711" t="s">
        <v>87</v>
      </c>
      <c r="G17" s="700">
        <v>2008</v>
      </c>
      <c r="H17" s="700">
        <v>2008</v>
      </c>
      <c r="I17" s="703">
        <v>2500</v>
      </c>
      <c r="J17" s="703">
        <v>2500</v>
      </c>
      <c r="K17" s="94" t="s">
        <v>184</v>
      </c>
      <c r="L17" s="96">
        <f>SUM(L18:L21)</f>
        <v>2500</v>
      </c>
      <c r="M17" s="96">
        <f>SUM(M18:M21)</f>
        <v>0</v>
      </c>
      <c r="N17" s="97">
        <f>SUM(N18:N21)</f>
        <v>0</v>
      </c>
      <c r="O17" s="98"/>
    </row>
    <row r="18" spans="1:16" s="49" customFormat="1" ht="12.75">
      <c r="A18" s="692"/>
      <c r="B18" s="701"/>
      <c r="C18" s="701"/>
      <c r="D18" s="698"/>
      <c r="E18" s="698"/>
      <c r="F18" s="712"/>
      <c r="G18" s="701"/>
      <c r="H18" s="701"/>
      <c r="I18" s="704"/>
      <c r="J18" s="704"/>
      <c r="K18" s="99" t="s">
        <v>118</v>
      </c>
      <c r="L18" s="101">
        <v>0</v>
      </c>
      <c r="M18" s="101"/>
      <c r="N18" s="102"/>
      <c r="O18" s="98"/>
      <c r="P18" s="103"/>
    </row>
    <row r="19" spans="1:16" s="49" customFormat="1" ht="12.75">
      <c r="A19" s="692"/>
      <c r="B19" s="701"/>
      <c r="C19" s="701"/>
      <c r="D19" s="698"/>
      <c r="E19" s="698"/>
      <c r="F19" s="712"/>
      <c r="G19" s="701"/>
      <c r="H19" s="701"/>
      <c r="I19" s="704"/>
      <c r="J19" s="704"/>
      <c r="K19" s="99" t="s">
        <v>185</v>
      </c>
      <c r="L19" s="101">
        <v>0</v>
      </c>
      <c r="M19" s="101"/>
      <c r="N19" s="102"/>
      <c r="O19" s="98"/>
      <c r="P19" s="103"/>
    </row>
    <row r="20" spans="1:16" s="49" customFormat="1" ht="12.75">
      <c r="A20" s="692"/>
      <c r="B20" s="701"/>
      <c r="C20" s="701"/>
      <c r="D20" s="698"/>
      <c r="E20" s="698"/>
      <c r="F20" s="712"/>
      <c r="G20" s="701"/>
      <c r="H20" s="701"/>
      <c r="I20" s="704"/>
      <c r="J20" s="704"/>
      <c r="K20" s="99" t="s">
        <v>119</v>
      </c>
      <c r="L20" s="101">
        <v>1672</v>
      </c>
      <c r="M20" s="101"/>
      <c r="N20" s="102"/>
      <c r="O20" s="98"/>
      <c r="P20" s="98"/>
    </row>
    <row r="21" spans="1:15" s="108" customFormat="1" ht="14.25" customHeight="1" thickBot="1">
      <c r="A21" s="693"/>
      <c r="B21" s="702"/>
      <c r="C21" s="702"/>
      <c r="D21" s="699"/>
      <c r="E21" s="699"/>
      <c r="F21" s="713"/>
      <c r="G21" s="702"/>
      <c r="H21" s="702"/>
      <c r="I21" s="705"/>
      <c r="J21" s="705"/>
      <c r="K21" s="104" t="s">
        <v>186</v>
      </c>
      <c r="L21" s="106">
        <v>828</v>
      </c>
      <c r="M21" s="106"/>
      <c r="N21" s="107"/>
      <c r="O21" s="98"/>
    </row>
    <row r="22" spans="1:16" s="49" customFormat="1" ht="12.75" customHeight="1">
      <c r="A22" s="691" t="s">
        <v>136</v>
      </c>
      <c r="B22" s="700">
        <v>853</v>
      </c>
      <c r="C22" s="700">
        <v>85395</v>
      </c>
      <c r="D22" s="697" t="s">
        <v>68</v>
      </c>
      <c r="E22" s="697" t="s">
        <v>7</v>
      </c>
      <c r="F22" s="711" t="s">
        <v>190</v>
      </c>
      <c r="G22" s="700">
        <v>2008</v>
      </c>
      <c r="H22" s="700">
        <v>2008</v>
      </c>
      <c r="I22" s="703">
        <v>315238</v>
      </c>
      <c r="J22" s="703">
        <v>315238</v>
      </c>
      <c r="K22" s="94" t="s">
        <v>184</v>
      </c>
      <c r="L22" s="96">
        <f>SUM(L23:L26)</f>
        <v>315238</v>
      </c>
      <c r="M22" s="96">
        <f>SUM(M23:M26)</f>
        <v>0</v>
      </c>
      <c r="N22" s="97">
        <f>SUM(N23:N26)</f>
        <v>0</v>
      </c>
      <c r="O22" s="98"/>
      <c r="P22" s="98"/>
    </row>
    <row r="23" spans="1:16" s="49" customFormat="1" ht="12.75">
      <c r="A23" s="692"/>
      <c r="B23" s="701"/>
      <c r="C23" s="701"/>
      <c r="D23" s="698"/>
      <c r="E23" s="698"/>
      <c r="F23" s="712"/>
      <c r="G23" s="701"/>
      <c r="H23" s="701"/>
      <c r="I23" s="704"/>
      <c r="J23" s="704"/>
      <c r="K23" s="99" t="s">
        <v>118</v>
      </c>
      <c r="L23" s="101">
        <v>31536</v>
      </c>
      <c r="M23" s="101"/>
      <c r="N23" s="102"/>
      <c r="O23" s="98"/>
      <c r="P23" s="98"/>
    </row>
    <row r="24" spans="1:16" s="49" customFormat="1" ht="12.75">
      <c r="A24" s="692"/>
      <c r="B24" s="701"/>
      <c r="C24" s="701"/>
      <c r="D24" s="698"/>
      <c r="E24" s="698"/>
      <c r="F24" s="712"/>
      <c r="G24" s="701"/>
      <c r="H24" s="701"/>
      <c r="I24" s="704"/>
      <c r="J24" s="704"/>
      <c r="K24" s="99" t="s">
        <v>185</v>
      </c>
      <c r="L24" s="101">
        <v>0</v>
      </c>
      <c r="M24" s="101"/>
      <c r="N24" s="102"/>
      <c r="O24" s="98"/>
      <c r="P24" s="98"/>
    </row>
    <row r="25" spans="1:16" s="49" customFormat="1" ht="12.75">
      <c r="A25" s="692"/>
      <c r="B25" s="701"/>
      <c r="C25" s="701"/>
      <c r="D25" s="698"/>
      <c r="E25" s="698"/>
      <c r="F25" s="712"/>
      <c r="G25" s="701"/>
      <c r="H25" s="701"/>
      <c r="I25" s="704"/>
      <c r="J25" s="704"/>
      <c r="K25" s="99" t="s">
        <v>119</v>
      </c>
      <c r="L25" s="101">
        <v>267952</v>
      </c>
      <c r="M25" s="101"/>
      <c r="N25" s="102"/>
      <c r="O25" s="98"/>
      <c r="P25" s="98"/>
    </row>
    <row r="26" spans="1:16" s="108" customFormat="1" ht="14.25" customHeight="1" thickBot="1">
      <c r="A26" s="693"/>
      <c r="B26" s="702"/>
      <c r="C26" s="702"/>
      <c r="D26" s="699"/>
      <c r="E26" s="699"/>
      <c r="F26" s="713"/>
      <c r="G26" s="702"/>
      <c r="H26" s="702"/>
      <c r="I26" s="705"/>
      <c r="J26" s="705"/>
      <c r="K26" s="104" t="s">
        <v>186</v>
      </c>
      <c r="L26" s="106">
        <v>15750</v>
      </c>
      <c r="M26" s="106"/>
      <c r="N26" s="107"/>
      <c r="O26" s="98"/>
      <c r="P26" s="98"/>
    </row>
    <row r="27" spans="1:16" s="49" customFormat="1" ht="12.75" customHeight="1">
      <c r="A27" s="691" t="s">
        <v>138</v>
      </c>
      <c r="B27" s="700">
        <v>853</v>
      </c>
      <c r="C27" s="700">
        <v>85395</v>
      </c>
      <c r="D27" s="697" t="s">
        <v>68</v>
      </c>
      <c r="E27" s="697" t="s">
        <v>44</v>
      </c>
      <c r="F27" s="694" t="s">
        <v>69</v>
      </c>
      <c r="G27" s="700">
        <v>2008</v>
      </c>
      <c r="H27" s="700">
        <v>2009</v>
      </c>
      <c r="I27" s="703">
        <v>465066</v>
      </c>
      <c r="J27" s="703">
        <v>465066</v>
      </c>
      <c r="K27" s="94" t="s">
        <v>184</v>
      </c>
      <c r="L27" s="96">
        <f>SUM(L28:L31)</f>
        <v>180178</v>
      </c>
      <c r="M27" s="96">
        <f>SUM(M28:M31)</f>
        <v>284888</v>
      </c>
      <c r="N27" s="97">
        <v>0</v>
      </c>
      <c r="O27" s="98"/>
      <c r="P27" s="98"/>
    </row>
    <row r="28" spans="1:16" s="49" customFormat="1" ht="12.75">
      <c r="A28" s="692"/>
      <c r="B28" s="701"/>
      <c r="C28" s="701"/>
      <c r="D28" s="698"/>
      <c r="E28" s="698"/>
      <c r="F28" s="695"/>
      <c r="G28" s="701"/>
      <c r="H28" s="701"/>
      <c r="I28" s="704"/>
      <c r="J28" s="704"/>
      <c r="K28" s="99" t="s">
        <v>118</v>
      </c>
      <c r="L28" s="101">
        <v>0</v>
      </c>
      <c r="M28" s="101">
        <v>0</v>
      </c>
      <c r="N28" s="102">
        <v>0</v>
      </c>
      <c r="O28" s="98"/>
      <c r="P28" s="98"/>
    </row>
    <row r="29" spans="1:16" s="49" customFormat="1" ht="12.75">
      <c r="A29" s="692"/>
      <c r="B29" s="701"/>
      <c r="C29" s="701"/>
      <c r="D29" s="698"/>
      <c r="E29" s="698"/>
      <c r="F29" s="695"/>
      <c r="G29" s="701"/>
      <c r="H29" s="701"/>
      <c r="I29" s="704"/>
      <c r="J29" s="704"/>
      <c r="K29" s="99" t="s">
        <v>185</v>
      </c>
      <c r="L29" s="101">
        <v>0</v>
      </c>
      <c r="M29" s="101">
        <v>0</v>
      </c>
      <c r="N29" s="102">
        <v>0</v>
      </c>
      <c r="O29" s="98"/>
      <c r="P29" s="98"/>
    </row>
    <row r="30" spans="1:16" s="49" customFormat="1" ht="12.75">
      <c r="A30" s="692"/>
      <c r="B30" s="701"/>
      <c r="C30" s="701"/>
      <c r="D30" s="698"/>
      <c r="E30" s="698"/>
      <c r="F30" s="695"/>
      <c r="G30" s="701"/>
      <c r="H30" s="701"/>
      <c r="I30" s="704"/>
      <c r="J30" s="704"/>
      <c r="K30" s="99" t="s">
        <v>119</v>
      </c>
      <c r="L30" s="101">
        <v>153151</v>
      </c>
      <c r="M30" s="101">
        <v>242155</v>
      </c>
      <c r="N30" s="102">
        <v>0</v>
      </c>
      <c r="O30" s="98"/>
      <c r="P30" s="98"/>
    </row>
    <row r="31" spans="1:16" s="108" customFormat="1" ht="13.5" thickBot="1">
      <c r="A31" s="693"/>
      <c r="B31" s="702"/>
      <c r="C31" s="702"/>
      <c r="D31" s="699"/>
      <c r="E31" s="699"/>
      <c r="F31" s="696"/>
      <c r="G31" s="702"/>
      <c r="H31" s="702"/>
      <c r="I31" s="705"/>
      <c r="J31" s="705"/>
      <c r="K31" s="104" t="s">
        <v>186</v>
      </c>
      <c r="L31" s="106">
        <v>27027</v>
      </c>
      <c r="M31" s="106">
        <v>42733</v>
      </c>
      <c r="N31" s="107">
        <v>0</v>
      </c>
      <c r="O31" s="98"/>
      <c r="P31" s="98"/>
    </row>
    <row r="32" spans="1:16" s="49" customFormat="1" ht="12.75" customHeight="1">
      <c r="A32" s="691" t="s">
        <v>140</v>
      </c>
      <c r="B32" s="700">
        <v>853</v>
      </c>
      <c r="C32" s="700">
        <v>85395</v>
      </c>
      <c r="D32" s="697" t="s">
        <v>68</v>
      </c>
      <c r="E32" s="697" t="s">
        <v>207</v>
      </c>
      <c r="F32" s="694" t="s">
        <v>69</v>
      </c>
      <c r="G32" s="700">
        <v>2008</v>
      </c>
      <c r="H32" s="700">
        <v>2009</v>
      </c>
      <c r="I32" s="703">
        <v>47889</v>
      </c>
      <c r="J32" s="703">
        <v>47889</v>
      </c>
      <c r="K32" s="94" t="s">
        <v>184</v>
      </c>
      <c r="L32" s="95">
        <f>SUM(L33:L36)</f>
        <v>26469</v>
      </c>
      <c r="M32" s="96">
        <f>SUM(M33:M36)</f>
        <v>21420</v>
      </c>
      <c r="N32" s="97">
        <v>0</v>
      </c>
      <c r="O32" s="98"/>
      <c r="P32" s="98"/>
    </row>
    <row r="33" spans="1:16" s="49" customFormat="1" ht="12.75">
      <c r="A33" s="692"/>
      <c r="B33" s="701"/>
      <c r="C33" s="701"/>
      <c r="D33" s="698"/>
      <c r="E33" s="698"/>
      <c r="F33" s="695"/>
      <c r="G33" s="701"/>
      <c r="H33" s="701"/>
      <c r="I33" s="704"/>
      <c r="J33" s="704"/>
      <c r="K33" s="99" t="s">
        <v>118</v>
      </c>
      <c r="L33" s="100">
        <v>0</v>
      </c>
      <c r="M33" s="101">
        <v>0</v>
      </c>
      <c r="N33" s="102">
        <v>0</v>
      </c>
      <c r="O33" s="98"/>
      <c r="P33" s="98"/>
    </row>
    <row r="34" spans="1:16" s="49" customFormat="1" ht="12.75">
      <c r="A34" s="692"/>
      <c r="B34" s="701"/>
      <c r="C34" s="701"/>
      <c r="D34" s="698"/>
      <c r="E34" s="698"/>
      <c r="F34" s="695"/>
      <c r="G34" s="701"/>
      <c r="H34" s="701"/>
      <c r="I34" s="704"/>
      <c r="J34" s="704"/>
      <c r="K34" s="99" t="s">
        <v>185</v>
      </c>
      <c r="L34" s="100">
        <v>0</v>
      </c>
      <c r="M34" s="101">
        <v>0</v>
      </c>
      <c r="N34" s="102">
        <v>0</v>
      </c>
      <c r="O34" s="98"/>
      <c r="P34" s="98"/>
    </row>
    <row r="35" spans="1:16" s="49" customFormat="1" ht="12.75">
      <c r="A35" s="692"/>
      <c r="B35" s="701"/>
      <c r="C35" s="701"/>
      <c r="D35" s="698"/>
      <c r="E35" s="698"/>
      <c r="F35" s="695"/>
      <c r="G35" s="701"/>
      <c r="H35" s="701"/>
      <c r="I35" s="704"/>
      <c r="J35" s="704"/>
      <c r="K35" s="99" t="s">
        <v>119</v>
      </c>
      <c r="L35" s="100">
        <f>26469*85%</f>
        <v>22499</v>
      </c>
      <c r="M35" s="101">
        <f>21420*85%</f>
        <v>18207</v>
      </c>
      <c r="N35" s="102">
        <v>0</v>
      </c>
      <c r="O35" s="98"/>
      <c r="P35" s="98"/>
    </row>
    <row r="36" spans="1:16" s="108" customFormat="1" ht="13.5" thickBot="1">
      <c r="A36" s="693"/>
      <c r="B36" s="702"/>
      <c r="C36" s="702"/>
      <c r="D36" s="699"/>
      <c r="E36" s="699"/>
      <c r="F36" s="696"/>
      <c r="G36" s="702"/>
      <c r="H36" s="702"/>
      <c r="I36" s="705"/>
      <c r="J36" s="705"/>
      <c r="K36" s="104" t="s">
        <v>186</v>
      </c>
      <c r="L36" s="105">
        <v>3970</v>
      </c>
      <c r="M36" s="106">
        <v>3213</v>
      </c>
      <c r="N36" s="107">
        <v>0</v>
      </c>
      <c r="O36" s="98"/>
      <c r="P36" s="98"/>
    </row>
    <row r="37" spans="1:16" s="49" customFormat="1" ht="12.75">
      <c r="A37" s="691" t="s">
        <v>151</v>
      </c>
      <c r="B37" s="700">
        <v>853</v>
      </c>
      <c r="C37" s="700">
        <v>85395</v>
      </c>
      <c r="D37" s="697" t="s">
        <v>68</v>
      </c>
      <c r="E37" s="697" t="s">
        <v>208</v>
      </c>
      <c r="F37" s="694" t="s">
        <v>69</v>
      </c>
      <c r="G37" s="700">
        <v>2008</v>
      </c>
      <c r="H37" s="700">
        <v>2009</v>
      </c>
      <c r="I37" s="703">
        <v>48389</v>
      </c>
      <c r="J37" s="703">
        <v>48389</v>
      </c>
      <c r="K37" s="94" t="s">
        <v>184</v>
      </c>
      <c r="L37" s="95">
        <f>SUM(L38:L41)</f>
        <v>26969</v>
      </c>
      <c r="M37" s="96">
        <f>SUM(M38:M41)</f>
        <v>21420</v>
      </c>
      <c r="N37" s="97">
        <v>0</v>
      </c>
      <c r="O37" s="98"/>
      <c r="P37" s="98"/>
    </row>
    <row r="38" spans="1:16" s="49" customFormat="1" ht="12.75">
      <c r="A38" s="692"/>
      <c r="B38" s="701"/>
      <c r="C38" s="701"/>
      <c r="D38" s="698"/>
      <c r="E38" s="698"/>
      <c r="F38" s="695"/>
      <c r="G38" s="701"/>
      <c r="H38" s="701"/>
      <c r="I38" s="704"/>
      <c r="J38" s="704"/>
      <c r="K38" s="99" t="s">
        <v>118</v>
      </c>
      <c r="L38" s="100">
        <v>0</v>
      </c>
      <c r="M38" s="101">
        <v>0</v>
      </c>
      <c r="N38" s="102">
        <v>0</v>
      </c>
      <c r="O38" s="98"/>
      <c r="P38" s="98"/>
    </row>
    <row r="39" spans="1:16" s="49" customFormat="1" ht="12.75">
      <c r="A39" s="692"/>
      <c r="B39" s="701"/>
      <c r="C39" s="701"/>
      <c r="D39" s="698"/>
      <c r="E39" s="698"/>
      <c r="F39" s="695"/>
      <c r="G39" s="701"/>
      <c r="H39" s="701"/>
      <c r="I39" s="704"/>
      <c r="J39" s="704"/>
      <c r="K39" s="99" t="s">
        <v>185</v>
      </c>
      <c r="L39" s="100">
        <v>0</v>
      </c>
      <c r="M39" s="101">
        <v>0</v>
      </c>
      <c r="N39" s="102">
        <v>0</v>
      </c>
      <c r="O39" s="98"/>
      <c r="P39" s="98"/>
    </row>
    <row r="40" spans="1:16" s="49" customFormat="1" ht="12.75">
      <c r="A40" s="692"/>
      <c r="B40" s="701"/>
      <c r="C40" s="701"/>
      <c r="D40" s="698"/>
      <c r="E40" s="698"/>
      <c r="F40" s="695"/>
      <c r="G40" s="701"/>
      <c r="H40" s="701"/>
      <c r="I40" s="704"/>
      <c r="J40" s="704"/>
      <c r="K40" s="99" t="s">
        <v>119</v>
      </c>
      <c r="L40" s="100">
        <f>26969*85%</f>
        <v>22924</v>
      </c>
      <c r="M40" s="101">
        <f>21420*85%</f>
        <v>18207</v>
      </c>
      <c r="N40" s="102">
        <v>0</v>
      </c>
      <c r="O40" s="98"/>
      <c r="P40" s="98"/>
    </row>
    <row r="41" spans="1:16" s="108" customFormat="1" ht="13.5" thickBot="1">
      <c r="A41" s="693"/>
      <c r="B41" s="702"/>
      <c r="C41" s="702"/>
      <c r="D41" s="699"/>
      <c r="E41" s="699"/>
      <c r="F41" s="696"/>
      <c r="G41" s="702"/>
      <c r="H41" s="702"/>
      <c r="I41" s="705"/>
      <c r="J41" s="705"/>
      <c r="K41" s="104" t="s">
        <v>186</v>
      </c>
      <c r="L41" s="105">
        <v>4045</v>
      </c>
      <c r="M41" s="106">
        <f>21420-M40</f>
        <v>3213</v>
      </c>
      <c r="N41" s="107">
        <v>0</v>
      </c>
      <c r="O41" s="98"/>
      <c r="P41" s="98"/>
    </row>
    <row r="42" spans="1:16" s="49" customFormat="1" ht="12.75">
      <c r="A42" s="691" t="s">
        <v>153</v>
      </c>
      <c r="B42" s="700">
        <v>853</v>
      </c>
      <c r="C42" s="700">
        <v>85395</v>
      </c>
      <c r="D42" s="697" t="s">
        <v>68</v>
      </c>
      <c r="E42" s="697" t="s">
        <v>209</v>
      </c>
      <c r="F42" s="694" t="s">
        <v>69</v>
      </c>
      <c r="G42" s="700">
        <v>2008</v>
      </c>
      <c r="H42" s="700">
        <v>2009</v>
      </c>
      <c r="I42" s="703">
        <v>47843</v>
      </c>
      <c r="J42" s="703">
        <v>47843</v>
      </c>
      <c r="K42" s="94" t="s">
        <v>184</v>
      </c>
      <c r="L42" s="95">
        <f>SUM(L43:L46)</f>
        <v>21789</v>
      </c>
      <c r="M42" s="96">
        <f>SUM(M43:M46)</f>
        <v>26054</v>
      </c>
      <c r="N42" s="97">
        <v>0</v>
      </c>
      <c r="O42" s="98"/>
      <c r="P42" s="98"/>
    </row>
    <row r="43" spans="1:16" s="49" customFormat="1" ht="12.75">
      <c r="A43" s="692"/>
      <c r="B43" s="701"/>
      <c r="C43" s="701"/>
      <c r="D43" s="698"/>
      <c r="E43" s="698"/>
      <c r="F43" s="695"/>
      <c r="G43" s="701"/>
      <c r="H43" s="701"/>
      <c r="I43" s="704"/>
      <c r="J43" s="704"/>
      <c r="K43" s="99" t="s">
        <v>118</v>
      </c>
      <c r="L43" s="100">
        <v>0</v>
      </c>
      <c r="M43" s="101">
        <v>0</v>
      </c>
      <c r="N43" s="102">
        <v>0</v>
      </c>
      <c r="O43" s="98"/>
      <c r="P43" s="98"/>
    </row>
    <row r="44" spans="1:16" s="49" customFormat="1" ht="12.75">
      <c r="A44" s="692"/>
      <c r="B44" s="701"/>
      <c r="C44" s="701"/>
      <c r="D44" s="698"/>
      <c r="E44" s="698"/>
      <c r="F44" s="695"/>
      <c r="G44" s="701"/>
      <c r="H44" s="701"/>
      <c r="I44" s="704"/>
      <c r="J44" s="704"/>
      <c r="K44" s="99" t="s">
        <v>185</v>
      </c>
      <c r="L44" s="100">
        <v>0</v>
      </c>
      <c r="M44" s="101">
        <v>0</v>
      </c>
      <c r="N44" s="102">
        <v>0</v>
      </c>
      <c r="O44" s="98"/>
      <c r="P44" s="98"/>
    </row>
    <row r="45" spans="1:16" s="49" customFormat="1" ht="12.75">
      <c r="A45" s="692"/>
      <c r="B45" s="701"/>
      <c r="C45" s="701"/>
      <c r="D45" s="698"/>
      <c r="E45" s="698"/>
      <c r="F45" s="695"/>
      <c r="G45" s="701"/>
      <c r="H45" s="701"/>
      <c r="I45" s="704"/>
      <c r="J45" s="704"/>
      <c r="K45" s="99" t="s">
        <v>119</v>
      </c>
      <c r="L45" s="100">
        <f>21789*85%</f>
        <v>18521</v>
      </c>
      <c r="M45" s="101">
        <f>26054*85%</f>
        <v>22146</v>
      </c>
      <c r="N45" s="102">
        <v>0</v>
      </c>
      <c r="O45" s="98"/>
      <c r="P45" s="98"/>
    </row>
    <row r="46" spans="1:16" s="108" customFormat="1" ht="13.5" thickBot="1">
      <c r="A46" s="693"/>
      <c r="B46" s="702"/>
      <c r="C46" s="702"/>
      <c r="D46" s="699"/>
      <c r="E46" s="699"/>
      <c r="F46" s="696"/>
      <c r="G46" s="702"/>
      <c r="H46" s="702"/>
      <c r="I46" s="705"/>
      <c r="J46" s="705"/>
      <c r="K46" s="104" t="s">
        <v>186</v>
      </c>
      <c r="L46" s="105">
        <f>21789-L45</f>
        <v>3268</v>
      </c>
      <c r="M46" s="106">
        <f>26054-M45</f>
        <v>3908</v>
      </c>
      <c r="N46" s="107">
        <v>0</v>
      </c>
      <c r="O46" s="98"/>
      <c r="P46" s="98"/>
    </row>
    <row r="47" spans="1:16" s="49" customFormat="1" ht="12.75" customHeight="1">
      <c r="A47" s="691" t="s">
        <v>155</v>
      </c>
      <c r="B47" s="700">
        <v>853</v>
      </c>
      <c r="C47" s="700">
        <v>85395</v>
      </c>
      <c r="D47" s="697" t="s">
        <v>68</v>
      </c>
      <c r="E47" s="697" t="s">
        <v>210</v>
      </c>
      <c r="F47" s="694" t="s">
        <v>69</v>
      </c>
      <c r="G47" s="700">
        <v>2008</v>
      </c>
      <c r="H47" s="700">
        <v>2009</v>
      </c>
      <c r="I47" s="703">
        <v>49549</v>
      </c>
      <c r="J47" s="703">
        <v>49549</v>
      </c>
      <c r="K47" s="94" t="s">
        <v>184</v>
      </c>
      <c r="L47" s="95">
        <f>SUM(L48:L51)</f>
        <v>27449</v>
      </c>
      <c r="M47" s="96">
        <f>SUM(M48:M51)</f>
        <v>22100</v>
      </c>
      <c r="N47" s="97">
        <v>0</v>
      </c>
      <c r="O47" s="98"/>
      <c r="P47" s="98"/>
    </row>
    <row r="48" spans="1:16" s="49" customFormat="1" ht="12.75">
      <c r="A48" s="692"/>
      <c r="B48" s="701"/>
      <c r="C48" s="701"/>
      <c r="D48" s="698"/>
      <c r="E48" s="698"/>
      <c r="F48" s="695"/>
      <c r="G48" s="701"/>
      <c r="H48" s="701"/>
      <c r="I48" s="704"/>
      <c r="J48" s="704"/>
      <c r="K48" s="99" t="s">
        <v>118</v>
      </c>
      <c r="L48" s="100">
        <v>0</v>
      </c>
      <c r="M48" s="101">
        <v>0</v>
      </c>
      <c r="N48" s="102">
        <v>0</v>
      </c>
      <c r="O48" s="98"/>
      <c r="P48" s="98"/>
    </row>
    <row r="49" spans="1:16" s="49" customFormat="1" ht="12.75">
      <c r="A49" s="692"/>
      <c r="B49" s="701"/>
      <c r="C49" s="701"/>
      <c r="D49" s="698"/>
      <c r="E49" s="698"/>
      <c r="F49" s="695"/>
      <c r="G49" s="701"/>
      <c r="H49" s="701"/>
      <c r="I49" s="704"/>
      <c r="J49" s="704"/>
      <c r="K49" s="99" t="s">
        <v>185</v>
      </c>
      <c r="L49" s="100">
        <v>0</v>
      </c>
      <c r="M49" s="101">
        <v>0</v>
      </c>
      <c r="N49" s="102">
        <v>0</v>
      </c>
      <c r="O49" s="98"/>
      <c r="P49" s="98"/>
    </row>
    <row r="50" spans="1:16" s="49" customFormat="1" ht="12.75">
      <c r="A50" s="692"/>
      <c r="B50" s="701"/>
      <c r="C50" s="701"/>
      <c r="D50" s="698"/>
      <c r="E50" s="698"/>
      <c r="F50" s="695"/>
      <c r="G50" s="701"/>
      <c r="H50" s="701"/>
      <c r="I50" s="704"/>
      <c r="J50" s="704"/>
      <c r="K50" s="99" t="s">
        <v>119</v>
      </c>
      <c r="L50" s="100">
        <f>27449*85%</f>
        <v>23332</v>
      </c>
      <c r="M50" s="101">
        <f>22100*85%</f>
        <v>18785</v>
      </c>
      <c r="N50" s="102">
        <v>0</v>
      </c>
      <c r="O50" s="98"/>
      <c r="P50" s="98"/>
    </row>
    <row r="51" spans="1:16" s="108" customFormat="1" ht="13.5" thickBot="1">
      <c r="A51" s="693"/>
      <c r="B51" s="702"/>
      <c r="C51" s="702"/>
      <c r="D51" s="699"/>
      <c r="E51" s="699"/>
      <c r="F51" s="696"/>
      <c r="G51" s="702"/>
      <c r="H51" s="702"/>
      <c r="I51" s="705"/>
      <c r="J51" s="705"/>
      <c r="K51" s="104" t="s">
        <v>186</v>
      </c>
      <c r="L51" s="105">
        <f>27449-L50</f>
        <v>4117</v>
      </c>
      <c r="M51" s="106">
        <f>22100-M50</f>
        <v>3315</v>
      </c>
      <c r="N51" s="107">
        <v>0</v>
      </c>
      <c r="O51" s="98"/>
      <c r="P51" s="98"/>
    </row>
    <row r="52" spans="1:16" s="93" customFormat="1" ht="15" customHeight="1" thickBot="1">
      <c r="A52" s="109">
        <v>1</v>
      </c>
      <c r="B52" s="110">
        <v>2</v>
      </c>
      <c r="C52" s="110">
        <v>3</v>
      </c>
      <c r="D52" s="111">
        <v>4</v>
      </c>
      <c r="E52" s="111">
        <v>5</v>
      </c>
      <c r="F52" s="111">
        <v>6</v>
      </c>
      <c r="G52" s="111">
        <v>7</v>
      </c>
      <c r="H52" s="111">
        <v>8</v>
      </c>
      <c r="I52" s="111">
        <v>9</v>
      </c>
      <c r="J52" s="111">
        <v>10</v>
      </c>
      <c r="K52" s="111">
        <v>11</v>
      </c>
      <c r="L52" s="112">
        <v>12</v>
      </c>
      <c r="M52" s="111">
        <v>13</v>
      </c>
      <c r="N52" s="113">
        <v>14</v>
      </c>
      <c r="P52" s="389"/>
    </row>
    <row r="53" spans="1:16" s="49" customFormat="1" ht="12.75" customHeight="1">
      <c r="A53" s="691" t="s">
        <v>157</v>
      </c>
      <c r="B53" s="700">
        <v>853</v>
      </c>
      <c r="C53" s="700">
        <v>85395</v>
      </c>
      <c r="D53" s="697" t="s">
        <v>68</v>
      </c>
      <c r="E53" s="697" t="s">
        <v>211</v>
      </c>
      <c r="F53" s="694" t="s">
        <v>69</v>
      </c>
      <c r="G53" s="700">
        <v>2008</v>
      </c>
      <c r="H53" s="700">
        <v>2009</v>
      </c>
      <c r="I53" s="703">
        <v>48389</v>
      </c>
      <c r="J53" s="703">
        <v>48389</v>
      </c>
      <c r="K53" s="94" t="s">
        <v>184</v>
      </c>
      <c r="L53" s="95">
        <f>SUM(L54:L57)</f>
        <v>26969</v>
      </c>
      <c r="M53" s="96">
        <f>SUM(M54:M57)</f>
        <v>21420</v>
      </c>
      <c r="N53" s="97">
        <v>0</v>
      </c>
      <c r="O53" s="98"/>
      <c r="P53" s="98"/>
    </row>
    <row r="54" spans="1:16" s="49" customFormat="1" ht="12.75">
      <c r="A54" s="692"/>
      <c r="B54" s="701"/>
      <c r="C54" s="701"/>
      <c r="D54" s="698"/>
      <c r="E54" s="698"/>
      <c r="F54" s="695"/>
      <c r="G54" s="701"/>
      <c r="H54" s="701"/>
      <c r="I54" s="704"/>
      <c r="J54" s="704"/>
      <c r="K54" s="99" t="s">
        <v>118</v>
      </c>
      <c r="L54" s="100">
        <v>0</v>
      </c>
      <c r="M54" s="101">
        <v>0</v>
      </c>
      <c r="N54" s="102">
        <v>0</v>
      </c>
      <c r="O54" s="98"/>
      <c r="P54" s="98"/>
    </row>
    <row r="55" spans="1:16" s="49" customFormat="1" ht="12.75">
      <c r="A55" s="692"/>
      <c r="B55" s="701"/>
      <c r="C55" s="701"/>
      <c r="D55" s="698"/>
      <c r="E55" s="698"/>
      <c r="F55" s="695"/>
      <c r="G55" s="701"/>
      <c r="H55" s="701"/>
      <c r="I55" s="704"/>
      <c r="J55" s="704"/>
      <c r="K55" s="99" t="s">
        <v>185</v>
      </c>
      <c r="L55" s="100">
        <v>0</v>
      </c>
      <c r="M55" s="101">
        <v>0</v>
      </c>
      <c r="N55" s="102">
        <v>0</v>
      </c>
      <c r="O55" s="98"/>
      <c r="P55" s="98"/>
    </row>
    <row r="56" spans="1:16" s="49" customFormat="1" ht="12.75">
      <c r="A56" s="692"/>
      <c r="B56" s="701"/>
      <c r="C56" s="701"/>
      <c r="D56" s="698"/>
      <c r="E56" s="698"/>
      <c r="F56" s="695"/>
      <c r="G56" s="701"/>
      <c r="H56" s="701"/>
      <c r="I56" s="704"/>
      <c r="J56" s="704"/>
      <c r="K56" s="99" t="s">
        <v>119</v>
      </c>
      <c r="L56" s="100">
        <f>26969*85%</f>
        <v>22924</v>
      </c>
      <c r="M56" s="101">
        <f>21420*85%</f>
        <v>18207</v>
      </c>
      <c r="N56" s="102">
        <v>0</v>
      </c>
      <c r="O56" s="98"/>
      <c r="P56" s="98"/>
    </row>
    <row r="57" spans="1:16" s="108" customFormat="1" ht="13.5" thickBot="1">
      <c r="A57" s="693"/>
      <c r="B57" s="702"/>
      <c r="C57" s="702"/>
      <c r="D57" s="699"/>
      <c r="E57" s="699"/>
      <c r="F57" s="696"/>
      <c r="G57" s="702"/>
      <c r="H57" s="702"/>
      <c r="I57" s="705"/>
      <c r="J57" s="705"/>
      <c r="K57" s="104" t="s">
        <v>186</v>
      </c>
      <c r="L57" s="105">
        <f>26969-L56</f>
        <v>4045</v>
      </c>
      <c r="M57" s="106">
        <f>21420-M56</f>
        <v>3213</v>
      </c>
      <c r="N57" s="107">
        <v>0</v>
      </c>
      <c r="O57" s="98"/>
      <c r="P57" s="98"/>
    </row>
    <row r="58" spans="1:16" s="49" customFormat="1" ht="12.75" customHeight="1">
      <c r="A58" s="691" t="s">
        <v>191</v>
      </c>
      <c r="B58" s="700">
        <v>853</v>
      </c>
      <c r="C58" s="700">
        <v>85395</v>
      </c>
      <c r="D58" s="697" t="s">
        <v>68</v>
      </c>
      <c r="E58" s="697" t="s">
        <v>212</v>
      </c>
      <c r="F58" s="694" t="s">
        <v>69</v>
      </c>
      <c r="G58" s="700">
        <v>2008</v>
      </c>
      <c r="H58" s="700">
        <v>2009</v>
      </c>
      <c r="I58" s="703">
        <v>49549</v>
      </c>
      <c r="J58" s="703">
        <f>I58</f>
        <v>49549</v>
      </c>
      <c r="K58" s="94" t="s">
        <v>184</v>
      </c>
      <c r="L58" s="95">
        <f>SUM(L59:L62)</f>
        <v>27449</v>
      </c>
      <c r="M58" s="96">
        <f>SUM(M59:M62)</f>
        <v>22100</v>
      </c>
      <c r="N58" s="97">
        <v>0</v>
      </c>
      <c r="O58" s="98"/>
      <c r="P58" s="98"/>
    </row>
    <row r="59" spans="1:16" s="49" customFormat="1" ht="12.75">
      <c r="A59" s="692"/>
      <c r="B59" s="701"/>
      <c r="C59" s="701"/>
      <c r="D59" s="698"/>
      <c r="E59" s="698"/>
      <c r="F59" s="695"/>
      <c r="G59" s="701"/>
      <c r="H59" s="701"/>
      <c r="I59" s="704"/>
      <c r="J59" s="704"/>
      <c r="K59" s="99" t="s">
        <v>118</v>
      </c>
      <c r="L59" s="100">
        <v>0</v>
      </c>
      <c r="M59" s="101">
        <v>0</v>
      </c>
      <c r="N59" s="102">
        <v>0</v>
      </c>
      <c r="O59" s="98"/>
      <c r="P59" s="98"/>
    </row>
    <row r="60" spans="1:16" s="49" customFormat="1" ht="12.75">
      <c r="A60" s="692"/>
      <c r="B60" s="701"/>
      <c r="C60" s="701"/>
      <c r="D60" s="698"/>
      <c r="E60" s="698"/>
      <c r="F60" s="695"/>
      <c r="G60" s="701"/>
      <c r="H60" s="701"/>
      <c r="I60" s="704"/>
      <c r="J60" s="704"/>
      <c r="K60" s="99" t="s">
        <v>185</v>
      </c>
      <c r="L60" s="100">
        <v>0</v>
      </c>
      <c r="M60" s="101">
        <v>0</v>
      </c>
      <c r="N60" s="102">
        <v>0</v>
      </c>
      <c r="O60" s="98"/>
      <c r="P60" s="98"/>
    </row>
    <row r="61" spans="1:16" s="49" customFormat="1" ht="12.75">
      <c r="A61" s="692"/>
      <c r="B61" s="701"/>
      <c r="C61" s="701"/>
      <c r="D61" s="698"/>
      <c r="E61" s="698"/>
      <c r="F61" s="695"/>
      <c r="G61" s="701"/>
      <c r="H61" s="701"/>
      <c r="I61" s="704"/>
      <c r="J61" s="704"/>
      <c r="K61" s="99" t="s">
        <v>119</v>
      </c>
      <c r="L61" s="100">
        <f>27449*85%</f>
        <v>23332</v>
      </c>
      <c r="M61" s="101">
        <f>22100*85%</f>
        <v>18785</v>
      </c>
      <c r="N61" s="102">
        <v>0</v>
      </c>
      <c r="O61" s="98"/>
      <c r="P61" s="98"/>
    </row>
    <row r="62" spans="1:16" s="108" customFormat="1" ht="13.5" thickBot="1">
      <c r="A62" s="693"/>
      <c r="B62" s="702"/>
      <c r="C62" s="702"/>
      <c r="D62" s="699"/>
      <c r="E62" s="699"/>
      <c r="F62" s="696"/>
      <c r="G62" s="702"/>
      <c r="H62" s="702"/>
      <c r="I62" s="705"/>
      <c r="J62" s="705"/>
      <c r="K62" s="104" t="s">
        <v>186</v>
      </c>
      <c r="L62" s="105">
        <f>27449-L61</f>
        <v>4117</v>
      </c>
      <c r="M62" s="106">
        <f>22100-M61</f>
        <v>3315</v>
      </c>
      <c r="N62" s="107">
        <v>0</v>
      </c>
      <c r="O62" s="98"/>
      <c r="P62" s="98"/>
    </row>
    <row r="63" spans="1:16" s="49" customFormat="1" ht="12.75" customHeight="1">
      <c r="A63" s="691" t="s">
        <v>192</v>
      </c>
      <c r="B63" s="700">
        <v>853</v>
      </c>
      <c r="C63" s="700">
        <v>85395</v>
      </c>
      <c r="D63" s="697" t="s">
        <v>68</v>
      </c>
      <c r="E63" s="697" t="s">
        <v>213</v>
      </c>
      <c r="F63" s="694" t="s">
        <v>69</v>
      </c>
      <c r="G63" s="700">
        <v>2008</v>
      </c>
      <c r="H63" s="700">
        <v>2009</v>
      </c>
      <c r="I63" s="703">
        <v>47843</v>
      </c>
      <c r="J63" s="703">
        <v>47843</v>
      </c>
      <c r="K63" s="94" t="s">
        <v>184</v>
      </c>
      <c r="L63" s="95">
        <f>SUM(L64:L67)</f>
        <v>21789</v>
      </c>
      <c r="M63" s="96">
        <f>SUM(M64:M67)</f>
        <v>26054</v>
      </c>
      <c r="N63" s="97">
        <v>0</v>
      </c>
      <c r="O63" s="98"/>
      <c r="P63" s="98"/>
    </row>
    <row r="64" spans="1:16" s="49" customFormat="1" ht="12.75">
      <c r="A64" s="692"/>
      <c r="B64" s="701"/>
      <c r="C64" s="701"/>
      <c r="D64" s="698"/>
      <c r="E64" s="698"/>
      <c r="F64" s="695"/>
      <c r="G64" s="701"/>
      <c r="H64" s="701"/>
      <c r="I64" s="704"/>
      <c r="J64" s="704"/>
      <c r="K64" s="99" t="s">
        <v>118</v>
      </c>
      <c r="L64" s="100">
        <v>0</v>
      </c>
      <c r="M64" s="101">
        <v>0</v>
      </c>
      <c r="N64" s="102">
        <v>0</v>
      </c>
      <c r="O64" s="98"/>
      <c r="P64" s="98"/>
    </row>
    <row r="65" spans="1:16" s="49" customFormat="1" ht="12.75">
      <c r="A65" s="692"/>
      <c r="B65" s="701"/>
      <c r="C65" s="701"/>
      <c r="D65" s="698"/>
      <c r="E65" s="698"/>
      <c r="F65" s="695"/>
      <c r="G65" s="701"/>
      <c r="H65" s="701"/>
      <c r="I65" s="704"/>
      <c r="J65" s="704"/>
      <c r="K65" s="99" t="s">
        <v>185</v>
      </c>
      <c r="L65" s="100">
        <v>0</v>
      </c>
      <c r="M65" s="101">
        <v>0</v>
      </c>
      <c r="N65" s="102">
        <v>0</v>
      </c>
      <c r="O65" s="98"/>
      <c r="P65" s="98"/>
    </row>
    <row r="66" spans="1:16" s="49" customFormat="1" ht="12.75">
      <c r="A66" s="692"/>
      <c r="B66" s="701"/>
      <c r="C66" s="701"/>
      <c r="D66" s="698"/>
      <c r="E66" s="698"/>
      <c r="F66" s="695"/>
      <c r="G66" s="701"/>
      <c r="H66" s="701"/>
      <c r="I66" s="704"/>
      <c r="J66" s="704"/>
      <c r="K66" s="99" t="s">
        <v>119</v>
      </c>
      <c r="L66" s="100">
        <f>21789*85%</f>
        <v>18521</v>
      </c>
      <c r="M66" s="101">
        <f>26054*85%</f>
        <v>22146</v>
      </c>
      <c r="N66" s="102">
        <v>0</v>
      </c>
      <c r="O66" s="98"/>
      <c r="P66" s="98"/>
    </row>
    <row r="67" spans="1:16" s="108" customFormat="1" ht="14.25" customHeight="1" thickBot="1">
      <c r="A67" s="693"/>
      <c r="B67" s="702"/>
      <c r="C67" s="702"/>
      <c r="D67" s="699"/>
      <c r="E67" s="699"/>
      <c r="F67" s="696"/>
      <c r="G67" s="702"/>
      <c r="H67" s="702"/>
      <c r="I67" s="705"/>
      <c r="J67" s="705"/>
      <c r="K67" s="104" t="s">
        <v>186</v>
      </c>
      <c r="L67" s="105">
        <f>21789-L66</f>
        <v>3268</v>
      </c>
      <c r="M67" s="106">
        <f>26054-M66</f>
        <v>3908</v>
      </c>
      <c r="N67" s="107">
        <v>0</v>
      </c>
      <c r="O67" s="98"/>
      <c r="P67" s="98"/>
    </row>
    <row r="68" spans="1:16" s="49" customFormat="1" ht="12.75" customHeight="1">
      <c r="A68" s="691" t="s">
        <v>193</v>
      </c>
      <c r="B68" s="700">
        <v>853</v>
      </c>
      <c r="C68" s="700">
        <v>85395</v>
      </c>
      <c r="D68" s="697" t="s">
        <v>68</v>
      </c>
      <c r="E68" s="697" t="s">
        <v>214</v>
      </c>
      <c r="F68" s="711" t="s">
        <v>69</v>
      </c>
      <c r="G68" s="700">
        <v>2008</v>
      </c>
      <c r="H68" s="700">
        <v>2009</v>
      </c>
      <c r="I68" s="703">
        <v>47889</v>
      </c>
      <c r="J68" s="703">
        <f>I68</f>
        <v>47889</v>
      </c>
      <c r="K68" s="94" t="s">
        <v>184</v>
      </c>
      <c r="L68" s="95">
        <f>SUM(L69:L72)</f>
        <v>26469</v>
      </c>
      <c r="M68" s="96">
        <f>SUM(M69:M72)</f>
        <v>21420</v>
      </c>
      <c r="N68" s="97">
        <v>0</v>
      </c>
      <c r="O68" s="98"/>
      <c r="P68" s="98"/>
    </row>
    <row r="69" spans="1:16" s="49" customFormat="1" ht="12.75">
      <c r="A69" s="692"/>
      <c r="B69" s="701"/>
      <c r="C69" s="701"/>
      <c r="D69" s="698"/>
      <c r="E69" s="698"/>
      <c r="F69" s="695"/>
      <c r="G69" s="701"/>
      <c r="H69" s="701"/>
      <c r="I69" s="704"/>
      <c r="J69" s="704"/>
      <c r="K69" s="99" t="s">
        <v>118</v>
      </c>
      <c r="L69" s="100">
        <v>0</v>
      </c>
      <c r="M69" s="101">
        <v>0</v>
      </c>
      <c r="N69" s="102">
        <v>0</v>
      </c>
      <c r="O69" s="98"/>
      <c r="P69" s="98"/>
    </row>
    <row r="70" spans="1:16" s="49" customFormat="1" ht="12.75">
      <c r="A70" s="692"/>
      <c r="B70" s="701"/>
      <c r="C70" s="701"/>
      <c r="D70" s="698"/>
      <c r="E70" s="698"/>
      <c r="F70" s="695"/>
      <c r="G70" s="701"/>
      <c r="H70" s="701"/>
      <c r="I70" s="704"/>
      <c r="J70" s="704"/>
      <c r="K70" s="99" t="s">
        <v>185</v>
      </c>
      <c r="L70" s="100">
        <v>0</v>
      </c>
      <c r="M70" s="101">
        <v>0</v>
      </c>
      <c r="N70" s="102">
        <v>0</v>
      </c>
      <c r="O70" s="98"/>
      <c r="P70" s="98"/>
    </row>
    <row r="71" spans="1:16" s="49" customFormat="1" ht="12.75">
      <c r="A71" s="692"/>
      <c r="B71" s="701"/>
      <c r="C71" s="701"/>
      <c r="D71" s="698"/>
      <c r="E71" s="698"/>
      <c r="F71" s="695"/>
      <c r="G71" s="701"/>
      <c r="H71" s="701"/>
      <c r="I71" s="704"/>
      <c r="J71" s="704"/>
      <c r="K71" s="99" t="s">
        <v>119</v>
      </c>
      <c r="L71" s="100">
        <f>26469*85%</f>
        <v>22499</v>
      </c>
      <c r="M71" s="101">
        <f>21420*85%</f>
        <v>18207</v>
      </c>
      <c r="N71" s="102">
        <v>0</v>
      </c>
      <c r="O71" s="98"/>
      <c r="P71" s="98"/>
    </row>
    <row r="72" spans="1:16" s="108" customFormat="1" ht="14.25" customHeight="1" thickBot="1">
      <c r="A72" s="693"/>
      <c r="B72" s="702"/>
      <c r="C72" s="702"/>
      <c r="D72" s="699"/>
      <c r="E72" s="699"/>
      <c r="F72" s="696"/>
      <c r="G72" s="702"/>
      <c r="H72" s="702"/>
      <c r="I72" s="705"/>
      <c r="J72" s="705"/>
      <c r="K72" s="104" t="s">
        <v>186</v>
      </c>
      <c r="L72" s="105">
        <f>26469-L71</f>
        <v>3970</v>
      </c>
      <c r="M72" s="106">
        <f>21420-M71</f>
        <v>3213</v>
      </c>
      <c r="N72" s="107">
        <v>0</v>
      </c>
      <c r="O72" s="98"/>
      <c r="P72" s="98"/>
    </row>
    <row r="73" spans="1:16" s="49" customFormat="1" ht="12.75" customHeight="1">
      <c r="A73" s="691" t="s">
        <v>195</v>
      </c>
      <c r="B73" s="700">
        <v>853</v>
      </c>
      <c r="C73" s="700">
        <v>85395</v>
      </c>
      <c r="D73" s="697" t="s">
        <v>68</v>
      </c>
      <c r="E73" s="697" t="s">
        <v>215</v>
      </c>
      <c r="F73" s="711" t="s">
        <v>69</v>
      </c>
      <c r="G73" s="700">
        <v>2008</v>
      </c>
      <c r="H73" s="700">
        <v>2009</v>
      </c>
      <c r="I73" s="703">
        <v>47889</v>
      </c>
      <c r="J73" s="703">
        <v>47889</v>
      </c>
      <c r="K73" s="94" t="s">
        <v>184</v>
      </c>
      <c r="L73" s="96">
        <f>SUM(L74:L77)</f>
        <v>26469</v>
      </c>
      <c r="M73" s="96">
        <f>SUM(M74:M77)</f>
        <v>21420</v>
      </c>
      <c r="N73" s="97">
        <v>0</v>
      </c>
      <c r="O73" s="98"/>
      <c r="P73" s="98"/>
    </row>
    <row r="74" spans="1:16" s="49" customFormat="1" ht="12.75">
      <c r="A74" s="692"/>
      <c r="B74" s="701"/>
      <c r="C74" s="701"/>
      <c r="D74" s="698"/>
      <c r="E74" s="698"/>
      <c r="F74" s="712"/>
      <c r="G74" s="701"/>
      <c r="H74" s="701"/>
      <c r="I74" s="704"/>
      <c r="J74" s="704"/>
      <c r="K74" s="99" t="s">
        <v>118</v>
      </c>
      <c r="L74" s="101">
        <v>0</v>
      </c>
      <c r="M74" s="101">
        <v>0</v>
      </c>
      <c r="N74" s="102">
        <v>0</v>
      </c>
      <c r="O74" s="98"/>
      <c r="P74" s="98"/>
    </row>
    <row r="75" spans="1:16" s="49" customFormat="1" ht="12.75">
      <c r="A75" s="692"/>
      <c r="B75" s="701"/>
      <c r="C75" s="701"/>
      <c r="D75" s="698"/>
      <c r="E75" s="698"/>
      <c r="F75" s="712"/>
      <c r="G75" s="701"/>
      <c r="H75" s="701"/>
      <c r="I75" s="704"/>
      <c r="J75" s="704"/>
      <c r="K75" s="99" t="s">
        <v>185</v>
      </c>
      <c r="L75" s="101">
        <v>0</v>
      </c>
      <c r="M75" s="101">
        <v>0</v>
      </c>
      <c r="N75" s="102">
        <v>0</v>
      </c>
      <c r="O75" s="98"/>
      <c r="P75" s="98"/>
    </row>
    <row r="76" spans="1:16" s="49" customFormat="1" ht="12.75">
      <c r="A76" s="692"/>
      <c r="B76" s="701"/>
      <c r="C76" s="701"/>
      <c r="D76" s="698"/>
      <c r="E76" s="698"/>
      <c r="F76" s="712"/>
      <c r="G76" s="701"/>
      <c r="H76" s="701"/>
      <c r="I76" s="704"/>
      <c r="J76" s="704"/>
      <c r="K76" s="99" t="s">
        <v>119</v>
      </c>
      <c r="L76" s="101">
        <f>26469*85%</f>
        <v>22499</v>
      </c>
      <c r="M76" s="101">
        <f>21420*85%</f>
        <v>18207</v>
      </c>
      <c r="N76" s="102">
        <v>0</v>
      </c>
      <c r="O76" s="98"/>
      <c r="P76" s="98"/>
    </row>
    <row r="77" spans="1:16" s="108" customFormat="1" ht="14.25" customHeight="1" thickBot="1">
      <c r="A77" s="693"/>
      <c r="B77" s="702"/>
      <c r="C77" s="702"/>
      <c r="D77" s="699"/>
      <c r="E77" s="699"/>
      <c r="F77" s="713"/>
      <c r="G77" s="702"/>
      <c r="H77" s="702"/>
      <c r="I77" s="705"/>
      <c r="J77" s="705"/>
      <c r="K77" s="104" t="s">
        <v>186</v>
      </c>
      <c r="L77" s="106">
        <f>26469-L76</f>
        <v>3970</v>
      </c>
      <c r="M77" s="106">
        <f>21420-M76</f>
        <v>3213</v>
      </c>
      <c r="N77" s="107">
        <v>0</v>
      </c>
      <c r="O77" s="98"/>
      <c r="P77" s="98"/>
    </row>
    <row r="78" spans="1:16" s="49" customFormat="1" ht="12.75" customHeight="1">
      <c r="A78" s="691" t="s">
        <v>197</v>
      </c>
      <c r="B78" s="700">
        <v>853</v>
      </c>
      <c r="C78" s="700">
        <v>85395</v>
      </c>
      <c r="D78" s="697" t="s">
        <v>68</v>
      </c>
      <c r="E78" s="697" t="s">
        <v>216</v>
      </c>
      <c r="F78" s="694" t="s">
        <v>69</v>
      </c>
      <c r="G78" s="700">
        <v>2008</v>
      </c>
      <c r="H78" s="700">
        <v>2009</v>
      </c>
      <c r="I78" s="703">
        <v>45630</v>
      </c>
      <c r="J78" s="703">
        <v>45630</v>
      </c>
      <c r="K78" s="94" t="s">
        <v>184</v>
      </c>
      <c r="L78" s="95">
        <f>SUM(L79:L82)</f>
        <v>20142</v>
      </c>
      <c r="M78" s="96">
        <f>SUM(M79:M82)</f>
        <v>25488</v>
      </c>
      <c r="N78" s="97">
        <v>0</v>
      </c>
      <c r="O78" s="98"/>
      <c r="P78" s="98"/>
    </row>
    <row r="79" spans="1:16" s="49" customFormat="1" ht="12.75">
      <c r="A79" s="692"/>
      <c r="B79" s="701"/>
      <c r="C79" s="701"/>
      <c r="D79" s="698"/>
      <c r="E79" s="698"/>
      <c r="F79" s="695"/>
      <c r="G79" s="701"/>
      <c r="H79" s="701"/>
      <c r="I79" s="704"/>
      <c r="J79" s="704"/>
      <c r="K79" s="99" t="s">
        <v>118</v>
      </c>
      <c r="L79" s="100">
        <v>0</v>
      </c>
      <c r="M79" s="101">
        <v>0</v>
      </c>
      <c r="N79" s="102">
        <v>0</v>
      </c>
      <c r="O79" s="98"/>
      <c r="P79" s="98"/>
    </row>
    <row r="80" spans="1:16" s="49" customFormat="1" ht="12.75">
      <c r="A80" s="692"/>
      <c r="B80" s="701"/>
      <c r="C80" s="701"/>
      <c r="D80" s="698"/>
      <c r="E80" s="698"/>
      <c r="F80" s="695"/>
      <c r="G80" s="701"/>
      <c r="H80" s="701"/>
      <c r="I80" s="704"/>
      <c r="J80" s="704"/>
      <c r="K80" s="99" t="s">
        <v>185</v>
      </c>
      <c r="L80" s="100">
        <v>0</v>
      </c>
      <c r="M80" s="101">
        <v>0</v>
      </c>
      <c r="N80" s="102">
        <v>0</v>
      </c>
      <c r="O80" s="98"/>
      <c r="P80" s="98"/>
    </row>
    <row r="81" spans="1:16" s="49" customFormat="1" ht="12.75">
      <c r="A81" s="692"/>
      <c r="B81" s="701"/>
      <c r="C81" s="701"/>
      <c r="D81" s="698"/>
      <c r="E81" s="698"/>
      <c r="F81" s="695"/>
      <c r="G81" s="701"/>
      <c r="H81" s="701"/>
      <c r="I81" s="704"/>
      <c r="J81" s="704"/>
      <c r="K81" s="99" t="s">
        <v>119</v>
      </c>
      <c r="L81" s="100">
        <f>20142*85%</f>
        <v>17121</v>
      </c>
      <c r="M81" s="101">
        <f>25488*85%</f>
        <v>21665</v>
      </c>
      <c r="N81" s="102">
        <v>0</v>
      </c>
      <c r="O81" s="98"/>
      <c r="P81" s="98"/>
    </row>
    <row r="82" spans="1:16" s="108" customFormat="1" ht="14.25" customHeight="1" thickBot="1">
      <c r="A82" s="693"/>
      <c r="B82" s="702"/>
      <c r="C82" s="702"/>
      <c r="D82" s="699"/>
      <c r="E82" s="699"/>
      <c r="F82" s="696"/>
      <c r="G82" s="702"/>
      <c r="H82" s="702"/>
      <c r="I82" s="705"/>
      <c r="J82" s="705"/>
      <c r="K82" s="104" t="s">
        <v>186</v>
      </c>
      <c r="L82" s="105">
        <f>20142-L81</f>
        <v>3021</v>
      </c>
      <c r="M82" s="106">
        <f>25488-M81</f>
        <v>3823</v>
      </c>
      <c r="N82" s="107">
        <v>0</v>
      </c>
      <c r="O82" s="98"/>
      <c r="P82" s="98"/>
    </row>
    <row r="83" spans="1:16" s="49" customFormat="1" ht="12.75" customHeight="1">
      <c r="A83" s="691" t="s">
        <v>70</v>
      </c>
      <c r="B83" s="700">
        <v>853</v>
      </c>
      <c r="C83" s="700">
        <v>85395</v>
      </c>
      <c r="D83" s="697" t="s">
        <v>68</v>
      </c>
      <c r="E83" s="697" t="s">
        <v>217</v>
      </c>
      <c r="F83" s="694" t="s">
        <v>69</v>
      </c>
      <c r="G83" s="700">
        <v>2008</v>
      </c>
      <c r="H83" s="700">
        <v>2009</v>
      </c>
      <c r="I83" s="703">
        <v>48689</v>
      </c>
      <c r="J83" s="703">
        <v>48689</v>
      </c>
      <c r="K83" s="94" t="s">
        <v>184</v>
      </c>
      <c r="L83" s="95">
        <f>SUM(L84:L87)</f>
        <v>27169</v>
      </c>
      <c r="M83" s="96">
        <f>SUM(M84:M87)</f>
        <v>21520</v>
      </c>
      <c r="N83" s="97">
        <v>0</v>
      </c>
      <c r="O83" s="98"/>
      <c r="P83" s="98"/>
    </row>
    <row r="84" spans="1:16" s="49" customFormat="1" ht="12.75">
      <c r="A84" s="692"/>
      <c r="B84" s="701"/>
      <c r="C84" s="701"/>
      <c r="D84" s="698"/>
      <c r="E84" s="698"/>
      <c r="F84" s="695"/>
      <c r="G84" s="701"/>
      <c r="H84" s="701"/>
      <c r="I84" s="704"/>
      <c r="J84" s="704"/>
      <c r="K84" s="99" t="s">
        <v>118</v>
      </c>
      <c r="L84" s="100">
        <v>0</v>
      </c>
      <c r="M84" s="101">
        <v>0</v>
      </c>
      <c r="N84" s="102">
        <v>0</v>
      </c>
      <c r="O84" s="98"/>
      <c r="P84" s="98"/>
    </row>
    <row r="85" spans="1:16" s="49" customFormat="1" ht="12.75">
      <c r="A85" s="692"/>
      <c r="B85" s="701"/>
      <c r="C85" s="701"/>
      <c r="D85" s="698"/>
      <c r="E85" s="698"/>
      <c r="F85" s="695"/>
      <c r="G85" s="701"/>
      <c r="H85" s="701"/>
      <c r="I85" s="704"/>
      <c r="J85" s="704"/>
      <c r="K85" s="99" t="s">
        <v>185</v>
      </c>
      <c r="L85" s="100">
        <v>0</v>
      </c>
      <c r="M85" s="101">
        <v>0</v>
      </c>
      <c r="N85" s="102">
        <v>0</v>
      </c>
      <c r="O85" s="98"/>
      <c r="P85" s="98"/>
    </row>
    <row r="86" spans="1:16" s="49" customFormat="1" ht="12.75">
      <c r="A86" s="692"/>
      <c r="B86" s="701"/>
      <c r="C86" s="701"/>
      <c r="D86" s="698"/>
      <c r="E86" s="698"/>
      <c r="F86" s="695"/>
      <c r="G86" s="701"/>
      <c r="H86" s="701"/>
      <c r="I86" s="704"/>
      <c r="J86" s="704"/>
      <c r="K86" s="99" t="s">
        <v>119</v>
      </c>
      <c r="L86" s="100">
        <f>27169*85%</f>
        <v>23094</v>
      </c>
      <c r="M86" s="101">
        <f>21520*85%</f>
        <v>18292</v>
      </c>
      <c r="N86" s="102">
        <v>0</v>
      </c>
      <c r="O86" s="98"/>
      <c r="P86" s="98"/>
    </row>
    <row r="87" spans="1:16" s="108" customFormat="1" ht="13.5" thickBot="1">
      <c r="A87" s="693"/>
      <c r="B87" s="702"/>
      <c r="C87" s="702"/>
      <c r="D87" s="699"/>
      <c r="E87" s="699"/>
      <c r="F87" s="696"/>
      <c r="G87" s="702"/>
      <c r="H87" s="702"/>
      <c r="I87" s="705"/>
      <c r="J87" s="705"/>
      <c r="K87" s="104" t="s">
        <v>186</v>
      </c>
      <c r="L87" s="105">
        <f>27169-L86</f>
        <v>4075</v>
      </c>
      <c r="M87" s="106">
        <f>21520-M86</f>
        <v>3228</v>
      </c>
      <c r="N87" s="107">
        <v>0</v>
      </c>
      <c r="O87" s="98"/>
      <c r="P87" s="98"/>
    </row>
    <row r="88" spans="1:16" s="49" customFormat="1" ht="12.75" customHeight="1">
      <c r="A88" s="691" t="s">
        <v>71</v>
      </c>
      <c r="B88" s="700">
        <v>853</v>
      </c>
      <c r="C88" s="700">
        <v>85395</v>
      </c>
      <c r="D88" s="697" t="s">
        <v>68</v>
      </c>
      <c r="E88" s="697" t="s">
        <v>218</v>
      </c>
      <c r="F88" s="694" t="s">
        <v>69</v>
      </c>
      <c r="G88" s="700">
        <v>2008</v>
      </c>
      <c r="H88" s="700">
        <v>2009</v>
      </c>
      <c r="I88" s="703">
        <v>47889</v>
      </c>
      <c r="J88" s="703">
        <v>47889</v>
      </c>
      <c r="K88" s="94" t="s">
        <v>184</v>
      </c>
      <c r="L88" s="95">
        <f>SUM(L89:L92)</f>
        <v>26469</v>
      </c>
      <c r="M88" s="96">
        <f>SUM(M89:M92)</f>
        <v>21420</v>
      </c>
      <c r="N88" s="97">
        <f>SUM(N89:N92)</f>
        <v>0</v>
      </c>
      <c r="O88" s="98"/>
      <c r="P88" s="98"/>
    </row>
    <row r="89" spans="1:16" s="49" customFormat="1" ht="12.75">
      <c r="A89" s="692"/>
      <c r="B89" s="701"/>
      <c r="C89" s="701"/>
      <c r="D89" s="698"/>
      <c r="E89" s="698"/>
      <c r="F89" s="695"/>
      <c r="G89" s="701"/>
      <c r="H89" s="701"/>
      <c r="I89" s="704"/>
      <c r="J89" s="704"/>
      <c r="K89" s="99" t="s">
        <v>118</v>
      </c>
      <c r="L89" s="100">
        <v>0</v>
      </c>
      <c r="M89" s="101">
        <v>0</v>
      </c>
      <c r="N89" s="102"/>
      <c r="O89" s="98"/>
      <c r="P89" s="98"/>
    </row>
    <row r="90" spans="1:16" s="49" customFormat="1" ht="12.75">
      <c r="A90" s="692"/>
      <c r="B90" s="701"/>
      <c r="C90" s="701"/>
      <c r="D90" s="698"/>
      <c r="E90" s="698"/>
      <c r="F90" s="695"/>
      <c r="G90" s="701"/>
      <c r="H90" s="701"/>
      <c r="I90" s="704"/>
      <c r="J90" s="704"/>
      <c r="K90" s="99" t="s">
        <v>185</v>
      </c>
      <c r="L90" s="100">
        <v>0</v>
      </c>
      <c r="M90" s="101">
        <v>0</v>
      </c>
      <c r="N90" s="102"/>
      <c r="O90" s="98"/>
      <c r="P90" s="98"/>
    </row>
    <row r="91" spans="1:16" s="49" customFormat="1" ht="12.75">
      <c r="A91" s="692"/>
      <c r="B91" s="701"/>
      <c r="C91" s="701"/>
      <c r="D91" s="698"/>
      <c r="E91" s="698"/>
      <c r="F91" s="695"/>
      <c r="G91" s="701"/>
      <c r="H91" s="701"/>
      <c r="I91" s="704"/>
      <c r="J91" s="704"/>
      <c r="K91" s="99" t="s">
        <v>119</v>
      </c>
      <c r="L91" s="100">
        <f>26469*85%</f>
        <v>22499</v>
      </c>
      <c r="M91" s="101">
        <f>21420*85%</f>
        <v>18207</v>
      </c>
      <c r="N91" s="102"/>
      <c r="O91" s="98"/>
      <c r="P91" s="98"/>
    </row>
    <row r="92" spans="1:16" s="108" customFormat="1" ht="13.5" thickBot="1">
      <c r="A92" s="693"/>
      <c r="B92" s="702"/>
      <c r="C92" s="702"/>
      <c r="D92" s="699"/>
      <c r="E92" s="699"/>
      <c r="F92" s="696"/>
      <c r="G92" s="702"/>
      <c r="H92" s="702"/>
      <c r="I92" s="705"/>
      <c r="J92" s="705"/>
      <c r="K92" s="104" t="s">
        <v>186</v>
      </c>
      <c r="L92" s="105">
        <f>26469-L91</f>
        <v>3970</v>
      </c>
      <c r="M92" s="106">
        <f>21420-M91</f>
        <v>3213</v>
      </c>
      <c r="N92" s="107"/>
      <c r="O92" s="98"/>
      <c r="P92" s="98"/>
    </row>
    <row r="93" spans="1:15" s="49" customFormat="1" ht="12.75" customHeight="1">
      <c r="A93" s="691" t="s">
        <v>72</v>
      </c>
      <c r="B93" s="701">
        <v>900</v>
      </c>
      <c r="C93" s="701">
        <v>90001</v>
      </c>
      <c r="D93" s="698" t="s">
        <v>182</v>
      </c>
      <c r="E93" s="698" t="s">
        <v>67</v>
      </c>
      <c r="F93" s="695" t="s">
        <v>183</v>
      </c>
      <c r="G93" s="701">
        <v>2007</v>
      </c>
      <c r="H93" s="701">
        <v>2009</v>
      </c>
      <c r="I93" s="704">
        <v>1874432</v>
      </c>
      <c r="J93" s="708">
        <v>1800000</v>
      </c>
      <c r="K93" s="390" t="s">
        <v>184</v>
      </c>
      <c r="L93" s="391">
        <f>SUM(L94:L97)</f>
        <v>1265000</v>
      </c>
      <c r="M93" s="392">
        <f>SUM(M94:M97)</f>
        <v>600000</v>
      </c>
      <c r="N93" s="393">
        <f>SUM(N94:N97)</f>
        <v>0</v>
      </c>
      <c r="O93" s="98"/>
    </row>
    <row r="94" spans="1:16" s="49" customFormat="1" ht="12.75">
      <c r="A94" s="692"/>
      <c r="B94" s="709"/>
      <c r="C94" s="709"/>
      <c r="D94" s="709"/>
      <c r="E94" s="709"/>
      <c r="F94" s="709"/>
      <c r="G94" s="709"/>
      <c r="H94" s="709"/>
      <c r="I94" s="706"/>
      <c r="J94" s="706"/>
      <c r="K94" s="99" t="s">
        <v>118</v>
      </c>
      <c r="L94" s="100">
        <v>0</v>
      </c>
      <c r="M94" s="101">
        <v>150000</v>
      </c>
      <c r="N94" s="102"/>
      <c r="O94" s="98"/>
      <c r="P94" s="103"/>
    </row>
    <row r="95" spans="1:16" s="49" customFormat="1" ht="12.75">
      <c r="A95" s="692"/>
      <c r="B95" s="709"/>
      <c r="C95" s="709"/>
      <c r="D95" s="709"/>
      <c r="E95" s="709"/>
      <c r="F95" s="709"/>
      <c r="G95" s="709"/>
      <c r="H95" s="709"/>
      <c r="I95" s="706"/>
      <c r="J95" s="706"/>
      <c r="K95" s="99" t="s">
        <v>185</v>
      </c>
      <c r="L95" s="100">
        <v>365000</v>
      </c>
      <c r="M95" s="101">
        <v>0</v>
      </c>
      <c r="N95" s="102"/>
      <c r="O95" s="98"/>
      <c r="P95" s="103"/>
    </row>
    <row r="96" spans="1:16" s="49" customFormat="1" ht="12.75">
      <c r="A96" s="692"/>
      <c r="B96" s="709"/>
      <c r="C96" s="709"/>
      <c r="D96" s="709"/>
      <c r="E96" s="709"/>
      <c r="F96" s="709"/>
      <c r="G96" s="709"/>
      <c r="H96" s="709"/>
      <c r="I96" s="706"/>
      <c r="J96" s="706"/>
      <c r="K96" s="99" t="s">
        <v>119</v>
      </c>
      <c r="L96" s="100">
        <v>900000</v>
      </c>
      <c r="M96" s="101">
        <v>450000</v>
      </c>
      <c r="N96" s="102"/>
      <c r="O96" s="98"/>
      <c r="P96" s="98"/>
    </row>
    <row r="97" spans="1:15" s="108" customFormat="1" ht="13.5" thickBot="1">
      <c r="A97" s="693"/>
      <c r="B97" s="710"/>
      <c r="C97" s="710"/>
      <c r="D97" s="710"/>
      <c r="E97" s="710"/>
      <c r="F97" s="710"/>
      <c r="G97" s="710"/>
      <c r="H97" s="710"/>
      <c r="I97" s="707"/>
      <c r="J97" s="707"/>
      <c r="K97" s="104" t="s">
        <v>186</v>
      </c>
      <c r="L97" s="105">
        <v>0</v>
      </c>
      <c r="M97" s="106">
        <v>0</v>
      </c>
      <c r="N97" s="107"/>
      <c r="O97" s="98"/>
    </row>
    <row r="98" spans="1:15" s="49" customFormat="1" ht="12.75" customHeight="1">
      <c r="A98" s="691" t="s">
        <v>73</v>
      </c>
      <c r="B98" s="700">
        <v>900</v>
      </c>
      <c r="C98" s="700">
        <v>90095</v>
      </c>
      <c r="D98" s="697" t="s">
        <v>97</v>
      </c>
      <c r="E98" s="697" t="s">
        <v>194</v>
      </c>
      <c r="F98" s="694" t="s">
        <v>183</v>
      </c>
      <c r="G98" s="700">
        <v>2008</v>
      </c>
      <c r="H98" s="700">
        <v>2008</v>
      </c>
      <c r="I98" s="703">
        <v>2020000</v>
      </c>
      <c r="J98" s="703">
        <v>2020000</v>
      </c>
      <c r="K98" s="94" t="s">
        <v>184</v>
      </c>
      <c r="L98" s="95">
        <f>SUM(L99:L102)</f>
        <v>2020000</v>
      </c>
      <c r="M98" s="96">
        <f>SUM(M99:M102)</f>
        <v>0</v>
      </c>
      <c r="N98" s="97">
        <f>SUM(N99:N102)</f>
        <v>0</v>
      </c>
      <c r="O98" s="98"/>
    </row>
    <row r="99" spans="1:15" s="49" customFormat="1" ht="12.75">
      <c r="A99" s="692"/>
      <c r="B99" s="701"/>
      <c r="C99" s="701"/>
      <c r="D99" s="698"/>
      <c r="E99" s="698"/>
      <c r="F99" s="695"/>
      <c r="G99" s="701"/>
      <c r="H99" s="701"/>
      <c r="I99" s="704"/>
      <c r="J99" s="704"/>
      <c r="K99" s="99" t="s">
        <v>118</v>
      </c>
      <c r="L99" s="100">
        <v>0</v>
      </c>
      <c r="M99" s="101"/>
      <c r="N99" s="102"/>
      <c r="O99" s="98"/>
    </row>
    <row r="100" spans="1:15" s="49" customFormat="1" ht="12.75">
      <c r="A100" s="692"/>
      <c r="B100" s="701"/>
      <c r="C100" s="701"/>
      <c r="D100" s="698"/>
      <c r="E100" s="698"/>
      <c r="F100" s="695"/>
      <c r="G100" s="701"/>
      <c r="H100" s="701"/>
      <c r="I100" s="704"/>
      <c r="J100" s="704"/>
      <c r="K100" s="99" t="s">
        <v>185</v>
      </c>
      <c r="L100" s="100">
        <v>505000</v>
      </c>
      <c r="M100" s="101"/>
      <c r="N100" s="102"/>
      <c r="O100" s="98"/>
    </row>
    <row r="101" spans="1:16" s="49" customFormat="1" ht="12.75">
      <c r="A101" s="692"/>
      <c r="B101" s="701"/>
      <c r="C101" s="701"/>
      <c r="D101" s="698"/>
      <c r="E101" s="698"/>
      <c r="F101" s="695"/>
      <c r="G101" s="701"/>
      <c r="H101" s="701"/>
      <c r="I101" s="704"/>
      <c r="J101" s="704"/>
      <c r="K101" s="99" t="s">
        <v>119</v>
      </c>
      <c r="L101" s="100">
        <v>1515000</v>
      </c>
      <c r="M101" s="101"/>
      <c r="N101" s="102"/>
      <c r="O101" s="98"/>
      <c r="P101" s="98"/>
    </row>
    <row r="102" spans="1:16" s="108" customFormat="1" ht="13.5" thickBot="1">
      <c r="A102" s="693"/>
      <c r="B102" s="702"/>
      <c r="C102" s="702"/>
      <c r="D102" s="699"/>
      <c r="E102" s="699"/>
      <c r="F102" s="696"/>
      <c r="G102" s="702"/>
      <c r="H102" s="702"/>
      <c r="I102" s="705"/>
      <c r="J102" s="705"/>
      <c r="K102" s="104" t="s">
        <v>186</v>
      </c>
      <c r="L102" s="105">
        <v>0</v>
      </c>
      <c r="M102" s="106"/>
      <c r="N102" s="107"/>
      <c r="O102" s="98"/>
      <c r="P102" s="114"/>
    </row>
    <row r="103" spans="1:15" s="49" customFormat="1" ht="12.75">
      <c r="A103" s="691" t="s">
        <v>74</v>
      </c>
      <c r="B103" s="700">
        <v>921</v>
      </c>
      <c r="C103" s="700">
        <v>92109</v>
      </c>
      <c r="D103" s="697" t="s">
        <v>196</v>
      </c>
      <c r="E103" s="697" t="s">
        <v>116</v>
      </c>
      <c r="F103" s="694" t="s">
        <v>183</v>
      </c>
      <c r="G103" s="700">
        <v>2006</v>
      </c>
      <c r="H103" s="700">
        <v>2009</v>
      </c>
      <c r="I103" s="703">
        <v>1070000</v>
      </c>
      <c r="J103" s="718">
        <v>1000000</v>
      </c>
      <c r="K103" s="94" t="s">
        <v>184</v>
      </c>
      <c r="L103" s="95">
        <f>SUM(L104:L107)</f>
        <v>510000</v>
      </c>
      <c r="M103" s="96">
        <f>SUM(M104:M107)</f>
        <v>520000</v>
      </c>
      <c r="N103" s="97">
        <f>SUM(N104:N107)</f>
        <v>0</v>
      </c>
      <c r="O103" s="98"/>
    </row>
    <row r="104" spans="1:16" s="49" customFormat="1" ht="12.75">
      <c r="A104" s="692"/>
      <c r="B104" s="701"/>
      <c r="C104" s="701"/>
      <c r="D104" s="698"/>
      <c r="E104" s="698"/>
      <c r="F104" s="695"/>
      <c r="G104" s="701"/>
      <c r="H104" s="701"/>
      <c r="I104" s="704"/>
      <c r="J104" s="708"/>
      <c r="K104" s="99" t="s">
        <v>118</v>
      </c>
      <c r="L104" s="100">
        <v>260000</v>
      </c>
      <c r="M104" s="101">
        <v>270000</v>
      </c>
      <c r="N104" s="102"/>
      <c r="O104" s="98"/>
      <c r="P104" s="103"/>
    </row>
    <row r="105" spans="1:16" s="49" customFormat="1" ht="12.75">
      <c r="A105" s="692"/>
      <c r="B105" s="701"/>
      <c r="C105" s="701"/>
      <c r="D105" s="698"/>
      <c r="E105" s="698"/>
      <c r="F105" s="695"/>
      <c r="G105" s="701"/>
      <c r="H105" s="701"/>
      <c r="I105" s="704"/>
      <c r="J105" s="708"/>
      <c r="K105" s="99" t="s">
        <v>185</v>
      </c>
      <c r="L105" s="100">
        <v>0</v>
      </c>
      <c r="M105" s="101">
        <v>0</v>
      </c>
      <c r="N105" s="102"/>
      <c r="O105" s="98"/>
      <c r="P105" s="103"/>
    </row>
    <row r="106" spans="1:16" s="49" customFormat="1" ht="12.75">
      <c r="A106" s="692"/>
      <c r="B106" s="701"/>
      <c r="C106" s="701"/>
      <c r="D106" s="698"/>
      <c r="E106" s="698"/>
      <c r="F106" s="695"/>
      <c r="G106" s="701"/>
      <c r="H106" s="701"/>
      <c r="I106" s="704"/>
      <c r="J106" s="708"/>
      <c r="K106" s="99" t="s">
        <v>119</v>
      </c>
      <c r="L106" s="100">
        <v>250000</v>
      </c>
      <c r="M106" s="101">
        <v>250000</v>
      </c>
      <c r="N106" s="102"/>
      <c r="O106" s="98"/>
      <c r="P106" s="98"/>
    </row>
    <row r="107" spans="1:15" s="108" customFormat="1" ht="13.5" thickBot="1">
      <c r="A107" s="693"/>
      <c r="B107" s="702"/>
      <c r="C107" s="702"/>
      <c r="D107" s="699"/>
      <c r="E107" s="699"/>
      <c r="F107" s="696"/>
      <c r="G107" s="702"/>
      <c r="H107" s="702"/>
      <c r="I107" s="705"/>
      <c r="J107" s="719"/>
      <c r="K107" s="104" t="s">
        <v>186</v>
      </c>
      <c r="L107" s="105">
        <v>0</v>
      </c>
      <c r="M107" s="106"/>
      <c r="N107" s="107"/>
      <c r="O107" s="98"/>
    </row>
    <row r="108" spans="1:16" s="49" customFormat="1" ht="12.75" customHeight="1">
      <c r="A108" s="728" t="s">
        <v>112</v>
      </c>
      <c r="B108" s="729"/>
      <c r="C108" s="729"/>
      <c r="D108" s="729"/>
      <c r="E108" s="729"/>
      <c r="F108" s="729"/>
      <c r="G108" s="729"/>
      <c r="H108" s="729"/>
      <c r="I108" s="734">
        <f>SUM(I7:I51,I53:I107)</f>
        <v>8670073</v>
      </c>
      <c r="J108" s="737">
        <f>SUM(J7:J51,J53:J107)</f>
        <v>8480541</v>
      </c>
      <c r="K108" s="115" t="s">
        <v>184</v>
      </c>
      <c r="L108" s="502">
        <f>SUM(L109:L112)</f>
        <v>5782217</v>
      </c>
      <c r="M108" s="503">
        <f>SUM(M109:M112)</f>
        <v>2298624</v>
      </c>
      <c r="N108" s="504">
        <f>SUM(N109:N112)</f>
        <v>501000</v>
      </c>
      <c r="O108" s="98"/>
      <c r="P108" s="98"/>
    </row>
    <row r="109" spans="1:15" s="49" customFormat="1" ht="12.75" customHeight="1">
      <c r="A109" s="730"/>
      <c r="B109" s="731"/>
      <c r="C109" s="731"/>
      <c r="D109" s="731"/>
      <c r="E109" s="731"/>
      <c r="F109" s="731"/>
      <c r="G109" s="731"/>
      <c r="H109" s="731"/>
      <c r="I109" s="735"/>
      <c r="J109" s="738"/>
      <c r="K109" s="116" t="s">
        <v>118</v>
      </c>
      <c r="L109" s="501">
        <f>SUM(L8+L13+L18+L23+L28+L33+L38+L43+L48+L54+L59+L64+L69+L74+L79+L84+L89+L94+L99+L104)</f>
        <v>474536</v>
      </c>
      <c r="M109" s="501">
        <f>SUM(M8+M13+M18+M23+M28+M33+M38+M43+M48+M54+M59+M64+M69+M74+M79+M84+M89+M94+M99+M104)</f>
        <v>513285</v>
      </c>
      <c r="N109" s="521">
        <f>SUM(N8+N13+N18+N23+N28+N33+N38+N43+N48+N54+N59+N64+N69+N74+N79+N84+N89+N94+N99+N104)</f>
        <v>75150</v>
      </c>
      <c r="O109" s="98"/>
    </row>
    <row r="110" spans="1:15" s="49" customFormat="1" ht="12.75" customHeight="1">
      <c r="A110" s="730"/>
      <c r="B110" s="731"/>
      <c r="C110" s="731"/>
      <c r="D110" s="731"/>
      <c r="E110" s="731"/>
      <c r="F110" s="731"/>
      <c r="G110" s="731"/>
      <c r="H110" s="731"/>
      <c r="I110" s="735"/>
      <c r="J110" s="738"/>
      <c r="K110" s="116" t="s">
        <v>185</v>
      </c>
      <c r="L110" s="501">
        <f aca="true" t="shared" si="0" ref="L110:N112">SUM(L9+L14+L19+L24+L29+L34+L39+L44+L49+L55+L60+L65+L70+L75+L80+L85+L90+L95+L100+L105)</f>
        <v>870000</v>
      </c>
      <c r="M110" s="501">
        <f t="shared" si="0"/>
        <v>0</v>
      </c>
      <c r="N110" s="521">
        <f t="shared" si="0"/>
        <v>0</v>
      </c>
      <c r="O110" s="98"/>
    </row>
    <row r="111" spans="1:15" s="49" customFormat="1" ht="12.75" customHeight="1">
      <c r="A111" s="730"/>
      <c r="B111" s="731"/>
      <c r="C111" s="731"/>
      <c r="D111" s="731"/>
      <c r="E111" s="731"/>
      <c r="F111" s="731"/>
      <c r="G111" s="731"/>
      <c r="H111" s="731"/>
      <c r="I111" s="735"/>
      <c r="J111" s="738"/>
      <c r="K111" s="116" t="s">
        <v>119</v>
      </c>
      <c r="L111" s="501">
        <f t="shared" si="0"/>
        <v>4348240</v>
      </c>
      <c r="M111" s="501">
        <f t="shared" si="0"/>
        <v>1701831</v>
      </c>
      <c r="N111" s="521">
        <f t="shared" si="0"/>
        <v>425850</v>
      </c>
      <c r="O111" s="98"/>
    </row>
    <row r="112" spans="1:15" s="108" customFormat="1" ht="13.5" customHeight="1" thickBot="1">
      <c r="A112" s="732"/>
      <c r="B112" s="733"/>
      <c r="C112" s="733"/>
      <c r="D112" s="733"/>
      <c r="E112" s="733"/>
      <c r="F112" s="733"/>
      <c r="G112" s="733"/>
      <c r="H112" s="733"/>
      <c r="I112" s="736"/>
      <c r="J112" s="739"/>
      <c r="K112" s="117" t="s">
        <v>186</v>
      </c>
      <c r="L112" s="522">
        <f t="shared" si="0"/>
        <v>89441</v>
      </c>
      <c r="M112" s="522">
        <f t="shared" si="0"/>
        <v>83508</v>
      </c>
      <c r="N112" s="523">
        <f t="shared" si="0"/>
        <v>0</v>
      </c>
      <c r="O112" s="98"/>
    </row>
    <row r="113" spans="1:14" ht="12">
      <c r="A113" s="118"/>
      <c r="B113" s="119"/>
      <c r="C113" s="119"/>
      <c r="G113" s="120"/>
      <c r="H113" s="120"/>
      <c r="I113" s="500"/>
      <c r="J113" s="500"/>
      <c r="K113" s="120"/>
      <c r="L113" s="120"/>
      <c r="M113" s="120"/>
      <c r="N113" s="120"/>
    </row>
    <row r="114" spans="1:14" ht="12">
      <c r="A114" s="118"/>
      <c r="B114" s="119"/>
      <c r="C114" s="119"/>
      <c r="G114" s="120"/>
      <c r="H114" s="120"/>
      <c r="I114" s="500"/>
      <c r="J114" s="500"/>
      <c r="K114" s="120"/>
      <c r="L114" s="120"/>
      <c r="M114" s="120"/>
      <c r="N114" s="120"/>
    </row>
    <row r="115" spans="1:14" ht="12">
      <c r="A115" s="118"/>
      <c r="B115" s="119"/>
      <c r="C115" s="119"/>
      <c r="G115" s="120"/>
      <c r="H115" s="120"/>
      <c r="I115" s="500"/>
      <c r="J115" s="500"/>
      <c r="K115" s="120"/>
      <c r="L115" s="121"/>
      <c r="M115" s="121"/>
      <c r="N115" s="121"/>
    </row>
    <row r="116" spans="1:14" ht="12">
      <c r="A116" s="118"/>
      <c r="B116" s="119"/>
      <c r="C116" s="119"/>
      <c r="G116" s="120"/>
      <c r="H116" s="120"/>
      <c r="I116" s="500"/>
      <c r="J116" s="500"/>
      <c r="K116" s="120"/>
      <c r="L116" s="121"/>
      <c r="M116" s="120"/>
      <c r="N116" s="120"/>
    </row>
    <row r="117" spans="1:14" ht="12">
      <c r="A117" s="118"/>
      <c r="B117" s="119"/>
      <c r="C117" s="119"/>
      <c r="G117" s="120"/>
      <c r="H117" s="120"/>
      <c r="I117" s="500"/>
      <c r="J117" s="500"/>
      <c r="K117" s="121"/>
      <c r="L117" s="727"/>
      <c r="M117" s="727"/>
      <c r="N117" s="120"/>
    </row>
    <row r="118" spans="1:14" ht="12">
      <c r="A118" s="118"/>
      <c r="B118" s="119"/>
      <c r="C118" s="119"/>
      <c r="G118" s="120"/>
      <c r="H118" s="120"/>
      <c r="I118" s="500"/>
      <c r="J118" s="500"/>
      <c r="K118" s="120"/>
      <c r="L118" s="120"/>
      <c r="M118" s="120"/>
      <c r="N118" s="120"/>
    </row>
    <row r="119" spans="1:14" ht="12">
      <c r="A119" s="118"/>
      <c r="B119" s="119"/>
      <c r="C119" s="119"/>
      <c r="G119" s="120"/>
      <c r="H119" s="120"/>
      <c r="I119" s="500"/>
      <c r="J119" s="500"/>
      <c r="K119" s="120"/>
      <c r="L119" s="505"/>
      <c r="M119" s="505"/>
      <c r="N119" s="120"/>
    </row>
    <row r="120" spans="1:14" ht="12">
      <c r="A120" s="118"/>
      <c r="B120" s="119"/>
      <c r="C120" s="119"/>
      <c r="G120" s="120"/>
      <c r="H120" s="120"/>
      <c r="I120" s="500"/>
      <c r="J120" s="500"/>
      <c r="K120" s="120"/>
      <c r="L120" s="505"/>
      <c r="M120" s="505"/>
      <c r="N120" s="120"/>
    </row>
    <row r="121" spans="1:14" ht="12">
      <c r="A121" s="118"/>
      <c r="B121" s="119"/>
      <c r="C121" s="119"/>
      <c r="G121" s="120"/>
      <c r="H121" s="120"/>
      <c r="I121" s="500"/>
      <c r="J121" s="500"/>
      <c r="K121" s="120"/>
      <c r="L121" s="505"/>
      <c r="M121" s="505"/>
      <c r="N121" s="120"/>
    </row>
    <row r="122" spans="1:14" ht="12">
      <c r="A122" s="118"/>
      <c r="B122" s="119"/>
      <c r="C122" s="119"/>
      <c r="G122" s="120"/>
      <c r="H122" s="120"/>
      <c r="I122" s="500"/>
      <c r="J122" s="500"/>
      <c r="K122" s="120"/>
      <c r="L122" s="505"/>
      <c r="M122" s="505"/>
      <c r="N122" s="120"/>
    </row>
    <row r="123" spans="1:14" ht="12">
      <c r="A123" s="118"/>
      <c r="B123" s="119"/>
      <c r="C123" s="119"/>
      <c r="G123" s="120"/>
      <c r="H123" s="120"/>
      <c r="I123" s="500"/>
      <c r="J123" s="500"/>
      <c r="K123" s="120"/>
      <c r="L123" s="505"/>
      <c r="M123" s="505"/>
      <c r="N123" s="120"/>
    </row>
    <row r="124" spans="1:14" ht="12">
      <c r="A124" s="118"/>
      <c r="B124" s="119"/>
      <c r="C124" s="119"/>
      <c r="G124" s="120"/>
      <c r="H124" s="120"/>
      <c r="I124" s="500"/>
      <c r="J124" s="500"/>
      <c r="K124" s="120"/>
      <c r="L124" s="120"/>
      <c r="M124" s="120"/>
      <c r="N124" s="120"/>
    </row>
    <row r="125" spans="1:14" ht="12">
      <c r="A125" s="118"/>
      <c r="B125" s="119"/>
      <c r="C125" s="119"/>
      <c r="G125" s="120"/>
      <c r="H125" s="120"/>
      <c r="I125" s="500"/>
      <c r="J125" s="500"/>
      <c r="K125" s="120"/>
      <c r="L125" s="120"/>
      <c r="M125" s="120"/>
      <c r="N125" s="120"/>
    </row>
    <row r="126" spans="1:14" ht="12">
      <c r="A126" s="118"/>
      <c r="B126" s="119"/>
      <c r="C126" s="119"/>
      <c r="G126" s="120"/>
      <c r="H126" s="120"/>
      <c r="I126" s="500"/>
      <c r="J126" s="500"/>
      <c r="K126" s="120"/>
      <c r="L126" s="120"/>
      <c r="M126" s="120"/>
      <c r="N126" s="120"/>
    </row>
    <row r="127" spans="1:14" ht="12">
      <c r="A127" s="118"/>
      <c r="B127" s="119"/>
      <c r="C127" s="119"/>
      <c r="G127" s="120"/>
      <c r="H127" s="120"/>
      <c r="I127" s="500"/>
      <c r="J127" s="500"/>
      <c r="K127" s="120"/>
      <c r="L127" s="120"/>
      <c r="M127" s="120"/>
      <c r="N127" s="120"/>
    </row>
    <row r="128" spans="1:14" ht="12">
      <c r="A128" s="118"/>
      <c r="B128" s="119"/>
      <c r="C128" s="119"/>
      <c r="G128" s="120"/>
      <c r="H128" s="120"/>
      <c r="I128" s="500"/>
      <c r="J128" s="500"/>
      <c r="K128" s="120"/>
      <c r="L128" s="120"/>
      <c r="M128" s="120"/>
      <c r="N128" s="120"/>
    </row>
    <row r="129" spans="1:14" ht="12">
      <c r="A129" s="118"/>
      <c r="B129" s="119"/>
      <c r="C129" s="119"/>
      <c r="G129" s="120"/>
      <c r="H129" s="120"/>
      <c r="I129" s="500"/>
      <c r="J129" s="500"/>
      <c r="K129" s="120"/>
      <c r="L129" s="120"/>
      <c r="M129" s="120"/>
      <c r="N129" s="120"/>
    </row>
    <row r="130" spans="1:14" ht="12">
      <c r="A130" s="118"/>
      <c r="B130" s="119"/>
      <c r="C130" s="119"/>
      <c r="G130" s="120"/>
      <c r="H130" s="120"/>
      <c r="I130" s="500"/>
      <c r="J130" s="500"/>
      <c r="K130" s="120"/>
      <c r="L130" s="120"/>
      <c r="M130" s="120"/>
      <c r="N130" s="120"/>
    </row>
    <row r="131" spans="1:14" ht="12">
      <c r="A131" s="118"/>
      <c r="B131" s="119"/>
      <c r="C131" s="119"/>
      <c r="G131" s="120"/>
      <c r="H131" s="120"/>
      <c r="I131" s="500"/>
      <c r="J131" s="500"/>
      <c r="K131" s="120"/>
      <c r="L131" s="120"/>
      <c r="M131" s="120"/>
      <c r="N131" s="120"/>
    </row>
    <row r="132" spans="1:14" ht="12">
      <c r="A132" s="118"/>
      <c r="B132" s="119"/>
      <c r="C132" s="119"/>
      <c r="G132" s="120"/>
      <c r="H132" s="120"/>
      <c r="I132" s="500"/>
      <c r="J132" s="500"/>
      <c r="K132" s="120"/>
      <c r="L132" s="120"/>
      <c r="M132" s="120"/>
      <c r="N132" s="120"/>
    </row>
    <row r="133" spans="1:14" ht="12">
      <c r="A133" s="118"/>
      <c r="B133" s="119"/>
      <c r="C133" s="119"/>
      <c r="G133" s="120"/>
      <c r="H133" s="120"/>
      <c r="I133" s="500"/>
      <c r="J133" s="500"/>
      <c r="K133" s="120"/>
      <c r="L133" s="120"/>
      <c r="M133" s="120"/>
      <c r="N133" s="120"/>
    </row>
    <row r="134" spans="1:14" ht="12">
      <c r="A134" s="118"/>
      <c r="B134" s="119"/>
      <c r="C134" s="119"/>
      <c r="G134" s="120"/>
      <c r="H134" s="120"/>
      <c r="I134" s="500"/>
      <c r="J134" s="500"/>
      <c r="K134" s="120"/>
      <c r="L134" s="120"/>
      <c r="M134" s="120"/>
      <c r="N134" s="120"/>
    </row>
    <row r="135" spans="1:14" ht="12">
      <c r="A135" s="118"/>
      <c r="B135" s="119"/>
      <c r="C135" s="119"/>
      <c r="G135" s="120"/>
      <c r="H135" s="120"/>
      <c r="I135" s="500"/>
      <c r="J135" s="500"/>
      <c r="K135" s="120"/>
      <c r="L135" s="120"/>
      <c r="M135" s="120"/>
      <c r="N135" s="120"/>
    </row>
    <row r="136" spans="1:14" ht="12">
      <c r="A136" s="118"/>
      <c r="B136" s="119"/>
      <c r="C136" s="119"/>
      <c r="G136" s="120"/>
      <c r="H136" s="120"/>
      <c r="I136" s="500"/>
      <c r="J136" s="500"/>
      <c r="K136" s="120"/>
      <c r="L136" s="120"/>
      <c r="M136" s="120"/>
      <c r="N136" s="120"/>
    </row>
    <row r="137" spans="1:14" ht="12">
      <c r="A137" s="118"/>
      <c r="B137" s="119"/>
      <c r="C137" s="119"/>
      <c r="G137" s="120"/>
      <c r="H137" s="120"/>
      <c r="I137" s="500"/>
      <c r="J137" s="500"/>
      <c r="K137" s="120"/>
      <c r="L137" s="120"/>
      <c r="M137" s="120"/>
      <c r="N137" s="120"/>
    </row>
    <row r="138" spans="1:14" ht="12">
      <c r="A138" s="118"/>
      <c r="B138" s="119"/>
      <c r="C138" s="119"/>
      <c r="G138" s="120"/>
      <c r="H138" s="120"/>
      <c r="I138" s="500"/>
      <c r="J138" s="500"/>
      <c r="K138" s="120"/>
      <c r="L138" s="120"/>
      <c r="M138" s="120"/>
      <c r="N138" s="120"/>
    </row>
    <row r="139" spans="7:14" ht="12">
      <c r="G139" s="120"/>
      <c r="H139" s="120"/>
      <c r="I139" s="500"/>
      <c r="J139" s="500"/>
      <c r="K139" s="120"/>
      <c r="L139" s="120"/>
      <c r="M139" s="120"/>
      <c r="N139" s="120"/>
    </row>
    <row r="140" spans="7:14" ht="12">
      <c r="G140" s="120"/>
      <c r="H140" s="120"/>
      <c r="I140" s="500"/>
      <c r="J140" s="500"/>
      <c r="K140" s="120"/>
      <c r="L140" s="120"/>
      <c r="M140" s="120"/>
      <c r="N140" s="120"/>
    </row>
    <row r="141" spans="7:14" ht="12">
      <c r="G141" s="120"/>
      <c r="H141" s="120"/>
      <c r="I141" s="500"/>
      <c r="J141" s="500"/>
      <c r="K141" s="120"/>
      <c r="L141" s="120"/>
      <c r="M141" s="120"/>
      <c r="N141" s="120"/>
    </row>
    <row r="142" spans="7:14" ht="12">
      <c r="G142" s="120"/>
      <c r="H142" s="120"/>
      <c r="I142" s="500"/>
      <c r="J142" s="500"/>
      <c r="K142" s="120"/>
      <c r="L142" s="120"/>
      <c r="M142" s="120"/>
      <c r="N142" s="120"/>
    </row>
    <row r="143" spans="7:14" ht="12">
      <c r="G143" s="120"/>
      <c r="H143" s="120"/>
      <c r="I143" s="500"/>
      <c r="J143" s="500"/>
      <c r="K143" s="120"/>
      <c r="L143" s="120"/>
      <c r="M143" s="120"/>
      <c r="N143" s="120"/>
    </row>
    <row r="144" spans="7:14" ht="12">
      <c r="G144" s="120"/>
      <c r="H144" s="120"/>
      <c r="I144" s="500"/>
      <c r="J144" s="500"/>
      <c r="K144" s="120"/>
      <c r="L144" s="120"/>
      <c r="M144" s="120"/>
      <c r="N144" s="120"/>
    </row>
    <row r="145" spans="7:14" ht="12">
      <c r="G145" s="120"/>
      <c r="H145" s="120"/>
      <c r="I145" s="500"/>
      <c r="J145" s="500"/>
      <c r="K145" s="120"/>
      <c r="L145" s="120"/>
      <c r="M145" s="120"/>
      <c r="N145" s="120"/>
    </row>
    <row r="146" spans="7:14" ht="12">
      <c r="G146" s="120"/>
      <c r="H146" s="120"/>
      <c r="I146" s="500"/>
      <c r="J146" s="500"/>
      <c r="K146" s="120"/>
      <c r="L146" s="120"/>
      <c r="M146" s="120"/>
      <c r="N146" s="120"/>
    </row>
    <row r="147" spans="7:14" ht="12">
      <c r="G147" s="120"/>
      <c r="H147" s="120"/>
      <c r="I147" s="500"/>
      <c r="J147" s="500"/>
      <c r="K147" s="120"/>
      <c r="L147" s="120"/>
      <c r="M147" s="120"/>
      <c r="N147" s="120"/>
    </row>
    <row r="148" spans="7:14" ht="12">
      <c r="G148" s="120"/>
      <c r="H148" s="120"/>
      <c r="I148" s="500"/>
      <c r="J148" s="500"/>
      <c r="K148" s="120"/>
      <c r="L148" s="120"/>
      <c r="M148" s="120"/>
      <c r="N148" s="120"/>
    </row>
    <row r="149" spans="7:14" ht="12">
      <c r="G149" s="120"/>
      <c r="H149" s="120"/>
      <c r="I149" s="500"/>
      <c r="J149" s="500"/>
      <c r="K149" s="120"/>
      <c r="L149" s="120"/>
      <c r="M149" s="120"/>
      <c r="N149" s="120"/>
    </row>
    <row r="150" spans="7:14" ht="12">
      <c r="G150" s="120"/>
      <c r="H150" s="120"/>
      <c r="I150" s="500"/>
      <c r="J150" s="500"/>
      <c r="K150" s="120"/>
      <c r="L150" s="120"/>
      <c r="M150" s="120"/>
      <c r="N150" s="120"/>
    </row>
    <row r="151" spans="7:14" ht="12">
      <c r="G151" s="120"/>
      <c r="H151" s="120"/>
      <c r="I151" s="500"/>
      <c r="J151" s="500"/>
      <c r="K151" s="120"/>
      <c r="L151" s="120"/>
      <c r="M151" s="120"/>
      <c r="N151" s="120"/>
    </row>
    <row r="152" spans="7:14" ht="12">
      <c r="G152" s="120"/>
      <c r="H152" s="120"/>
      <c r="I152" s="500"/>
      <c r="J152" s="500"/>
      <c r="K152" s="120"/>
      <c r="L152" s="120"/>
      <c r="M152" s="120"/>
      <c r="N152" s="120"/>
    </row>
    <row r="153" spans="7:14" ht="12">
      <c r="G153" s="120"/>
      <c r="H153" s="120"/>
      <c r="I153" s="500"/>
      <c r="J153" s="500"/>
      <c r="K153" s="120"/>
      <c r="L153" s="120"/>
      <c r="M153" s="120"/>
      <c r="N153" s="120"/>
    </row>
    <row r="154" spans="7:14" ht="12">
      <c r="G154" s="120"/>
      <c r="H154" s="120"/>
      <c r="I154" s="500"/>
      <c r="J154" s="500"/>
      <c r="K154" s="120"/>
      <c r="L154" s="120"/>
      <c r="M154" s="120"/>
      <c r="N154" s="120"/>
    </row>
    <row r="155" spans="7:14" ht="12">
      <c r="G155" s="120"/>
      <c r="H155" s="120"/>
      <c r="I155" s="500"/>
      <c r="J155" s="500"/>
      <c r="K155" s="120"/>
      <c r="L155" s="120"/>
      <c r="M155" s="120"/>
      <c r="N155" s="120"/>
    </row>
    <row r="156" spans="7:14" ht="12">
      <c r="G156" s="120"/>
      <c r="H156" s="120"/>
      <c r="I156" s="500"/>
      <c r="J156" s="500"/>
      <c r="K156" s="120"/>
      <c r="L156" s="120"/>
      <c r="M156" s="120"/>
      <c r="N156" s="120"/>
    </row>
    <row r="157" spans="7:14" ht="12">
      <c r="G157" s="120"/>
      <c r="H157" s="120"/>
      <c r="I157" s="500"/>
      <c r="J157" s="500"/>
      <c r="K157" s="120"/>
      <c r="L157" s="120"/>
      <c r="M157" s="120"/>
      <c r="N157" s="120"/>
    </row>
    <row r="158" spans="7:14" ht="12">
      <c r="G158" s="120"/>
      <c r="H158" s="120"/>
      <c r="I158" s="500"/>
      <c r="J158" s="500"/>
      <c r="K158" s="120"/>
      <c r="L158" s="120"/>
      <c r="M158" s="120"/>
      <c r="N158" s="120"/>
    </row>
    <row r="159" spans="7:14" ht="12">
      <c r="G159" s="120"/>
      <c r="H159" s="120"/>
      <c r="I159" s="500"/>
      <c r="J159" s="500"/>
      <c r="K159" s="120"/>
      <c r="L159" s="120"/>
      <c r="M159" s="120"/>
      <c r="N159" s="120"/>
    </row>
    <row r="160" spans="7:14" ht="12">
      <c r="G160" s="120"/>
      <c r="H160" s="120"/>
      <c r="I160" s="500"/>
      <c r="J160" s="500"/>
      <c r="K160" s="120"/>
      <c r="L160" s="120"/>
      <c r="M160" s="120"/>
      <c r="N160" s="120"/>
    </row>
    <row r="161" spans="7:14" ht="12">
      <c r="G161" s="120"/>
      <c r="H161" s="120"/>
      <c r="I161" s="500"/>
      <c r="J161" s="500"/>
      <c r="K161" s="120"/>
      <c r="L161" s="120"/>
      <c r="M161" s="120"/>
      <c r="N161" s="120"/>
    </row>
    <row r="162" spans="7:14" ht="12">
      <c r="G162" s="120"/>
      <c r="H162" s="120"/>
      <c r="I162" s="500"/>
      <c r="J162" s="500"/>
      <c r="K162" s="120"/>
      <c r="L162" s="120"/>
      <c r="M162" s="120"/>
      <c r="N162" s="120"/>
    </row>
    <row r="163" spans="7:14" ht="12">
      <c r="G163" s="120"/>
      <c r="H163" s="120"/>
      <c r="I163" s="500"/>
      <c r="J163" s="500"/>
      <c r="K163" s="120"/>
      <c r="L163" s="120"/>
      <c r="M163" s="120"/>
      <c r="N163" s="120"/>
    </row>
    <row r="164" spans="7:14" ht="12">
      <c r="G164" s="120"/>
      <c r="H164" s="120"/>
      <c r="I164" s="500"/>
      <c r="J164" s="500"/>
      <c r="K164" s="120"/>
      <c r="L164" s="120"/>
      <c r="M164" s="120"/>
      <c r="N164" s="120"/>
    </row>
    <row r="165" spans="7:14" ht="12">
      <c r="G165" s="120"/>
      <c r="H165" s="120"/>
      <c r="I165" s="500"/>
      <c r="J165" s="500"/>
      <c r="K165" s="120"/>
      <c r="L165" s="120"/>
      <c r="M165" s="120"/>
      <c r="N165" s="120"/>
    </row>
    <row r="166" spans="7:14" ht="12">
      <c r="G166" s="120"/>
      <c r="H166" s="120"/>
      <c r="I166" s="500"/>
      <c r="J166" s="500"/>
      <c r="K166" s="120"/>
      <c r="L166" s="120"/>
      <c r="M166" s="120"/>
      <c r="N166" s="120"/>
    </row>
    <row r="167" spans="7:14" ht="12">
      <c r="G167" s="120"/>
      <c r="H167" s="120"/>
      <c r="I167" s="500"/>
      <c r="J167" s="500"/>
      <c r="K167" s="120"/>
      <c r="L167" s="120"/>
      <c r="M167" s="120"/>
      <c r="N167" s="120"/>
    </row>
    <row r="168" spans="7:14" ht="12">
      <c r="G168" s="120"/>
      <c r="H168" s="120"/>
      <c r="I168" s="500"/>
      <c r="J168" s="500"/>
      <c r="K168" s="120"/>
      <c r="L168" s="120"/>
      <c r="M168" s="120"/>
      <c r="N168" s="120"/>
    </row>
    <row r="169" spans="7:14" ht="12">
      <c r="G169" s="120"/>
      <c r="H169" s="120"/>
      <c r="I169" s="500"/>
      <c r="J169" s="500"/>
      <c r="K169" s="120"/>
      <c r="L169" s="120"/>
      <c r="M169" s="120"/>
      <c r="N169" s="120"/>
    </row>
    <row r="170" spans="7:14" ht="12">
      <c r="G170" s="120"/>
      <c r="H170" s="120"/>
      <c r="I170" s="500"/>
      <c r="J170" s="500"/>
      <c r="K170" s="120"/>
      <c r="L170" s="120"/>
      <c r="M170" s="120"/>
      <c r="N170" s="120"/>
    </row>
    <row r="171" spans="7:14" ht="12">
      <c r="G171" s="120"/>
      <c r="H171" s="120"/>
      <c r="I171" s="500"/>
      <c r="J171" s="500"/>
      <c r="K171" s="120"/>
      <c r="L171" s="120"/>
      <c r="M171" s="120"/>
      <c r="N171" s="120"/>
    </row>
    <row r="172" spans="7:14" ht="12">
      <c r="G172" s="120"/>
      <c r="H172" s="120"/>
      <c r="I172" s="500"/>
      <c r="J172" s="500"/>
      <c r="K172" s="120"/>
      <c r="L172" s="120"/>
      <c r="M172" s="120"/>
      <c r="N172" s="120"/>
    </row>
    <row r="173" spans="7:14" ht="12">
      <c r="G173" s="120"/>
      <c r="H173" s="120"/>
      <c r="I173" s="500"/>
      <c r="J173" s="500"/>
      <c r="K173" s="120"/>
      <c r="L173" s="120"/>
      <c r="M173" s="120"/>
      <c r="N173" s="120"/>
    </row>
    <row r="174" spans="7:14" ht="12">
      <c r="G174" s="120"/>
      <c r="H174" s="120"/>
      <c r="I174" s="500"/>
      <c r="J174" s="500"/>
      <c r="K174" s="120"/>
      <c r="L174" s="120"/>
      <c r="M174" s="120"/>
      <c r="N174" s="120"/>
    </row>
    <row r="175" spans="7:14" ht="12">
      <c r="G175" s="120"/>
      <c r="H175" s="120"/>
      <c r="I175" s="500"/>
      <c r="J175" s="500"/>
      <c r="K175" s="120"/>
      <c r="L175" s="120"/>
      <c r="M175" s="120"/>
      <c r="N175" s="120"/>
    </row>
    <row r="176" spans="7:14" ht="12">
      <c r="G176" s="120"/>
      <c r="H176" s="120"/>
      <c r="I176" s="500"/>
      <c r="J176" s="500"/>
      <c r="K176" s="120"/>
      <c r="L176" s="120"/>
      <c r="M176" s="120"/>
      <c r="N176" s="120"/>
    </row>
    <row r="177" spans="7:14" ht="12">
      <c r="G177" s="120"/>
      <c r="H177" s="120"/>
      <c r="I177" s="500"/>
      <c r="J177" s="500"/>
      <c r="K177" s="120"/>
      <c r="L177" s="120"/>
      <c r="M177" s="120"/>
      <c r="N177" s="120"/>
    </row>
    <row r="178" spans="7:14" ht="12">
      <c r="G178" s="120"/>
      <c r="H178" s="120"/>
      <c r="I178" s="500"/>
      <c r="J178" s="500"/>
      <c r="K178" s="120"/>
      <c r="L178" s="120"/>
      <c r="M178" s="120"/>
      <c r="N178" s="120"/>
    </row>
    <row r="179" spans="7:14" ht="12">
      <c r="G179" s="120"/>
      <c r="H179" s="120"/>
      <c r="I179" s="500"/>
      <c r="J179" s="500"/>
      <c r="K179" s="120"/>
      <c r="L179" s="120"/>
      <c r="M179" s="120"/>
      <c r="N179" s="120"/>
    </row>
    <row r="180" spans="7:14" ht="12">
      <c r="G180" s="120"/>
      <c r="H180" s="120"/>
      <c r="I180" s="500"/>
      <c r="J180" s="500"/>
      <c r="K180" s="120"/>
      <c r="L180" s="120"/>
      <c r="M180" s="120"/>
      <c r="N180" s="120"/>
    </row>
    <row r="181" spans="7:14" ht="12">
      <c r="G181" s="120"/>
      <c r="H181" s="120"/>
      <c r="I181" s="500"/>
      <c r="J181" s="500"/>
      <c r="K181" s="120"/>
      <c r="L181" s="120"/>
      <c r="M181" s="120"/>
      <c r="N181" s="120"/>
    </row>
    <row r="182" spans="7:14" ht="12">
      <c r="G182" s="120"/>
      <c r="H182" s="120"/>
      <c r="I182" s="500"/>
      <c r="J182" s="500"/>
      <c r="K182" s="120"/>
      <c r="L182" s="120"/>
      <c r="M182" s="120"/>
      <c r="N182" s="120"/>
    </row>
    <row r="183" spans="7:14" ht="12">
      <c r="G183" s="120"/>
      <c r="H183" s="120"/>
      <c r="I183" s="500"/>
      <c r="J183" s="500"/>
      <c r="K183" s="120"/>
      <c r="L183" s="120"/>
      <c r="M183" s="120"/>
      <c r="N183" s="120"/>
    </row>
    <row r="184" spans="7:14" ht="12">
      <c r="G184" s="120"/>
      <c r="H184" s="120"/>
      <c r="I184" s="500"/>
      <c r="J184" s="500"/>
      <c r="K184" s="120"/>
      <c r="L184" s="120"/>
      <c r="M184" s="120"/>
      <c r="N184" s="120"/>
    </row>
    <row r="185" spans="7:14" ht="12">
      <c r="G185" s="120"/>
      <c r="H185" s="120"/>
      <c r="I185" s="500"/>
      <c r="J185" s="500"/>
      <c r="K185" s="120"/>
      <c r="L185" s="120"/>
      <c r="M185" s="120"/>
      <c r="N185" s="120"/>
    </row>
    <row r="186" spans="7:14" ht="12">
      <c r="G186" s="120"/>
      <c r="H186" s="120"/>
      <c r="I186" s="500"/>
      <c r="J186" s="500"/>
      <c r="K186" s="120"/>
      <c r="L186" s="120"/>
      <c r="M186" s="120"/>
      <c r="N186" s="120"/>
    </row>
    <row r="187" spans="7:14" ht="12">
      <c r="G187" s="120"/>
      <c r="H187" s="120"/>
      <c r="I187" s="500"/>
      <c r="J187" s="500"/>
      <c r="K187" s="120"/>
      <c r="L187" s="120"/>
      <c r="M187" s="120"/>
      <c r="N187" s="120"/>
    </row>
    <row r="188" spans="7:14" ht="12">
      <c r="G188" s="120"/>
      <c r="H188" s="120"/>
      <c r="I188" s="500"/>
      <c r="J188" s="500"/>
      <c r="K188" s="120"/>
      <c r="L188" s="120"/>
      <c r="M188" s="120"/>
      <c r="N188" s="120"/>
    </row>
    <row r="189" spans="7:14" ht="12">
      <c r="G189" s="120"/>
      <c r="H189" s="120"/>
      <c r="I189" s="500"/>
      <c r="J189" s="500"/>
      <c r="K189" s="120"/>
      <c r="L189" s="120"/>
      <c r="M189" s="120"/>
      <c r="N189" s="120"/>
    </row>
    <row r="190" spans="7:14" ht="12">
      <c r="G190" s="120"/>
      <c r="H190" s="120"/>
      <c r="I190" s="500"/>
      <c r="J190" s="500"/>
      <c r="K190" s="120"/>
      <c r="L190" s="120"/>
      <c r="M190" s="120"/>
      <c r="N190" s="120"/>
    </row>
    <row r="191" spans="7:14" ht="12">
      <c r="G191" s="120"/>
      <c r="H191" s="120"/>
      <c r="I191" s="500"/>
      <c r="J191" s="500"/>
      <c r="K191" s="120"/>
      <c r="L191" s="120"/>
      <c r="M191" s="120"/>
      <c r="N191" s="120"/>
    </row>
    <row r="192" spans="7:14" ht="12">
      <c r="G192" s="120"/>
      <c r="H192" s="120"/>
      <c r="I192" s="500"/>
      <c r="J192" s="500"/>
      <c r="K192" s="120"/>
      <c r="L192" s="120"/>
      <c r="M192" s="120"/>
      <c r="N192" s="120"/>
    </row>
    <row r="193" spans="7:14" ht="12">
      <c r="G193" s="120"/>
      <c r="H193" s="120"/>
      <c r="I193" s="500"/>
      <c r="J193" s="500"/>
      <c r="K193" s="120"/>
      <c r="L193" s="120"/>
      <c r="M193" s="120"/>
      <c r="N193" s="120"/>
    </row>
    <row r="194" spans="7:14" ht="12">
      <c r="G194" s="120"/>
      <c r="H194" s="120"/>
      <c r="I194" s="500"/>
      <c r="J194" s="500"/>
      <c r="K194" s="120"/>
      <c r="L194" s="120"/>
      <c r="M194" s="120"/>
      <c r="N194" s="120"/>
    </row>
    <row r="195" spans="7:14" ht="12">
      <c r="G195" s="120"/>
      <c r="H195" s="120"/>
      <c r="I195" s="500"/>
      <c r="J195" s="500"/>
      <c r="K195" s="120"/>
      <c r="L195" s="120"/>
      <c r="M195" s="120"/>
      <c r="N195" s="120"/>
    </row>
    <row r="196" spans="7:14" ht="12">
      <c r="G196" s="120"/>
      <c r="H196" s="120"/>
      <c r="I196" s="500"/>
      <c r="J196" s="500"/>
      <c r="K196" s="120"/>
      <c r="L196" s="120"/>
      <c r="M196" s="120"/>
      <c r="N196" s="120"/>
    </row>
    <row r="197" spans="7:14" ht="12">
      <c r="G197" s="120"/>
      <c r="H197" s="120"/>
      <c r="I197" s="500"/>
      <c r="J197" s="500"/>
      <c r="K197" s="120"/>
      <c r="L197" s="120"/>
      <c r="M197" s="120"/>
      <c r="N197" s="120"/>
    </row>
    <row r="198" spans="7:14" ht="12">
      <c r="G198" s="120"/>
      <c r="H198" s="120"/>
      <c r="I198" s="500"/>
      <c r="J198" s="500"/>
      <c r="K198" s="120"/>
      <c r="L198" s="120"/>
      <c r="M198" s="120"/>
      <c r="N198" s="120"/>
    </row>
    <row r="199" spans="7:14" ht="12">
      <c r="G199" s="120"/>
      <c r="H199" s="120"/>
      <c r="I199" s="500"/>
      <c r="J199" s="500"/>
      <c r="K199" s="120"/>
      <c r="L199" s="120"/>
      <c r="M199" s="120"/>
      <c r="N199" s="120"/>
    </row>
    <row r="200" spans="7:14" ht="12">
      <c r="G200" s="120"/>
      <c r="H200" s="120"/>
      <c r="I200" s="500"/>
      <c r="J200" s="500"/>
      <c r="K200" s="120"/>
      <c r="L200" s="120"/>
      <c r="M200" s="120"/>
      <c r="N200" s="120"/>
    </row>
    <row r="201" spans="7:14" ht="12">
      <c r="G201" s="120"/>
      <c r="H201" s="120"/>
      <c r="I201" s="500"/>
      <c r="J201" s="500"/>
      <c r="K201" s="120"/>
      <c r="L201" s="120"/>
      <c r="M201" s="120"/>
      <c r="N201" s="120"/>
    </row>
    <row r="202" spans="7:14" ht="12">
      <c r="G202" s="120"/>
      <c r="H202" s="120"/>
      <c r="I202" s="500"/>
      <c r="J202" s="500"/>
      <c r="K202" s="120"/>
      <c r="L202" s="120"/>
      <c r="M202" s="120"/>
      <c r="N202" s="120"/>
    </row>
    <row r="203" spans="7:14" ht="12">
      <c r="G203" s="120"/>
      <c r="H203" s="120"/>
      <c r="I203" s="500"/>
      <c r="J203" s="500"/>
      <c r="K203" s="120"/>
      <c r="L203" s="120"/>
      <c r="M203" s="120"/>
      <c r="N203" s="120"/>
    </row>
    <row r="204" spans="7:14" ht="12">
      <c r="G204" s="120"/>
      <c r="H204" s="120"/>
      <c r="I204" s="500"/>
      <c r="J204" s="500"/>
      <c r="K204" s="120"/>
      <c r="L204" s="120"/>
      <c r="M204" s="120"/>
      <c r="N204" s="120"/>
    </row>
    <row r="205" spans="7:14" ht="12">
      <c r="G205" s="120"/>
      <c r="H205" s="120"/>
      <c r="I205" s="500"/>
      <c r="J205" s="500"/>
      <c r="K205" s="120"/>
      <c r="L205" s="120"/>
      <c r="M205" s="120"/>
      <c r="N205" s="120"/>
    </row>
    <row r="206" spans="7:14" ht="12">
      <c r="G206" s="120"/>
      <c r="H206" s="120"/>
      <c r="I206" s="500"/>
      <c r="J206" s="500"/>
      <c r="K206" s="120"/>
      <c r="L206" s="120"/>
      <c r="M206" s="120"/>
      <c r="N206" s="120"/>
    </row>
    <row r="207" spans="7:14" ht="12">
      <c r="G207" s="120"/>
      <c r="H207" s="120"/>
      <c r="I207" s="500"/>
      <c r="J207" s="500"/>
      <c r="K207" s="120"/>
      <c r="L207" s="120"/>
      <c r="M207" s="120"/>
      <c r="N207" s="120"/>
    </row>
    <row r="208" spans="7:14" ht="12">
      <c r="G208" s="120"/>
      <c r="H208" s="120"/>
      <c r="I208" s="500"/>
      <c r="J208" s="500"/>
      <c r="K208" s="120"/>
      <c r="L208" s="120"/>
      <c r="M208" s="120"/>
      <c r="N208" s="120"/>
    </row>
    <row r="209" spans="7:14" ht="12">
      <c r="G209" s="120"/>
      <c r="H209" s="120"/>
      <c r="I209" s="500"/>
      <c r="J209" s="500"/>
      <c r="K209" s="120"/>
      <c r="L209" s="120"/>
      <c r="M209" s="120"/>
      <c r="N209" s="120"/>
    </row>
    <row r="210" spans="7:14" ht="12">
      <c r="G210" s="120"/>
      <c r="H210" s="120"/>
      <c r="I210" s="500"/>
      <c r="J210" s="500"/>
      <c r="K210" s="120"/>
      <c r="L210" s="120"/>
      <c r="M210" s="120"/>
      <c r="N210" s="120"/>
    </row>
    <row r="211" spans="7:14" ht="12">
      <c r="G211" s="120"/>
      <c r="H211" s="120"/>
      <c r="I211" s="500"/>
      <c r="J211" s="500"/>
      <c r="K211" s="120"/>
      <c r="L211" s="120"/>
      <c r="M211" s="120"/>
      <c r="N211" s="120"/>
    </row>
    <row r="212" spans="7:14" ht="12">
      <c r="G212" s="120"/>
      <c r="H212" s="120"/>
      <c r="I212" s="500"/>
      <c r="J212" s="500"/>
      <c r="K212" s="120"/>
      <c r="L212" s="120"/>
      <c r="M212" s="120"/>
      <c r="N212" s="120"/>
    </row>
    <row r="213" spans="7:14" ht="12">
      <c r="G213" s="120"/>
      <c r="H213" s="120"/>
      <c r="I213" s="500"/>
      <c r="J213" s="500"/>
      <c r="K213" s="120"/>
      <c r="L213" s="120"/>
      <c r="M213" s="120"/>
      <c r="N213" s="120"/>
    </row>
    <row r="214" spans="7:14" ht="12">
      <c r="G214" s="120"/>
      <c r="H214" s="120"/>
      <c r="I214" s="500"/>
      <c r="J214" s="500"/>
      <c r="K214" s="120"/>
      <c r="L214" s="120"/>
      <c r="M214" s="120"/>
      <c r="N214" s="120"/>
    </row>
    <row r="215" spans="7:14" ht="12">
      <c r="G215" s="120"/>
      <c r="H215" s="120"/>
      <c r="I215" s="500"/>
      <c r="J215" s="500"/>
      <c r="K215" s="120"/>
      <c r="L215" s="120"/>
      <c r="M215" s="120"/>
      <c r="N215" s="120"/>
    </row>
    <row r="216" spans="7:14" ht="12">
      <c r="G216" s="120"/>
      <c r="H216" s="120"/>
      <c r="I216" s="500"/>
      <c r="J216" s="500"/>
      <c r="K216" s="120"/>
      <c r="L216" s="120"/>
      <c r="M216" s="120"/>
      <c r="N216" s="120"/>
    </row>
    <row r="217" spans="7:14" ht="12">
      <c r="G217" s="120"/>
      <c r="H217" s="120"/>
      <c r="I217" s="500"/>
      <c r="J217" s="500"/>
      <c r="K217" s="120"/>
      <c r="L217" s="120"/>
      <c r="M217" s="120"/>
      <c r="N217" s="120"/>
    </row>
    <row r="218" spans="7:14" ht="12">
      <c r="G218" s="120"/>
      <c r="H218" s="120"/>
      <c r="I218" s="500"/>
      <c r="J218" s="500"/>
      <c r="K218" s="120"/>
      <c r="L218" s="120"/>
      <c r="M218" s="120"/>
      <c r="N218" s="120"/>
    </row>
    <row r="219" spans="7:14" ht="12">
      <c r="G219" s="120"/>
      <c r="H219" s="120"/>
      <c r="I219" s="500"/>
      <c r="J219" s="500"/>
      <c r="K219" s="120"/>
      <c r="L219" s="120"/>
      <c r="M219" s="120"/>
      <c r="N219" s="120"/>
    </row>
    <row r="220" spans="7:14" ht="12">
      <c r="G220" s="120"/>
      <c r="H220" s="120"/>
      <c r="I220" s="500"/>
      <c r="J220" s="500"/>
      <c r="K220" s="120"/>
      <c r="L220" s="120"/>
      <c r="M220" s="120"/>
      <c r="N220" s="120"/>
    </row>
    <row r="221" spans="7:14" ht="12">
      <c r="G221" s="120"/>
      <c r="H221" s="120"/>
      <c r="I221" s="500"/>
      <c r="J221" s="500"/>
      <c r="K221" s="120"/>
      <c r="L221" s="120"/>
      <c r="M221" s="120"/>
      <c r="N221" s="120"/>
    </row>
    <row r="222" spans="7:14" ht="12">
      <c r="G222" s="120"/>
      <c r="H222" s="120"/>
      <c r="I222" s="500"/>
      <c r="J222" s="500"/>
      <c r="K222" s="120"/>
      <c r="L222" s="120"/>
      <c r="M222" s="120"/>
      <c r="N222" s="120"/>
    </row>
    <row r="223" spans="7:14" ht="12">
      <c r="G223" s="120"/>
      <c r="H223" s="120"/>
      <c r="I223" s="500"/>
      <c r="J223" s="500"/>
      <c r="K223" s="120"/>
      <c r="L223" s="120"/>
      <c r="M223" s="120"/>
      <c r="N223" s="120"/>
    </row>
    <row r="224" spans="7:14" ht="12">
      <c r="G224" s="120"/>
      <c r="H224" s="120"/>
      <c r="I224" s="500"/>
      <c r="J224" s="500"/>
      <c r="K224" s="120"/>
      <c r="L224" s="120"/>
      <c r="M224" s="120"/>
      <c r="N224" s="120"/>
    </row>
  </sheetData>
  <mergeCells count="217">
    <mergeCell ref="L117:M117"/>
    <mergeCell ref="A108:H112"/>
    <mergeCell ref="I108:I112"/>
    <mergeCell ref="J108:J112"/>
    <mergeCell ref="I103:I107"/>
    <mergeCell ref="J103:J107"/>
    <mergeCell ref="I98:I102"/>
    <mergeCell ref="J98:J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88:I92"/>
    <mergeCell ref="J88:J92"/>
    <mergeCell ref="A98:A102"/>
    <mergeCell ref="B98:B102"/>
    <mergeCell ref="C98:C102"/>
    <mergeCell ref="D98:D102"/>
    <mergeCell ref="E98:E102"/>
    <mergeCell ref="F98:F102"/>
    <mergeCell ref="G98:G102"/>
    <mergeCell ref="H98:H102"/>
    <mergeCell ref="I83:I87"/>
    <mergeCell ref="J83:J87"/>
    <mergeCell ref="A88:A92"/>
    <mergeCell ref="B88:B92"/>
    <mergeCell ref="C88:C92"/>
    <mergeCell ref="D88:D92"/>
    <mergeCell ref="E88:E92"/>
    <mergeCell ref="F88:F92"/>
    <mergeCell ref="G88:G92"/>
    <mergeCell ref="H88:H92"/>
    <mergeCell ref="I27:I31"/>
    <mergeCell ref="J27:J31"/>
    <mergeCell ref="A83:A87"/>
    <mergeCell ref="B83:B87"/>
    <mergeCell ref="C83:C87"/>
    <mergeCell ref="D83:D87"/>
    <mergeCell ref="E83:E87"/>
    <mergeCell ref="F83:F87"/>
    <mergeCell ref="G83:G87"/>
    <mergeCell ref="H83:H87"/>
    <mergeCell ref="C27:C31"/>
    <mergeCell ref="D27:D31"/>
    <mergeCell ref="E27:E31"/>
    <mergeCell ref="F27:F31"/>
    <mergeCell ref="A22:A26"/>
    <mergeCell ref="I73:I77"/>
    <mergeCell ref="J73:J77"/>
    <mergeCell ref="I68:I72"/>
    <mergeCell ref="J68:J72"/>
    <mergeCell ref="E73:E77"/>
    <mergeCell ref="F73:F77"/>
    <mergeCell ref="A73:A77"/>
    <mergeCell ref="B73:B77"/>
    <mergeCell ref="C73:C77"/>
    <mergeCell ref="D73:D77"/>
    <mergeCell ref="G73:G77"/>
    <mergeCell ref="H73:H77"/>
    <mergeCell ref="I63:I67"/>
    <mergeCell ref="J63:J67"/>
    <mergeCell ref="A68:A72"/>
    <mergeCell ref="B68:B72"/>
    <mergeCell ref="C68:C72"/>
    <mergeCell ref="D68:D72"/>
    <mergeCell ref="E68:E72"/>
    <mergeCell ref="F68:F72"/>
    <mergeCell ref="G68:G72"/>
    <mergeCell ref="H68:H72"/>
    <mergeCell ref="I58:I62"/>
    <mergeCell ref="J58:J62"/>
    <mergeCell ref="A63:A67"/>
    <mergeCell ref="B63:B67"/>
    <mergeCell ref="C63:C67"/>
    <mergeCell ref="D63:D67"/>
    <mergeCell ref="E63:E67"/>
    <mergeCell ref="F63:F67"/>
    <mergeCell ref="G63:G67"/>
    <mergeCell ref="H63:H67"/>
    <mergeCell ref="I53:I57"/>
    <mergeCell ref="J53:J57"/>
    <mergeCell ref="A58:A62"/>
    <mergeCell ref="B58:B62"/>
    <mergeCell ref="C58:C62"/>
    <mergeCell ref="D58:D62"/>
    <mergeCell ref="E58:E62"/>
    <mergeCell ref="F58:F62"/>
    <mergeCell ref="G58:G62"/>
    <mergeCell ref="H58:H62"/>
    <mergeCell ref="I47:I51"/>
    <mergeCell ref="J47:J51"/>
    <mergeCell ref="A53:A57"/>
    <mergeCell ref="B53:B57"/>
    <mergeCell ref="C53:C57"/>
    <mergeCell ref="D53:D57"/>
    <mergeCell ref="E53:E57"/>
    <mergeCell ref="F53:F57"/>
    <mergeCell ref="G53:G57"/>
    <mergeCell ref="H53:H57"/>
    <mergeCell ref="I42:I46"/>
    <mergeCell ref="J42:J46"/>
    <mergeCell ref="A47:A51"/>
    <mergeCell ref="B47:B51"/>
    <mergeCell ref="C47:C51"/>
    <mergeCell ref="D47:D51"/>
    <mergeCell ref="E47:E51"/>
    <mergeCell ref="F47:F51"/>
    <mergeCell ref="G47:G51"/>
    <mergeCell ref="H47:H51"/>
    <mergeCell ref="E42:E46"/>
    <mergeCell ref="F42:F46"/>
    <mergeCell ref="G42:G46"/>
    <mergeCell ref="H42:H46"/>
    <mergeCell ref="A42:A46"/>
    <mergeCell ref="B42:B46"/>
    <mergeCell ref="C42:C46"/>
    <mergeCell ref="D42:D46"/>
    <mergeCell ref="E37:E41"/>
    <mergeCell ref="F37:F41"/>
    <mergeCell ref="G37:G41"/>
    <mergeCell ref="H37:H41"/>
    <mergeCell ref="A37:A41"/>
    <mergeCell ref="B37:B41"/>
    <mergeCell ref="C37:C41"/>
    <mergeCell ref="D37:D41"/>
    <mergeCell ref="F32:F36"/>
    <mergeCell ref="G32:G36"/>
    <mergeCell ref="H32:H36"/>
    <mergeCell ref="A32:A36"/>
    <mergeCell ref="B32:B36"/>
    <mergeCell ref="C32:C36"/>
    <mergeCell ref="D32:D36"/>
    <mergeCell ref="A27:A31"/>
    <mergeCell ref="B27:B31"/>
    <mergeCell ref="I22:I26"/>
    <mergeCell ref="J22:J26"/>
    <mergeCell ref="G27:G31"/>
    <mergeCell ref="H27:H31"/>
    <mergeCell ref="B22:B26"/>
    <mergeCell ref="C22:C26"/>
    <mergeCell ref="D22:D26"/>
    <mergeCell ref="E22:E26"/>
    <mergeCell ref="L4:N4"/>
    <mergeCell ref="M1:N1"/>
    <mergeCell ref="A2:N2"/>
    <mergeCell ref="A4:A5"/>
    <mergeCell ref="B4:B5"/>
    <mergeCell ref="C4:C5"/>
    <mergeCell ref="D4:D5"/>
    <mergeCell ref="E4:E5"/>
    <mergeCell ref="G4:H4"/>
    <mergeCell ref="F4:F5"/>
    <mergeCell ref="I4:I5"/>
    <mergeCell ref="K4:K5"/>
    <mergeCell ref="J4:J5"/>
    <mergeCell ref="A12:A16"/>
    <mergeCell ref="B12:B16"/>
    <mergeCell ref="C12:C16"/>
    <mergeCell ref="D12:D16"/>
    <mergeCell ref="I12:I16"/>
    <mergeCell ref="J12:J16"/>
    <mergeCell ref="J7:J11"/>
    <mergeCell ref="A17:A21"/>
    <mergeCell ref="B17:B21"/>
    <mergeCell ref="C17:C21"/>
    <mergeCell ref="D17:D21"/>
    <mergeCell ref="E17:E21"/>
    <mergeCell ref="F17:F21"/>
    <mergeCell ref="G17:G21"/>
    <mergeCell ref="G12:G16"/>
    <mergeCell ref="E78:E82"/>
    <mergeCell ref="F78:F82"/>
    <mergeCell ref="G78:G82"/>
    <mergeCell ref="H12:H16"/>
    <mergeCell ref="E12:E16"/>
    <mergeCell ref="F12:F16"/>
    <mergeCell ref="F22:F26"/>
    <mergeCell ref="G22:G26"/>
    <mergeCell ref="H22:H26"/>
    <mergeCell ref="E32:E36"/>
    <mergeCell ref="A78:A82"/>
    <mergeCell ref="B78:B82"/>
    <mergeCell ref="C78:C82"/>
    <mergeCell ref="D78:D82"/>
    <mergeCell ref="H93:H97"/>
    <mergeCell ref="H17:H21"/>
    <mergeCell ref="I17:I21"/>
    <mergeCell ref="J17:J21"/>
    <mergeCell ref="I78:I82"/>
    <mergeCell ref="J78:J82"/>
    <mergeCell ref="I32:I36"/>
    <mergeCell ref="J32:J36"/>
    <mergeCell ref="I37:I41"/>
    <mergeCell ref="J37:J41"/>
    <mergeCell ref="I93:I97"/>
    <mergeCell ref="J93:J97"/>
    <mergeCell ref="H78:H82"/>
    <mergeCell ref="A93:A97"/>
    <mergeCell ref="B93:B97"/>
    <mergeCell ref="C93:C97"/>
    <mergeCell ref="D93:D97"/>
    <mergeCell ref="E93:E97"/>
    <mergeCell ref="F93:F97"/>
    <mergeCell ref="G93:G97"/>
    <mergeCell ref="I7:I11"/>
    <mergeCell ref="H7:H11"/>
    <mergeCell ref="G7:G11"/>
    <mergeCell ref="B7:B11"/>
    <mergeCell ref="A7:A11"/>
    <mergeCell ref="F7:F11"/>
    <mergeCell ref="E7:E11"/>
    <mergeCell ref="D7:D11"/>
    <mergeCell ref="C7:C11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paperSize="9" scale="61" r:id="rId1"/>
  <rowBreaks count="2" manualBreakCount="2">
    <brk id="51" max="13" man="1"/>
    <brk id="1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showGridLines="0" view="pageBreakPreview" zoomScaleSheetLayoutView="100" workbookViewId="0" topLeftCell="A1">
      <selection activeCell="I1" sqref="I1"/>
    </sheetView>
  </sheetViews>
  <sheetFormatPr defaultColWidth="9.140625" defaultRowHeight="24.75" customHeight="1"/>
  <cols>
    <col min="1" max="1" width="4.140625" style="46" customWidth="1"/>
    <col min="2" max="2" width="75.8515625" style="48" customWidth="1"/>
    <col min="3" max="3" width="25.28125" style="48" bestFit="1" customWidth="1"/>
    <col min="4" max="4" width="9.140625" style="24" customWidth="1"/>
    <col min="5" max="5" width="11.8515625" style="24" customWidth="1"/>
    <col min="6" max="16384" width="9.140625" style="24" customWidth="1"/>
  </cols>
  <sheetData>
    <row r="1" spans="2:5" ht="57.75" customHeight="1">
      <c r="B1" s="47"/>
      <c r="C1" s="742" t="s">
        <v>307</v>
      </c>
      <c r="D1" s="742"/>
      <c r="E1" s="742"/>
    </row>
    <row r="2" spans="1:5" ht="12.75" customHeight="1">
      <c r="A2" s="24"/>
      <c r="B2" s="24"/>
      <c r="C2" s="24"/>
      <c r="D2" s="743"/>
      <c r="E2" s="743"/>
    </row>
    <row r="3" spans="1:3" ht="56.25" customHeight="1">
      <c r="A3" s="744" t="s">
        <v>6</v>
      </c>
      <c r="B3" s="745"/>
      <c r="C3" s="745"/>
    </row>
    <row r="4" spans="1:3" ht="15.75">
      <c r="A4" s="152"/>
      <c r="B4" s="152"/>
      <c r="C4" s="152"/>
    </row>
    <row r="5" spans="1:3" ht="15.75" thickBot="1">
      <c r="A5" s="24"/>
      <c r="B5" s="153"/>
      <c r="C5" s="154" t="s">
        <v>113</v>
      </c>
    </row>
    <row r="6" spans="1:3" ht="23.25" customHeight="1" thickBot="1">
      <c r="A6" s="746" t="s">
        <v>124</v>
      </c>
      <c r="B6" s="747"/>
      <c r="C6" s="748"/>
    </row>
    <row r="7" spans="1:4" ht="54" customHeight="1" thickBot="1">
      <c r="A7" s="155" t="s">
        <v>117</v>
      </c>
      <c r="B7" s="156" t="s">
        <v>125</v>
      </c>
      <c r="C7" s="157" t="s">
        <v>3</v>
      </c>
      <c r="D7" s="378"/>
    </row>
    <row r="8" spans="1:3" ht="12.75" thickBot="1">
      <c r="A8" s="158">
        <v>1</v>
      </c>
      <c r="B8" s="159">
        <v>2</v>
      </c>
      <c r="C8" s="160">
        <v>3</v>
      </c>
    </row>
    <row r="9" spans="1:3" ht="11.25" customHeight="1" thickBot="1">
      <c r="A9" s="161"/>
      <c r="B9" s="162"/>
      <c r="C9" s="163"/>
    </row>
    <row r="10" spans="1:3" ht="24.75" customHeight="1" thickBot="1">
      <c r="A10" s="164" t="s">
        <v>126</v>
      </c>
      <c r="B10" s="165" t="s">
        <v>127</v>
      </c>
      <c r="C10" s="166">
        <f>SUM(C11)</f>
        <v>14035347</v>
      </c>
    </row>
    <row r="11" spans="1:5" ht="24.75" customHeight="1" thickBot="1">
      <c r="A11" s="167" t="s">
        <v>128</v>
      </c>
      <c r="B11" s="168" t="s">
        <v>161</v>
      </c>
      <c r="C11" s="169">
        <v>14035347</v>
      </c>
      <c r="E11" s="394"/>
    </row>
    <row r="12" spans="1:5" ht="24.75" customHeight="1" thickBot="1">
      <c r="A12" s="170" t="s">
        <v>129</v>
      </c>
      <c r="B12" s="165" t="s">
        <v>130</v>
      </c>
      <c r="C12" s="171">
        <f>SUM(C13:C18)</f>
        <v>15067379</v>
      </c>
      <c r="E12" s="394"/>
    </row>
    <row r="13" spans="1:3" ht="24.75" customHeight="1">
      <c r="A13" s="172" t="s">
        <v>128</v>
      </c>
      <c r="B13" s="173" t="s">
        <v>131</v>
      </c>
      <c r="C13" s="174">
        <v>39000</v>
      </c>
    </row>
    <row r="14" spans="1:3" ht="24.75" customHeight="1">
      <c r="A14" s="175" t="s">
        <v>132</v>
      </c>
      <c r="B14" s="176" t="s">
        <v>133</v>
      </c>
      <c r="C14" s="177">
        <v>530266</v>
      </c>
    </row>
    <row r="15" spans="1:3" ht="24.75" customHeight="1">
      <c r="A15" s="175" t="s">
        <v>134</v>
      </c>
      <c r="B15" s="176" t="s">
        <v>135</v>
      </c>
      <c r="C15" s="177">
        <v>850000</v>
      </c>
    </row>
    <row r="16" spans="1:3" ht="24.75" customHeight="1">
      <c r="A16" s="175" t="s">
        <v>136</v>
      </c>
      <c r="B16" s="176" t="s">
        <v>137</v>
      </c>
      <c r="C16" s="177">
        <v>13020758</v>
      </c>
    </row>
    <row r="17" spans="1:3" ht="24.75" customHeight="1">
      <c r="A17" s="175" t="s">
        <v>138</v>
      </c>
      <c r="B17" s="176" t="s">
        <v>139</v>
      </c>
      <c r="C17" s="177">
        <v>577000</v>
      </c>
    </row>
    <row r="18" spans="1:3" ht="24.75" customHeight="1" thickBot="1">
      <c r="A18" s="175" t="s">
        <v>140</v>
      </c>
      <c r="B18" s="178" t="s">
        <v>141</v>
      </c>
      <c r="C18" s="177">
        <v>50355</v>
      </c>
    </row>
    <row r="19" spans="1:3" ht="24.75" customHeight="1" hidden="1">
      <c r="A19" s="179"/>
      <c r="B19" s="180"/>
      <c r="C19" s="181"/>
    </row>
    <row r="20" spans="1:3" ht="24.75" customHeight="1" hidden="1">
      <c r="A20" s="182"/>
      <c r="B20" s="183"/>
      <c r="C20" s="184"/>
    </row>
    <row r="21" spans="1:3" ht="24.75" customHeight="1" thickBot="1">
      <c r="A21" s="155" t="s">
        <v>142</v>
      </c>
      <c r="B21" s="185" t="s">
        <v>143</v>
      </c>
      <c r="C21" s="186">
        <f>SUM(C22+C23)</f>
        <v>29102726</v>
      </c>
    </row>
    <row r="22" spans="1:5" ht="24.75" customHeight="1">
      <c r="A22" s="740"/>
      <c r="B22" s="187" t="s">
        <v>144</v>
      </c>
      <c r="C22" s="188">
        <f>SUM(C25+C28+C31+C34+C37+C41+C44+C47+C50+C53)</f>
        <v>18344557</v>
      </c>
      <c r="E22" s="379"/>
    </row>
    <row r="23" spans="1:3" ht="24.75" customHeight="1" thickBot="1">
      <c r="A23" s="741"/>
      <c r="B23" s="189" t="s">
        <v>145</v>
      </c>
      <c r="C23" s="190">
        <f>SUM(C26+C29+C32+C35+C38+C42+C45+C48+C51+C54)</f>
        <v>10758169</v>
      </c>
    </row>
    <row r="24" spans="1:4" ht="24.75" customHeight="1">
      <c r="A24" s="172" t="s">
        <v>128</v>
      </c>
      <c r="B24" s="191" t="s">
        <v>146</v>
      </c>
      <c r="C24" s="192">
        <f>SUM(C25+C26)</f>
        <v>259091</v>
      </c>
      <c r="D24" s="379"/>
    </row>
    <row r="25" spans="1:4" ht="24.75" customHeight="1">
      <c r="A25" s="193"/>
      <c r="B25" s="194" t="s">
        <v>144</v>
      </c>
      <c r="C25" s="195">
        <v>0</v>
      </c>
      <c r="D25" s="379"/>
    </row>
    <row r="26" spans="1:3" ht="24.75" customHeight="1">
      <c r="A26" s="172"/>
      <c r="B26" s="194" t="s">
        <v>145</v>
      </c>
      <c r="C26" s="195">
        <v>259091</v>
      </c>
    </row>
    <row r="27" spans="1:7" ht="32.25" customHeight="1">
      <c r="A27" s="172" t="s">
        <v>132</v>
      </c>
      <c r="B27" s="196" t="s">
        <v>147</v>
      </c>
      <c r="C27" s="197">
        <f>SUM(C28+C29)</f>
        <v>4805976</v>
      </c>
      <c r="E27" s="380"/>
      <c r="F27" s="380"/>
      <c r="G27" s="380"/>
    </row>
    <row r="28" spans="1:3" ht="24.75" customHeight="1">
      <c r="A28" s="193"/>
      <c r="B28" s="194" t="s">
        <v>144</v>
      </c>
      <c r="C28" s="177">
        <v>400000</v>
      </c>
    </row>
    <row r="29" spans="1:3" ht="24.75" customHeight="1">
      <c r="A29" s="172"/>
      <c r="B29" s="194" t="s">
        <v>145</v>
      </c>
      <c r="C29" s="177">
        <v>4405976</v>
      </c>
    </row>
    <row r="30" spans="1:3" ht="24.75" customHeight="1">
      <c r="A30" s="167" t="s">
        <v>134</v>
      </c>
      <c r="B30" s="198" t="s">
        <v>148</v>
      </c>
      <c r="C30" s="197">
        <f>SUM(C31+C32)</f>
        <v>1598624</v>
      </c>
    </row>
    <row r="31" spans="1:3" ht="24.75" customHeight="1">
      <c r="A31" s="193"/>
      <c r="B31" s="199" t="s">
        <v>144</v>
      </c>
      <c r="C31" s="195">
        <v>598624</v>
      </c>
    </row>
    <row r="32" spans="1:3" ht="24.75" customHeight="1">
      <c r="A32" s="172"/>
      <c r="B32" s="194" t="s">
        <v>145</v>
      </c>
      <c r="C32" s="195">
        <v>1000000</v>
      </c>
    </row>
    <row r="33" spans="1:3" ht="24.75" customHeight="1">
      <c r="A33" s="175" t="s">
        <v>136</v>
      </c>
      <c r="B33" s="198" t="s">
        <v>4</v>
      </c>
      <c r="C33" s="197">
        <f>SUM(C34+C35)</f>
        <v>1204349</v>
      </c>
    </row>
    <row r="34" spans="1:3" ht="24.75" customHeight="1">
      <c r="A34" s="200"/>
      <c r="B34" s="199" t="s">
        <v>144</v>
      </c>
      <c r="C34" s="195">
        <v>1005247</v>
      </c>
    </row>
    <row r="35" spans="1:3" ht="24.75" customHeight="1">
      <c r="A35" s="201"/>
      <c r="B35" s="194" t="s">
        <v>145</v>
      </c>
      <c r="C35" s="195">
        <v>199102</v>
      </c>
    </row>
    <row r="36" spans="1:3" ht="24.75" customHeight="1">
      <c r="A36" s="175" t="s">
        <v>138</v>
      </c>
      <c r="B36" s="202" t="s">
        <v>149</v>
      </c>
      <c r="C36" s="197">
        <f>SUM(C37+C38)</f>
        <v>4749000</v>
      </c>
    </row>
    <row r="37" spans="1:3" ht="24.75" customHeight="1">
      <c r="A37" s="193"/>
      <c r="B37" s="199" t="s">
        <v>144</v>
      </c>
      <c r="C37" s="195">
        <v>250000</v>
      </c>
    </row>
    <row r="38" spans="1:3" ht="24.75" customHeight="1" thickBot="1">
      <c r="A38" s="210"/>
      <c r="B38" s="218" t="s">
        <v>145</v>
      </c>
      <c r="C38" s="212">
        <v>4499000</v>
      </c>
    </row>
    <row r="39" spans="1:3" ht="12.75" thickBot="1">
      <c r="A39" s="158">
        <v>1</v>
      </c>
      <c r="B39" s="159">
        <v>2</v>
      </c>
      <c r="C39" s="160">
        <v>3</v>
      </c>
    </row>
    <row r="40" spans="1:3" ht="24.75" customHeight="1">
      <c r="A40" s="175" t="s">
        <v>140</v>
      </c>
      <c r="B40" s="203" t="s">
        <v>150</v>
      </c>
      <c r="C40" s="204">
        <f>SUM(C41+C42)</f>
        <v>386000</v>
      </c>
    </row>
    <row r="41" spans="1:3" ht="24.75" customHeight="1">
      <c r="A41" s="167"/>
      <c r="B41" s="199" t="s">
        <v>144</v>
      </c>
      <c r="C41" s="195">
        <v>236000</v>
      </c>
    </row>
    <row r="42" spans="1:3" ht="24.75" customHeight="1">
      <c r="A42" s="172"/>
      <c r="B42" s="194" t="s">
        <v>145</v>
      </c>
      <c r="C42" s="195">
        <v>150000</v>
      </c>
    </row>
    <row r="43" spans="1:3" ht="24.75" customHeight="1">
      <c r="A43" s="175" t="s">
        <v>151</v>
      </c>
      <c r="B43" s="205" t="s">
        <v>152</v>
      </c>
      <c r="C43" s="204">
        <f>SUM(C44+C45)</f>
        <v>148000</v>
      </c>
    </row>
    <row r="44" spans="1:3" ht="24.75" customHeight="1">
      <c r="A44" s="175"/>
      <c r="B44" s="199" t="s">
        <v>144</v>
      </c>
      <c r="C44" s="195">
        <v>148000</v>
      </c>
    </row>
    <row r="45" spans="1:3" ht="24.75" customHeight="1">
      <c r="A45" s="167"/>
      <c r="B45" s="206" t="s">
        <v>145</v>
      </c>
      <c r="C45" s="195">
        <v>0</v>
      </c>
    </row>
    <row r="46" spans="1:3" ht="24.75" customHeight="1">
      <c r="A46" s="175" t="s">
        <v>153</v>
      </c>
      <c r="B46" s="207" t="s">
        <v>154</v>
      </c>
      <c r="C46" s="204">
        <f>SUM(C47+C48)</f>
        <v>200000</v>
      </c>
    </row>
    <row r="47" spans="1:3" ht="24.75" customHeight="1">
      <c r="A47" s="167"/>
      <c r="B47" s="199" t="s">
        <v>144</v>
      </c>
      <c r="C47" s="195">
        <v>200000</v>
      </c>
    </row>
    <row r="48" spans="1:3" ht="24.75" customHeight="1">
      <c r="A48" s="167"/>
      <c r="B48" s="194" t="s">
        <v>145</v>
      </c>
      <c r="C48" s="195">
        <v>0</v>
      </c>
    </row>
    <row r="49" spans="1:3" ht="24.75" customHeight="1">
      <c r="A49" s="175" t="s">
        <v>155</v>
      </c>
      <c r="B49" s="208" t="s">
        <v>156</v>
      </c>
      <c r="C49" s="204">
        <f>SUM(C50+C51)</f>
        <v>287910</v>
      </c>
    </row>
    <row r="50" spans="1:3" ht="24.75" customHeight="1">
      <c r="A50" s="167"/>
      <c r="B50" s="199" t="s">
        <v>144</v>
      </c>
      <c r="C50" s="195">
        <v>42910</v>
      </c>
    </row>
    <row r="51" spans="1:3" ht="24.75" customHeight="1">
      <c r="A51" s="167"/>
      <c r="B51" s="194" t="s">
        <v>145</v>
      </c>
      <c r="C51" s="195">
        <v>245000</v>
      </c>
    </row>
    <row r="52" spans="1:3" ht="24.75" customHeight="1">
      <c r="A52" s="175" t="s">
        <v>157</v>
      </c>
      <c r="B52" s="209" t="s">
        <v>158</v>
      </c>
      <c r="C52" s="204">
        <f>SUM(C53+C54)</f>
        <v>15463776</v>
      </c>
    </row>
    <row r="53" spans="1:3" ht="49.5" customHeight="1">
      <c r="A53" s="167"/>
      <c r="B53" s="176" t="s">
        <v>300</v>
      </c>
      <c r="C53" s="195">
        <v>15463776</v>
      </c>
    </row>
    <row r="54" spans="1:3" ht="24.75" customHeight="1" thickBot="1">
      <c r="A54" s="210"/>
      <c r="B54" s="211" t="s">
        <v>145</v>
      </c>
      <c r="C54" s="212">
        <v>0</v>
      </c>
    </row>
    <row r="55" spans="1:3" ht="24.75" customHeight="1" thickBot="1">
      <c r="A55" s="170" t="s">
        <v>159</v>
      </c>
      <c r="B55" s="213" t="s">
        <v>160</v>
      </c>
      <c r="C55" s="214">
        <f>SUM(C56)</f>
        <v>0</v>
      </c>
    </row>
    <row r="56" spans="1:3" ht="24.75" customHeight="1" thickBot="1">
      <c r="A56" s="215" t="s">
        <v>128</v>
      </c>
      <c r="B56" s="216" t="s">
        <v>5</v>
      </c>
      <c r="C56" s="217">
        <v>0</v>
      </c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5905511811023623" right="0.1968503937007874" top="0.7874015748031497" bottom="0.3937007874015748" header="0.5118110236220472" footer="0.5118110236220472"/>
  <pageSetup horizontalDpi="1200" verticalDpi="1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R438"/>
  <sheetViews>
    <sheetView showGridLines="0" view="pageBreakPreview" zoomScaleSheetLayoutView="100" workbookViewId="0" topLeftCell="H160">
      <selection activeCell="I1" sqref="I1"/>
    </sheetView>
  </sheetViews>
  <sheetFormatPr defaultColWidth="9.140625" defaultRowHeight="12.75"/>
  <cols>
    <col min="1" max="1" width="5.00390625" style="221" customWidth="1"/>
    <col min="2" max="2" width="7.140625" style="221" customWidth="1"/>
    <col min="3" max="3" width="7.7109375" style="221" customWidth="1"/>
    <col min="4" max="4" width="68.7109375" style="222" customWidth="1"/>
    <col min="5" max="6" width="7.7109375" style="223" customWidth="1"/>
    <col min="7" max="7" width="17.00390625" style="223" customWidth="1"/>
    <col min="8" max="8" width="16.8515625" style="223" customWidth="1"/>
    <col min="9" max="9" width="15.421875" style="224" customWidth="1"/>
    <col min="10" max="10" width="13.7109375" style="223" customWidth="1"/>
    <col min="11" max="12" width="15.00390625" style="221" customWidth="1"/>
    <col min="13" max="13" width="14.140625" style="225" customWidth="1"/>
    <col min="14" max="14" width="13.00390625" style="225" customWidth="1"/>
    <col min="15" max="15" width="15.140625" style="225" customWidth="1"/>
    <col min="16" max="16" width="18.140625" style="374" customWidth="1"/>
    <col min="17" max="17" width="9.00390625" style="374" customWidth="1"/>
    <col min="18" max="18" width="11.140625" style="374" bestFit="1" customWidth="1"/>
    <col min="19" max="16384" width="9.00390625" style="374" customWidth="1"/>
  </cols>
  <sheetData>
    <row r="1" spans="15:16" ht="59.25" customHeight="1">
      <c r="O1" s="764" t="s">
        <v>305</v>
      </c>
      <c r="P1" s="764"/>
    </row>
    <row r="2" spans="15:16" ht="12.75">
      <c r="O2" s="226"/>
      <c r="P2" s="226"/>
    </row>
    <row r="3" spans="1:16" ht="27.75" customHeight="1">
      <c r="A3" s="765" t="s">
        <v>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6"/>
    </row>
    <row r="4" spans="1:16" s="15" customFormat="1" ht="26.25" customHeight="1" thickBot="1">
      <c r="A4" s="767"/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8"/>
    </row>
    <row r="5" spans="1:16" s="15" customFormat="1" ht="15.75" customHeight="1">
      <c r="A5" s="769" t="s">
        <v>117</v>
      </c>
      <c r="B5" s="772" t="s">
        <v>107</v>
      </c>
      <c r="C5" s="772" t="s">
        <v>9</v>
      </c>
      <c r="D5" s="772" t="s">
        <v>10</v>
      </c>
      <c r="E5" s="749" t="s">
        <v>114</v>
      </c>
      <c r="F5" s="774"/>
      <c r="G5" s="772" t="s">
        <v>11</v>
      </c>
      <c r="H5" s="749" t="s">
        <v>12</v>
      </c>
      <c r="I5" s="781" t="s">
        <v>13</v>
      </c>
      <c r="J5" s="782"/>
      <c r="K5" s="782"/>
      <c r="L5" s="782"/>
      <c r="M5" s="782"/>
      <c r="N5" s="782"/>
      <c r="O5" s="782"/>
      <c r="P5" s="777" t="s">
        <v>14</v>
      </c>
    </row>
    <row r="6" spans="1:16" s="15" customFormat="1" ht="15.75" customHeight="1">
      <c r="A6" s="770"/>
      <c r="B6" s="750"/>
      <c r="C6" s="750"/>
      <c r="D6" s="750"/>
      <c r="E6" s="775"/>
      <c r="F6" s="776"/>
      <c r="G6" s="750"/>
      <c r="H6" s="750"/>
      <c r="I6" s="750" t="s">
        <v>15</v>
      </c>
      <c r="J6" s="750" t="s">
        <v>16</v>
      </c>
      <c r="K6" s="775" t="s">
        <v>17</v>
      </c>
      <c r="L6" s="780"/>
      <c r="M6" s="780"/>
      <c r="N6" s="780"/>
      <c r="O6" s="780"/>
      <c r="P6" s="778"/>
    </row>
    <row r="7" spans="1:16" s="15" customFormat="1" ht="31.5" customHeight="1" thickBot="1">
      <c r="A7" s="771"/>
      <c r="B7" s="773"/>
      <c r="C7" s="773"/>
      <c r="D7" s="773"/>
      <c r="E7" s="227" t="s">
        <v>18</v>
      </c>
      <c r="F7" s="227" t="s">
        <v>19</v>
      </c>
      <c r="G7" s="773"/>
      <c r="H7" s="751"/>
      <c r="I7" s="751"/>
      <c r="J7" s="751"/>
      <c r="K7" s="228">
        <v>2009</v>
      </c>
      <c r="L7" s="229">
        <v>2010</v>
      </c>
      <c r="M7" s="229">
        <v>2011</v>
      </c>
      <c r="N7" s="229">
        <v>2012</v>
      </c>
      <c r="O7" s="230" t="s">
        <v>20</v>
      </c>
      <c r="P7" s="779"/>
    </row>
    <row r="8" spans="1:16" s="15" customFormat="1" ht="15.75" thickBot="1">
      <c r="A8" s="231">
        <v>1</v>
      </c>
      <c r="B8" s="232">
        <v>2</v>
      </c>
      <c r="C8" s="232">
        <v>3</v>
      </c>
      <c r="D8" s="232">
        <v>4</v>
      </c>
      <c r="E8" s="233">
        <v>5</v>
      </c>
      <c r="F8" s="233">
        <v>6</v>
      </c>
      <c r="G8" s="233">
        <v>7</v>
      </c>
      <c r="H8" s="476">
        <v>8</v>
      </c>
      <c r="I8" s="233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  <c r="O8" s="234">
        <v>15</v>
      </c>
      <c r="P8" s="235">
        <v>16</v>
      </c>
    </row>
    <row r="9" spans="1:16" s="15" customFormat="1" ht="17.25" customHeight="1" thickBot="1" thickTop="1">
      <c r="A9" s="763" t="s">
        <v>21</v>
      </c>
      <c r="B9" s="756"/>
      <c r="C9" s="756"/>
      <c r="D9" s="756"/>
      <c r="E9" s="756"/>
      <c r="F9" s="756"/>
      <c r="G9" s="756"/>
      <c r="H9" s="477">
        <f>SUM(I9:O9)</f>
        <v>800000</v>
      </c>
      <c r="I9" s="236">
        <f aca="true" t="shared" si="0" ref="I9:O9">SUM(I11)</f>
        <v>0</v>
      </c>
      <c r="J9" s="236">
        <f t="shared" si="0"/>
        <v>300000</v>
      </c>
      <c r="K9" s="236">
        <f t="shared" si="0"/>
        <v>200000</v>
      </c>
      <c r="L9" s="236">
        <f t="shared" si="0"/>
        <v>300000</v>
      </c>
      <c r="M9" s="236">
        <f t="shared" si="0"/>
        <v>0</v>
      </c>
      <c r="N9" s="236">
        <f t="shared" si="0"/>
        <v>0</v>
      </c>
      <c r="O9" s="236">
        <f t="shared" si="0"/>
        <v>0</v>
      </c>
      <c r="P9" s="237"/>
    </row>
    <row r="10" spans="1:16" s="15" customFormat="1" ht="15.75">
      <c r="A10" s="762">
        <v>1</v>
      </c>
      <c r="B10" s="760">
        <v>400</v>
      </c>
      <c r="C10" s="760">
        <v>40002</v>
      </c>
      <c r="D10" s="239" t="s">
        <v>22</v>
      </c>
      <c r="E10" s="760">
        <v>2008</v>
      </c>
      <c r="F10" s="760">
        <v>2010</v>
      </c>
      <c r="G10" s="757" t="s">
        <v>23</v>
      </c>
      <c r="H10" s="478"/>
      <c r="I10" s="241"/>
      <c r="J10" s="241"/>
      <c r="K10" s="241"/>
      <c r="L10" s="241"/>
      <c r="M10" s="242"/>
      <c r="N10" s="242"/>
      <c r="O10" s="243"/>
      <c r="P10" s="244"/>
    </row>
    <row r="11" spans="1:16" s="15" customFormat="1" ht="15.75">
      <c r="A11" s="753"/>
      <c r="B11" s="761"/>
      <c r="C11" s="761"/>
      <c r="D11" s="245" t="s">
        <v>24</v>
      </c>
      <c r="E11" s="761"/>
      <c r="F11" s="761"/>
      <c r="G11" s="759"/>
      <c r="H11" s="479">
        <f>SUM(I11:O11)</f>
        <v>800000</v>
      </c>
      <c r="I11" s="246"/>
      <c r="J11" s="246">
        <f>SUM(J12:J12)</f>
        <v>300000</v>
      </c>
      <c r="K11" s="246">
        <f>SUM(K12:K12)</f>
        <v>200000</v>
      </c>
      <c r="L11" s="246">
        <f>SUM(L12:L12)</f>
        <v>300000</v>
      </c>
      <c r="M11" s="246"/>
      <c r="N11" s="247"/>
      <c r="O11" s="248"/>
      <c r="P11" s="244"/>
    </row>
    <row r="12" spans="1:16" s="15" customFormat="1" ht="15.75" thickBot="1">
      <c r="A12" s="753"/>
      <c r="B12" s="761"/>
      <c r="C12" s="761"/>
      <c r="D12" s="249" t="s">
        <v>118</v>
      </c>
      <c r="E12" s="761"/>
      <c r="F12" s="761"/>
      <c r="G12" s="759"/>
      <c r="H12" s="480">
        <f>SUM(I12:O12)</f>
        <v>800000</v>
      </c>
      <c r="I12" s="250"/>
      <c r="J12" s="251">
        <v>300000</v>
      </c>
      <c r="K12" s="251">
        <v>200000</v>
      </c>
      <c r="L12" s="252">
        <v>300000</v>
      </c>
      <c r="M12" s="252"/>
      <c r="N12" s="247"/>
      <c r="O12" s="248"/>
      <c r="P12" s="244"/>
    </row>
    <row r="13" spans="1:16" s="259" customFormat="1" ht="17.25" customHeight="1" thickBot="1" thickTop="1">
      <c r="A13" s="755" t="s">
        <v>25</v>
      </c>
      <c r="B13" s="756"/>
      <c r="C13" s="756"/>
      <c r="D13" s="756"/>
      <c r="E13" s="756"/>
      <c r="F13" s="756"/>
      <c r="G13" s="756"/>
      <c r="H13" s="482">
        <f aca="true" t="shared" si="1" ref="H13:M13">SUM(H15,H18,H22,H27,H30,H34,H38)</f>
        <v>21654419</v>
      </c>
      <c r="I13" s="257">
        <f t="shared" si="1"/>
        <v>722919</v>
      </c>
      <c r="J13" s="257">
        <f t="shared" si="1"/>
        <v>514000</v>
      </c>
      <c r="K13" s="257">
        <f t="shared" si="1"/>
        <v>10657500</v>
      </c>
      <c r="L13" s="257">
        <f t="shared" si="1"/>
        <v>8235000</v>
      </c>
      <c r="M13" s="257">
        <f t="shared" si="1"/>
        <v>1525000</v>
      </c>
      <c r="N13" s="257">
        <f>SUM(N18,N22,N27,N30,N34,N38)</f>
        <v>0</v>
      </c>
      <c r="O13" s="257">
        <f>SUM(O18,O22,O27,O30,O34,O38)</f>
        <v>0</v>
      </c>
      <c r="P13" s="258"/>
    </row>
    <row r="14" spans="1:16" s="259" customFormat="1" ht="47.25">
      <c r="A14" s="802">
        <v>2</v>
      </c>
      <c r="B14" s="795">
        <v>600</v>
      </c>
      <c r="C14" s="805">
        <v>60004</v>
      </c>
      <c r="D14" s="260" t="s">
        <v>89</v>
      </c>
      <c r="E14" s="795">
        <v>2009</v>
      </c>
      <c r="F14" s="795">
        <v>2011</v>
      </c>
      <c r="G14" s="795" t="s">
        <v>26</v>
      </c>
      <c r="H14" s="483"/>
      <c r="I14" s="261"/>
      <c r="J14" s="261"/>
      <c r="K14" s="261"/>
      <c r="L14" s="261"/>
      <c r="M14" s="261"/>
      <c r="N14" s="262"/>
      <c r="O14" s="263"/>
      <c r="P14" s="264"/>
    </row>
    <row r="15" spans="1:16" s="259" customFormat="1" ht="15.75">
      <c r="A15" s="803"/>
      <c r="B15" s="761"/>
      <c r="C15" s="806"/>
      <c r="D15" s="265" t="s">
        <v>24</v>
      </c>
      <c r="E15" s="796"/>
      <c r="F15" s="796"/>
      <c r="G15" s="761"/>
      <c r="H15" s="479">
        <f>SUM(I15:O15)</f>
        <v>1875000</v>
      </c>
      <c r="I15" s="266"/>
      <c r="J15" s="266"/>
      <c r="K15" s="267">
        <f>SUM(K16)</f>
        <v>625000</v>
      </c>
      <c r="L15" s="267">
        <f>SUM(L16)</f>
        <v>625000</v>
      </c>
      <c r="M15" s="267">
        <f>SUM(M16)</f>
        <v>625000</v>
      </c>
      <c r="N15" s="268"/>
      <c r="O15" s="269"/>
      <c r="P15" s="264"/>
    </row>
    <row r="16" spans="1:16" s="259" customFormat="1" ht="16.5" thickBot="1">
      <c r="A16" s="804"/>
      <c r="B16" s="783"/>
      <c r="C16" s="806"/>
      <c r="D16" s="270" t="s">
        <v>118</v>
      </c>
      <c r="E16" s="797"/>
      <c r="F16" s="797"/>
      <c r="G16" s="783"/>
      <c r="H16" s="481">
        <f>SUM(I16:O16)</f>
        <v>1875000</v>
      </c>
      <c r="I16" s="266"/>
      <c r="J16" s="266"/>
      <c r="K16" s="271">
        <v>625000</v>
      </c>
      <c r="L16" s="271">
        <v>625000</v>
      </c>
      <c r="M16" s="271">
        <v>625000</v>
      </c>
      <c r="N16" s="272"/>
      <c r="O16" s="269"/>
      <c r="P16" s="264"/>
    </row>
    <row r="17" spans="1:16" s="259" customFormat="1" ht="15.75">
      <c r="A17" s="762">
        <v>3</v>
      </c>
      <c r="B17" s="760">
        <v>600</v>
      </c>
      <c r="C17" s="760">
        <v>60013</v>
      </c>
      <c r="D17" s="239" t="s">
        <v>115</v>
      </c>
      <c r="E17" s="760">
        <v>2006</v>
      </c>
      <c r="F17" s="760">
        <v>2010</v>
      </c>
      <c r="G17" s="757" t="s">
        <v>27</v>
      </c>
      <c r="H17" s="484"/>
      <c r="I17" s="273"/>
      <c r="J17" s="241"/>
      <c r="K17" s="241"/>
      <c r="L17" s="242"/>
      <c r="M17" s="242"/>
      <c r="N17" s="242"/>
      <c r="O17" s="243"/>
      <c r="P17" s="274"/>
    </row>
    <row r="18" spans="1:16" s="259" customFormat="1" ht="15.75">
      <c r="A18" s="753"/>
      <c r="B18" s="761"/>
      <c r="C18" s="761"/>
      <c r="D18" s="245" t="s">
        <v>24</v>
      </c>
      <c r="E18" s="761"/>
      <c r="F18" s="761"/>
      <c r="G18" s="759"/>
      <c r="H18" s="275">
        <f>SUM(I18:O18)</f>
        <v>3989962</v>
      </c>
      <c r="I18" s="275">
        <f>SUM(I19:I20)</f>
        <v>199962</v>
      </c>
      <c r="J18" s="275">
        <f>SUM(J19:J20)</f>
        <v>200000</v>
      </c>
      <c r="K18" s="275">
        <f>SUM(K19:K20)</f>
        <v>1580000</v>
      </c>
      <c r="L18" s="275">
        <f>SUM(L19:L20)</f>
        <v>2010000</v>
      </c>
      <c r="M18" s="252"/>
      <c r="N18" s="252"/>
      <c r="O18" s="280"/>
      <c r="P18" s="244"/>
    </row>
    <row r="19" spans="1:16" s="259" customFormat="1" ht="15">
      <c r="A19" s="753"/>
      <c r="B19" s="761"/>
      <c r="C19" s="761"/>
      <c r="D19" s="249" t="s">
        <v>118</v>
      </c>
      <c r="E19" s="761"/>
      <c r="F19" s="761"/>
      <c r="G19" s="759"/>
      <c r="H19" s="324">
        <f>SUM(I19:O19)</f>
        <v>1304962</v>
      </c>
      <c r="I19" s="250">
        <v>199962</v>
      </c>
      <c r="J19" s="251">
        <v>200000</v>
      </c>
      <c r="K19" s="251">
        <v>395000</v>
      </c>
      <c r="L19" s="252">
        <v>510000</v>
      </c>
      <c r="M19" s="252"/>
      <c r="N19" s="252"/>
      <c r="O19" s="280"/>
      <c r="P19" s="244"/>
    </row>
    <row r="20" spans="1:16" s="259" customFormat="1" ht="15.75" thickBot="1">
      <c r="A20" s="754"/>
      <c r="B20" s="783"/>
      <c r="C20" s="783"/>
      <c r="D20" s="276" t="s">
        <v>119</v>
      </c>
      <c r="E20" s="783"/>
      <c r="F20" s="783"/>
      <c r="G20" s="784"/>
      <c r="H20" s="324">
        <f>SUM(I20:O20)</f>
        <v>2685000</v>
      </c>
      <c r="I20" s="277"/>
      <c r="J20" s="278"/>
      <c r="K20" s="278">
        <v>1185000</v>
      </c>
      <c r="L20" s="283">
        <v>1500000</v>
      </c>
      <c r="M20" s="283"/>
      <c r="N20" s="283"/>
      <c r="O20" s="284"/>
      <c r="P20" s="279"/>
    </row>
    <row r="21" spans="1:16" s="24" customFormat="1" ht="15.75">
      <c r="A21" s="762">
        <v>4</v>
      </c>
      <c r="B21" s="760">
        <v>600</v>
      </c>
      <c r="C21" s="799">
        <v>60014</v>
      </c>
      <c r="D21" s="239" t="s">
        <v>90</v>
      </c>
      <c r="E21" s="760">
        <v>2003</v>
      </c>
      <c r="F21" s="760">
        <v>2010</v>
      </c>
      <c r="G21" s="757" t="s">
        <v>27</v>
      </c>
      <c r="H21" s="485"/>
      <c r="I21" s="273"/>
      <c r="J21" s="241"/>
      <c r="K21" s="241"/>
      <c r="L21" s="242"/>
      <c r="M21" s="242"/>
      <c r="N21" s="242"/>
      <c r="O21" s="243"/>
      <c r="P21" s="244"/>
    </row>
    <row r="22" spans="1:16" s="24" customFormat="1" ht="15.75">
      <c r="A22" s="753"/>
      <c r="B22" s="761"/>
      <c r="C22" s="800"/>
      <c r="D22" s="245" t="s">
        <v>24</v>
      </c>
      <c r="E22" s="761"/>
      <c r="F22" s="761"/>
      <c r="G22" s="759"/>
      <c r="H22" s="479">
        <f>SUM(I22:O22)</f>
        <v>7052060</v>
      </c>
      <c r="I22" s="246">
        <f>SUM(I23:I25)</f>
        <v>88060</v>
      </c>
      <c r="J22" s="246">
        <f>SUM(J23:J25)</f>
        <v>14000</v>
      </c>
      <c r="K22" s="246">
        <f>SUM(K23:K25)</f>
        <v>4850000</v>
      </c>
      <c r="L22" s="246">
        <f>SUM(L23:L25)</f>
        <v>2100000</v>
      </c>
      <c r="M22" s="252"/>
      <c r="N22" s="252"/>
      <c r="O22" s="280"/>
      <c r="P22" s="244"/>
    </row>
    <row r="23" spans="1:16" s="24" customFormat="1" ht="15">
      <c r="A23" s="753"/>
      <c r="B23" s="761"/>
      <c r="C23" s="800"/>
      <c r="D23" s="281" t="s">
        <v>118</v>
      </c>
      <c r="E23" s="761"/>
      <c r="F23" s="761"/>
      <c r="G23" s="759"/>
      <c r="H23" s="324">
        <f>SUM(I23:O23)</f>
        <v>639560</v>
      </c>
      <c r="I23" s="250">
        <v>88060</v>
      </c>
      <c r="J23" s="251">
        <v>14000</v>
      </c>
      <c r="K23" s="251">
        <v>537500</v>
      </c>
      <c r="L23" s="252"/>
      <c r="M23" s="252"/>
      <c r="N23" s="252"/>
      <c r="O23" s="280"/>
      <c r="P23" s="244"/>
    </row>
    <row r="24" spans="1:16" s="24" customFormat="1" ht="15">
      <c r="A24" s="753"/>
      <c r="B24" s="761"/>
      <c r="C24" s="800"/>
      <c r="D24" s="281" t="s">
        <v>119</v>
      </c>
      <c r="E24" s="761"/>
      <c r="F24" s="761"/>
      <c r="G24" s="759"/>
      <c r="H24" s="324">
        <f>SUM(I24:O24)</f>
        <v>5212500</v>
      </c>
      <c r="I24" s="250"/>
      <c r="J24" s="251"/>
      <c r="K24" s="251">
        <v>3712500</v>
      </c>
      <c r="L24" s="252">
        <v>1500000</v>
      </c>
      <c r="M24" s="252"/>
      <c r="N24" s="252"/>
      <c r="O24" s="280"/>
      <c r="P24" s="244"/>
    </row>
    <row r="25" spans="1:16" s="24" customFormat="1" ht="15.75" thickBot="1">
      <c r="A25" s="754"/>
      <c r="B25" s="783"/>
      <c r="C25" s="801"/>
      <c r="D25" s="282" t="s">
        <v>28</v>
      </c>
      <c r="E25" s="783"/>
      <c r="F25" s="783"/>
      <c r="G25" s="784"/>
      <c r="H25" s="324">
        <f>SUM(I25:O25)</f>
        <v>1200000</v>
      </c>
      <c r="I25" s="277"/>
      <c r="J25" s="278"/>
      <c r="K25" s="278">
        <v>600000</v>
      </c>
      <c r="L25" s="283">
        <v>600000</v>
      </c>
      <c r="M25" s="283"/>
      <c r="N25" s="283"/>
      <c r="O25" s="284"/>
      <c r="P25" s="244"/>
    </row>
    <row r="26" spans="1:16" s="24" customFormat="1" ht="15.75">
      <c r="A26" s="762">
        <v>5</v>
      </c>
      <c r="B26" s="760">
        <v>600</v>
      </c>
      <c r="C26" s="760">
        <v>60016</v>
      </c>
      <c r="D26" s="239" t="s">
        <v>91</v>
      </c>
      <c r="E26" s="760">
        <v>2003</v>
      </c>
      <c r="F26" s="760">
        <v>2011</v>
      </c>
      <c r="G26" s="757" t="s">
        <v>27</v>
      </c>
      <c r="H26" s="478"/>
      <c r="I26" s="285"/>
      <c r="J26" s="285"/>
      <c r="K26" s="285"/>
      <c r="L26" s="286"/>
      <c r="M26" s="242"/>
      <c r="N26" s="287"/>
      <c r="O26" s="242"/>
      <c r="P26" s="274"/>
    </row>
    <row r="27" spans="1:16" s="24" customFormat="1" ht="15.75">
      <c r="A27" s="753"/>
      <c r="B27" s="761"/>
      <c r="C27" s="761"/>
      <c r="D27" s="245" t="s">
        <v>24</v>
      </c>
      <c r="E27" s="761"/>
      <c r="F27" s="761"/>
      <c r="G27" s="759"/>
      <c r="H27" s="275">
        <f>SUM(I27:O27)</f>
        <v>2219915</v>
      </c>
      <c r="I27" s="275">
        <f>SUM(I28)</f>
        <v>419915</v>
      </c>
      <c r="J27" s="275"/>
      <c r="K27" s="275"/>
      <c r="L27" s="275">
        <f>SUM(L28)</f>
        <v>900000</v>
      </c>
      <c r="M27" s="275">
        <f>SUM(M28)</f>
        <v>900000</v>
      </c>
      <c r="N27" s="288"/>
      <c r="O27" s="247"/>
      <c r="P27" s="244"/>
    </row>
    <row r="28" spans="1:16" s="24" customFormat="1" ht="15.75" thickBot="1">
      <c r="A28" s="754"/>
      <c r="B28" s="783"/>
      <c r="C28" s="783"/>
      <c r="D28" s="281" t="s">
        <v>118</v>
      </c>
      <c r="E28" s="783"/>
      <c r="F28" s="783"/>
      <c r="G28" s="784"/>
      <c r="H28" s="324">
        <f>SUM(I28:O28)</f>
        <v>2219915</v>
      </c>
      <c r="I28" s="278">
        <v>419915</v>
      </c>
      <c r="J28" s="289"/>
      <c r="K28" s="278"/>
      <c r="L28" s="283">
        <v>900000</v>
      </c>
      <c r="M28" s="283">
        <v>900000</v>
      </c>
      <c r="N28" s="290"/>
      <c r="O28" s="291"/>
      <c r="P28" s="279"/>
    </row>
    <row r="29" spans="1:16" s="24" customFormat="1" ht="15.75">
      <c r="A29" s="762">
        <v>6</v>
      </c>
      <c r="B29" s="760">
        <v>600</v>
      </c>
      <c r="C29" s="760">
        <v>60016</v>
      </c>
      <c r="D29" s="239" t="s">
        <v>29</v>
      </c>
      <c r="E29" s="785">
        <v>2008</v>
      </c>
      <c r="F29" s="785">
        <v>2010</v>
      </c>
      <c r="G29" s="758" t="s">
        <v>27</v>
      </c>
      <c r="H29" s="484"/>
      <c r="I29" s="294"/>
      <c r="J29" s="295"/>
      <c r="K29" s="295"/>
      <c r="L29" s="247"/>
      <c r="M29" s="247"/>
      <c r="N29" s="247"/>
      <c r="O29" s="248"/>
      <c r="P29" s="244"/>
    </row>
    <row r="30" spans="1:16" s="24" customFormat="1" ht="15.75">
      <c r="A30" s="786"/>
      <c r="B30" s="785"/>
      <c r="C30" s="785"/>
      <c r="D30" s="245" t="s">
        <v>24</v>
      </c>
      <c r="E30" s="785"/>
      <c r="F30" s="785"/>
      <c r="G30" s="758"/>
      <c r="H30" s="275">
        <f>SUM(I30:O30)</f>
        <v>2750000</v>
      </c>
      <c r="I30" s="246"/>
      <c r="J30" s="246">
        <f>SUM(J31:J32)</f>
        <v>150000</v>
      </c>
      <c r="K30" s="246"/>
      <c r="L30" s="246">
        <f>SUM(L31:L32)</f>
        <v>2600000</v>
      </c>
      <c r="M30" s="252"/>
      <c r="N30" s="252"/>
      <c r="O30" s="280"/>
      <c r="P30" s="244"/>
    </row>
    <row r="31" spans="1:16" s="24" customFormat="1" ht="15">
      <c r="A31" s="786"/>
      <c r="B31" s="785"/>
      <c r="C31" s="785"/>
      <c r="D31" s="281" t="s">
        <v>118</v>
      </c>
      <c r="E31" s="785"/>
      <c r="F31" s="785"/>
      <c r="G31" s="758"/>
      <c r="H31" s="324">
        <f>SUM(I31:O31)</f>
        <v>800000</v>
      </c>
      <c r="I31" s="250"/>
      <c r="J31" s="251">
        <v>150000</v>
      </c>
      <c r="K31" s="251"/>
      <c r="L31" s="252">
        <v>650000</v>
      </c>
      <c r="M31" s="252"/>
      <c r="N31" s="252"/>
      <c r="O31" s="280"/>
      <c r="P31" s="244"/>
    </row>
    <row r="32" spans="1:16" s="24" customFormat="1" ht="15.75" thickBot="1">
      <c r="A32" s="787"/>
      <c r="B32" s="788"/>
      <c r="C32" s="788"/>
      <c r="D32" s="282" t="s">
        <v>119</v>
      </c>
      <c r="E32" s="785"/>
      <c r="F32" s="785"/>
      <c r="G32" s="758"/>
      <c r="H32" s="324">
        <f>SUM(I32:O32)</f>
        <v>1950000</v>
      </c>
      <c r="I32" s="250"/>
      <c r="J32" s="251"/>
      <c r="K32" s="251"/>
      <c r="L32" s="252">
        <v>1950000</v>
      </c>
      <c r="M32" s="252"/>
      <c r="N32" s="252"/>
      <c r="O32" s="280"/>
      <c r="P32" s="244"/>
    </row>
    <row r="33" spans="1:16" s="24" customFormat="1" ht="15.75">
      <c r="A33" s="762">
        <v>7</v>
      </c>
      <c r="B33" s="760">
        <v>600</v>
      </c>
      <c r="C33" s="760">
        <v>60016</v>
      </c>
      <c r="D33" s="239" t="s">
        <v>30</v>
      </c>
      <c r="E33" s="760">
        <v>2008</v>
      </c>
      <c r="F33" s="760">
        <v>2009</v>
      </c>
      <c r="G33" s="757" t="s">
        <v>27</v>
      </c>
      <c r="H33" s="484"/>
      <c r="I33" s="273"/>
      <c r="J33" s="241"/>
      <c r="K33" s="241"/>
      <c r="L33" s="242"/>
      <c r="M33" s="242"/>
      <c r="N33" s="242"/>
      <c r="O33" s="243"/>
      <c r="P33" s="274"/>
    </row>
    <row r="34" spans="1:16" s="24" customFormat="1" ht="15.75">
      <c r="A34" s="753"/>
      <c r="B34" s="761"/>
      <c r="C34" s="761"/>
      <c r="D34" s="245" t="s">
        <v>24</v>
      </c>
      <c r="E34" s="785"/>
      <c r="F34" s="785"/>
      <c r="G34" s="758"/>
      <c r="H34" s="275">
        <f>SUM(I34:O34)</f>
        <v>3667500</v>
      </c>
      <c r="I34" s="246"/>
      <c r="J34" s="275">
        <f>SUM(J35:J36)</f>
        <v>150000</v>
      </c>
      <c r="K34" s="275">
        <f>SUM(K35:K36)</f>
        <v>3517500</v>
      </c>
      <c r="L34" s="252"/>
      <c r="M34" s="252"/>
      <c r="N34" s="252"/>
      <c r="O34" s="280"/>
      <c r="P34" s="244"/>
    </row>
    <row r="35" spans="1:16" s="24" customFormat="1" ht="15">
      <c r="A35" s="753"/>
      <c r="B35" s="761"/>
      <c r="C35" s="761"/>
      <c r="D35" s="281" t="s">
        <v>118</v>
      </c>
      <c r="E35" s="785"/>
      <c r="F35" s="785"/>
      <c r="G35" s="758"/>
      <c r="H35" s="324">
        <f>SUM(I35:O35)</f>
        <v>1042500</v>
      </c>
      <c r="I35" s="250"/>
      <c r="J35" s="251">
        <v>150000</v>
      </c>
      <c r="K35" s="251">
        <v>892500</v>
      </c>
      <c r="L35" s="252"/>
      <c r="M35" s="252"/>
      <c r="N35" s="252"/>
      <c r="O35" s="280"/>
      <c r="P35" s="244"/>
    </row>
    <row r="36" spans="1:16" s="24" customFormat="1" ht="15.75" thickBot="1">
      <c r="A36" s="754"/>
      <c r="B36" s="783"/>
      <c r="C36" s="783"/>
      <c r="D36" s="282" t="s">
        <v>119</v>
      </c>
      <c r="E36" s="788"/>
      <c r="F36" s="788"/>
      <c r="G36" s="789"/>
      <c r="H36" s="486">
        <f>SUM(I36:O36)</f>
        <v>2625000</v>
      </c>
      <c r="I36" s="277"/>
      <c r="J36" s="278"/>
      <c r="K36" s="278">
        <v>2625000</v>
      </c>
      <c r="L36" s="283"/>
      <c r="M36" s="283"/>
      <c r="N36" s="283"/>
      <c r="O36" s="284"/>
      <c r="P36" s="279"/>
    </row>
    <row r="37" spans="1:16" s="24" customFormat="1" ht="31.5">
      <c r="A37" s="762">
        <v>8</v>
      </c>
      <c r="B37" s="760">
        <v>600</v>
      </c>
      <c r="C37" s="760">
        <v>60016</v>
      </c>
      <c r="D37" s="296" t="s">
        <v>92</v>
      </c>
      <c r="E37" s="785">
        <v>2003</v>
      </c>
      <c r="F37" s="785">
        <v>2009</v>
      </c>
      <c r="G37" s="758" t="s">
        <v>27</v>
      </c>
      <c r="H37" s="487"/>
      <c r="I37" s="294"/>
      <c r="J37" s="295"/>
      <c r="K37" s="295"/>
      <c r="L37" s="247"/>
      <c r="M37" s="247"/>
      <c r="N37" s="247"/>
      <c r="O37" s="248"/>
      <c r="P37" s="244"/>
    </row>
    <row r="38" spans="1:16" s="24" customFormat="1" ht="15.75">
      <c r="A38" s="753"/>
      <c r="B38" s="761"/>
      <c r="C38" s="761"/>
      <c r="D38" s="245" t="s">
        <v>24</v>
      </c>
      <c r="E38" s="785"/>
      <c r="F38" s="785"/>
      <c r="G38" s="758"/>
      <c r="H38" s="275">
        <f>SUM(I38:O38)</f>
        <v>99982</v>
      </c>
      <c r="I38" s="275">
        <f>SUM(I39)</f>
        <v>14982</v>
      </c>
      <c r="J38" s="275"/>
      <c r="K38" s="275">
        <f>SUM(K39)</f>
        <v>85000</v>
      </c>
      <c r="L38" s="252"/>
      <c r="M38" s="252"/>
      <c r="N38" s="252"/>
      <c r="O38" s="248"/>
      <c r="P38" s="244"/>
    </row>
    <row r="39" spans="1:16" s="24" customFormat="1" ht="15.75" thickBot="1">
      <c r="A39" s="790"/>
      <c r="B39" s="791"/>
      <c r="C39" s="791"/>
      <c r="D39" s="281" t="s">
        <v>118</v>
      </c>
      <c r="E39" s="761"/>
      <c r="F39" s="761"/>
      <c r="G39" s="759"/>
      <c r="H39" s="324">
        <f>SUM(I39:O39)</f>
        <v>99982</v>
      </c>
      <c r="I39" s="251">
        <v>14982</v>
      </c>
      <c r="J39" s="251"/>
      <c r="K39" s="251">
        <v>85000</v>
      </c>
      <c r="L39" s="252"/>
      <c r="M39" s="252"/>
      <c r="N39" s="252"/>
      <c r="O39" s="248"/>
      <c r="P39" s="298"/>
    </row>
    <row r="40" spans="1:16" s="24" customFormat="1" ht="17.25" customHeight="1" thickBot="1" thickTop="1">
      <c r="A40" s="755" t="s">
        <v>31</v>
      </c>
      <c r="B40" s="756"/>
      <c r="C40" s="756"/>
      <c r="D40" s="756"/>
      <c r="E40" s="756"/>
      <c r="F40" s="756"/>
      <c r="G40" s="756"/>
      <c r="H40" s="488">
        <f>SUM(H42)</f>
        <v>9070000</v>
      </c>
      <c r="I40" s="257">
        <v>0</v>
      </c>
      <c r="J40" s="299">
        <f aca="true" t="shared" si="2" ref="J40:O40">SUM(J42)</f>
        <v>70000</v>
      </c>
      <c r="K40" s="299">
        <f t="shared" si="2"/>
        <v>1000000</v>
      </c>
      <c r="L40" s="299">
        <f t="shared" si="2"/>
        <v>3000000</v>
      </c>
      <c r="M40" s="299">
        <f t="shared" si="2"/>
        <v>3000000</v>
      </c>
      <c r="N40" s="299">
        <f t="shared" si="2"/>
        <v>2000000</v>
      </c>
      <c r="O40" s="236">
        <f t="shared" si="2"/>
        <v>0</v>
      </c>
      <c r="P40" s="300"/>
    </row>
    <row r="41" spans="1:16" s="24" customFormat="1" ht="31.5">
      <c r="A41" s="762">
        <v>9</v>
      </c>
      <c r="B41" s="760">
        <v>630</v>
      </c>
      <c r="C41" s="760">
        <v>63003</v>
      </c>
      <c r="D41" s="301" t="s">
        <v>32</v>
      </c>
      <c r="E41" s="760">
        <v>2008</v>
      </c>
      <c r="F41" s="760">
        <v>2012</v>
      </c>
      <c r="G41" s="757" t="s">
        <v>23</v>
      </c>
      <c r="H41" s="478"/>
      <c r="I41" s="273"/>
      <c r="J41" s="241"/>
      <c r="K41" s="241"/>
      <c r="L41" s="241"/>
      <c r="M41" s="242"/>
      <c r="N41" s="242"/>
      <c r="O41" s="243"/>
      <c r="P41" s="274"/>
    </row>
    <row r="42" spans="1:16" s="24" customFormat="1" ht="15.75">
      <c r="A42" s="753"/>
      <c r="B42" s="761"/>
      <c r="C42" s="761"/>
      <c r="D42" s="245" t="s">
        <v>24</v>
      </c>
      <c r="E42" s="785"/>
      <c r="F42" s="785"/>
      <c r="G42" s="758"/>
      <c r="H42" s="275">
        <f>SUM(I42:O42)</f>
        <v>9070000</v>
      </c>
      <c r="I42" s="302"/>
      <c r="J42" s="303">
        <f>SUM(J43:J44)</f>
        <v>70000</v>
      </c>
      <c r="K42" s="303">
        <f>SUM(K43:K44)</f>
        <v>1000000</v>
      </c>
      <c r="L42" s="303">
        <f>SUM(L43:L44)</f>
        <v>3000000</v>
      </c>
      <c r="M42" s="303">
        <f>SUM(M43:M44)</f>
        <v>3000000</v>
      </c>
      <c r="N42" s="303">
        <f>SUM(N43:N44)</f>
        <v>2000000</v>
      </c>
      <c r="O42" s="248"/>
      <c r="P42" s="244"/>
    </row>
    <row r="43" spans="1:16" s="24" customFormat="1" ht="15">
      <c r="A43" s="753"/>
      <c r="B43" s="761"/>
      <c r="C43" s="761"/>
      <c r="D43" s="249" t="s">
        <v>118</v>
      </c>
      <c r="E43" s="761"/>
      <c r="F43" s="761"/>
      <c r="G43" s="759"/>
      <c r="H43" s="324">
        <f>SUM(I43:O43)</f>
        <v>2320000</v>
      </c>
      <c r="I43" s="304"/>
      <c r="J43" s="304">
        <v>70000</v>
      </c>
      <c r="K43" s="304">
        <v>250000</v>
      </c>
      <c r="L43" s="304">
        <v>750000</v>
      </c>
      <c r="M43" s="305">
        <v>750000</v>
      </c>
      <c r="N43" s="252">
        <v>500000</v>
      </c>
      <c r="O43" s="288"/>
      <c r="P43" s="244"/>
    </row>
    <row r="44" spans="1:16" s="24" customFormat="1" ht="15.75" thickBot="1">
      <c r="A44" s="790"/>
      <c r="B44" s="791"/>
      <c r="C44" s="791"/>
      <c r="D44" s="276" t="s">
        <v>119</v>
      </c>
      <c r="E44" s="791"/>
      <c r="F44" s="791"/>
      <c r="G44" s="798"/>
      <c r="H44" s="324">
        <f>SUM(I44:O44)</f>
        <v>6750000</v>
      </c>
      <c r="I44" s="306"/>
      <c r="J44" s="307"/>
      <c r="K44" s="307">
        <v>750000</v>
      </c>
      <c r="L44" s="307">
        <v>2250000</v>
      </c>
      <c r="M44" s="308">
        <v>2250000</v>
      </c>
      <c r="N44" s="255">
        <v>1500000</v>
      </c>
      <c r="O44" s="256"/>
      <c r="P44" s="244"/>
    </row>
    <row r="45" spans="1:16" s="259" customFormat="1" ht="17.25" customHeight="1" thickBot="1" thickTop="1">
      <c r="A45" s="755" t="s">
        <v>33</v>
      </c>
      <c r="B45" s="756"/>
      <c r="C45" s="756"/>
      <c r="D45" s="756"/>
      <c r="E45" s="756"/>
      <c r="F45" s="756"/>
      <c r="G45" s="756"/>
      <c r="H45" s="489">
        <f>SUM(H47,H50,H53)</f>
        <v>52028618</v>
      </c>
      <c r="I45" s="309">
        <f aca="true" t="shared" si="3" ref="I45:O45">SUM(I47,I50,I53)</f>
        <v>1278618</v>
      </c>
      <c r="J45" s="309">
        <f t="shared" si="3"/>
        <v>5250000</v>
      </c>
      <c r="K45" s="309">
        <f t="shared" si="3"/>
        <v>6000000</v>
      </c>
      <c r="L45" s="309">
        <f t="shared" si="3"/>
        <v>6500000</v>
      </c>
      <c r="M45" s="309">
        <f t="shared" si="3"/>
        <v>5000000</v>
      </c>
      <c r="N45" s="309">
        <f t="shared" si="3"/>
        <v>5000000</v>
      </c>
      <c r="O45" s="309">
        <f t="shared" si="3"/>
        <v>23000000</v>
      </c>
      <c r="P45" s="258"/>
    </row>
    <row r="46" spans="1:16" s="259" customFormat="1" ht="47.25">
      <c r="A46" s="762">
        <v>10</v>
      </c>
      <c r="B46" s="760">
        <v>700</v>
      </c>
      <c r="C46" s="760">
        <v>70095</v>
      </c>
      <c r="D46" s="239" t="s">
        <v>98</v>
      </c>
      <c r="E46" s="760">
        <v>2006</v>
      </c>
      <c r="F46" s="760" t="s">
        <v>20</v>
      </c>
      <c r="G46" s="757" t="s">
        <v>34</v>
      </c>
      <c r="H46" s="485"/>
      <c r="I46" s="273"/>
      <c r="J46" s="241"/>
      <c r="K46" s="241"/>
      <c r="L46" s="241"/>
      <c r="M46" s="241"/>
      <c r="N46" s="241"/>
      <c r="O46" s="310"/>
      <c r="P46" s="311"/>
    </row>
    <row r="47" spans="1:16" s="259" customFormat="1" ht="15.75">
      <c r="A47" s="753"/>
      <c r="B47" s="761"/>
      <c r="C47" s="761"/>
      <c r="D47" s="245" t="s">
        <v>24</v>
      </c>
      <c r="E47" s="785"/>
      <c r="F47" s="785"/>
      <c r="G47" s="758"/>
      <c r="H47" s="275">
        <f>SUM(I47:O47)</f>
        <v>48028670</v>
      </c>
      <c r="I47" s="246">
        <f>SUM(I48)</f>
        <v>728670</v>
      </c>
      <c r="J47" s="246">
        <f aca="true" t="shared" si="4" ref="J47:O47">SUM(J48)</f>
        <v>4300000</v>
      </c>
      <c r="K47" s="246">
        <f t="shared" si="4"/>
        <v>5000000</v>
      </c>
      <c r="L47" s="246">
        <f t="shared" si="4"/>
        <v>5000000</v>
      </c>
      <c r="M47" s="246">
        <f t="shared" si="4"/>
        <v>5000000</v>
      </c>
      <c r="N47" s="246">
        <f t="shared" si="4"/>
        <v>5000000</v>
      </c>
      <c r="O47" s="246">
        <f t="shared" si="4"/>
        <v>23000000</v>
      </c>
      <c r="P47" s="311"/>
    </row>
    <row r="48" spans="1:16" s="259" customFormat="1" ht="16.5" thickBot="1">
      <c r="A48" s="754"/>
      <c r="B48" s="783"/>
      <c r="C48" s="783"/>
      <c r="D48" s="249" t="s">
        <v>118</v>
      </c>
      <c r="E48" s="761"/>
      <c r="F48" s="761"/>
      <c r="G48" s="759"/>
      <c r="H48" s="324">
        <f>SUM(I48:O48)</f>
        <v>48028670</v>
      </c>
      <c r="I48" s="251">
        <v>728670</v>
      </c>
      <c r="J48" s="251">
        <v>4300000</v>
      </c>
      <c r="K48" s="251">
        <v>5000000</v>
      </c>
      <c r="L48" s="251">
        <v>5000000</v>
      </c>
      <c r="M48" s="251">
        <v>5000000</v>
      </c>
      <c r="N48" s="251">
        <v>5000000</v>
      </c>
      <c r="O48" s="250">
        <v>23000000</v>
      </c>
      <c r="P48" s="311"/>
    </row>
    <row r="49" spans="1:16" s="259" customFormat="1" ht="31.5">
      <c r="A49" s="762">
        <v>11</v>
      </c>
      <c r="B49" s="760">
        <v>700</v>
      </c>
      <c r="C49" s="760">
        <v>70095</v>
      </c>
      <c r="D49" s="239" t="s">
        <v>99</v>
      </c>
      <c r="E49" s="760">
        <v>2008</v>
      </c>
      <c r="F49" s="760">
        <v>2010</v>
      </c>
      <c r="G49" s="757" t="s">
        <v>34</v>
      </c>
      <c r="H49" s="485"/>
      <c r="I49" s="241"/>
      <c r="J49" s="241"/>
      <c r="K49" s="241"/>
      <c r="L49" s="241"/>
      <c r="M49" s="241"/>
      <c r="N49" s="241"/>
      <c r="O49" s="273"/>
      <c r="P49" s="312"/>
    </row>
    <row r="50" spans="1:16" s="259" customFormat="1" ht="15.75">
      <c r="A50" s="753"/>
      <c r="B50" s="761"/>
      <c r="C50" s="761"/>
      <c r="D50" s="245" t="s">
        <v>24</v>
      </c>
      <c r="E50" s="785"/>
      <c r="F50" s="785"/>
      <c r="G50" s="758"/>
      <c r="H50" s="275">
        <f>SUM(I50:O50)</f>
        <v>2580000</v>
      </c>
      <c r="I50" s="275"/>
      <c r="J50" s="275">
        <f>SUM(J51)</f>
        <v>80000</v>
      </c>
      <c r="K50" s="275">
        <f>SUM(K51)</f>
        <v>1000000</v>
      </c>
      <c r="L50" s="275">
        <f>SUM(L51)</f>
        <v>1500000</v>
      </c>
      <c r="M50" s="295"/>
      <c r="N50" s="295"/>
      <c r="O50" s="294"/>
      <c r="P50" s="311"/>
    </row>
    <row r="51" spans="1:16" s="259" customFormat="1" ht="16.5" thickBot="1">
      <c r="A51" s="753"/>
      <c r="B51" s="761"/>
      <c r="C51" s="761"/>
      <c r="D51" s="249" t="s">
        <v>118</v>
      </c>
      <c r="E51" s="761"/>
      <c r="F51" s="761"/>
      <c r="G51" s="759"/>
      <c r="H51" s="324">
        <f>SUM(I51:O51)</f>
        <v>2580000</v>
      </c>
      <c r="I51" s="251"/>
      <c r="J51" s="251">
        <v>80000</v>
      </c>
      <c r="K51" s="251">
        <v>1000000</v>
      </c>
      <c r="L51" s="251">
        <v>1500000</v>
      </c>
      <c r="M51" s="295"/>
      <c r="N51" s="295"/>
      <c r="O51" s="294"/>
      <c r="P51" s="311"/>
    </row>
    <row r="52" spans="1:16" s="259" customFormat="1" ht="31.5">
      <c r="A52" s="762">
        <v>12</v>
      </c>
      <c r="B52" s="760">
        <v>700</v>
      </c>
      <c r="C52" s="760">
        <v>70095</v>
      </c>
      <c r="D52" s="239" t="s">
        <v>93</v>
      </c>
      <c r="E52" s="760">
        <v>2006</v>
      </c>
      <c r="F52" s="760">
        <v>2008</v>
      </c>
      <c r="G52" s="757" t="s">
        <v>34</v>
      </c>
      <c r="H52" s="485"/>
      <c r="I52" s="241"/>
      <c r="J52" s="241"/>
      <c r="K52" s="241"/>
      <c r="L52" s="241"/>
      <c r="M52" s="241"/>
      <c r="N52" s="241"/>
      <c r="O52" s="273"/>
      <c r="P52" s="312"/>
    </row>
    <row r="53" spans="1:16" s="259" customFormat="1" ht="15.75">
      <c r="A53" s="753"/>
      <c r="B53" s="761"/>
      <c r="C53" s="761"/>
      <c r="D53" s="245" t="s">
        <v>24</v>
      </c>
      <c r="E53" s="785"/>
      <c r="F53" s="785"/>
      <c r="G53" s="758"/>
      <c r="H53" s="275">
        <f>SUM(I53:O53)</f>
        <v>1419948</v>
      </c>
      <c r="I53" s="275">
        <f>SUM(I54)</f>
        <v>549948</v>
      </c>
      <c r="J53" s="275">
        <f>SUM(J54)</f>
        <v>870000</v>
      </c>
      <c r="K53" s="295"/>
      <c r="L53" s="295"/>
      <c r="M53" s="295"/>
      <c r="N53" s="295"/>
      <c r="O53" s="294"/>
      <c r="P53" s="311"/>
    </row>
    <row r="54" spans="1:16" s="259" customFormat="1" ht="16.5" thickBot="1">
      <c r="A54" s="754"/>
      <c r="B54" s="783"/>
      <c r="C54" s="783"/>
      <c r="D54" s="276" t="s">
        <v>118</v>
      </c>
      <c r="E54" s="783"/>
      <c r="F54" s="783"/>
      <c r="G54" s="784"/>
      <c r="H54" s="486">
        <f>SUM(I54:O54)</f>
        <v>1419948</v>
      </c>
      <c r="I54" s="278">
        <v>549948</v>
      </c>
      <c r="J54" s="278">
        <v>870000</v>
      </c>
      <c r="K54" s="289"/>
      <c r="L54" s="289"/>
      <c r="M54" s="289"/>
      <c r="N54" s="289"/>
      <c r="O54" s="313"/>
      <c r="P54" s="314"/>
    </row>
    <row r="55" spans="1:16" s="259" customFormat="1" ht="15.75" customHeight="1">
      <c r="A55" s="769" t="s">
        <v>117</v>
      </c>
      <c r="B55" s="772" t="s">
        <v>107</v>
      </c>
      <c r="C55" s="772" t="s">
        <v>9</v>
      </c>
      <c r="D55" s="772" t="s">
        <v>10</v>
      </c>
      <c r="E55" s="749" t="s">
        <v>114</v>
      </c>
      <c r="F55" s="774"/>
      <c r="G55" s="772" t="s">
        <v>11</v>
      </c>
      <c r="H55" s="749" t="s">
        <v>12</v>
      </c>
      <c r="I55" s="781" t="s">
        <v>13</v>
      </c>
      <c r="J55" s="782"/>
      <c r="K55" s="782"/>
      <c r="L55" s="782"/>
      <c r="M55" s="782"/>
      <c r="N55" s="782"/>
      <c r="O55" s="782"/>
      <c r="P55" s="777" t="s">
        <v>14</v>
      </c>
    </row>
    <row r="56" spans="1:16" s="259" customFormat="1" ht="15.75" customHeight="1">
      <c r="A56" s="770"/>
      <c r="B56" s="750"/>
      <c r="C56" s="750"/>
      <c r="D56" s="750"/>
      <c r="E56" s="775"/>
      <c r="F56" s="776"/>
      <c r="G56" s="750"/>
      <c r="H56" s="750"/>
      <c r="I56" s="750" t="s">
        <v>15</v>
      </c>
      <c r="J56" s="750" t="s">
        <v>16</v>
      </c>
      <c r="K56" s="775" t="s">
        <v>17</v>
      </c>
      <c r="L56" s="780"/>
      <c r="M56" s="780"/>
      <c r="N56" s="780"/>
      <c r="O56" s="780"/>
      <c r="P56" s="778"/>
    </row>
    <row r="57" spans="1:16" s="259" customFormat="1" ht="31.5" customHeight="1" thickBot="1">
      <c r="A57" s="771"/>
      <c r="B57" s="773"/>
      <c r="C57" s="773"/>
      <c r="D57" s="773"/>
      <c r="E57" s="315" t="s">
        <v>18</v>
      </c>
      <c r="F57" s="315" t="s">
        <v>19</v>
      </c>
      <c r="G57" s="773"/>
      <c r="H57" s="751"/>
      <c r="I57" s="751"/>
      <c r="J57" s="751"/>
      <c r="K57" s="316">
        <v>2009</v>
      </c>
      <c r="L57" s="317">
        <v>2010</v>
      </c>
      <c r="M57" s="317">
        <v>2011</v>
      </c>
      <c r="N57" s="317">
        <v>2012</v>
      </c>
      <c r="O57" s="318" t="s">
        <v>20</v>
      </c>
      <c r="P57" s="779"/>
    </row>
    <row r="58" spans="1:16" s="259" customFormat="1" ht="15" customHeight="1" thickBot="1">
      <c r="A58" s="231">
        <v>1</v>
      </c>
      <c r="B58" s="232">
        <v>2</v>
      </c>
      <c r="C58" s="232">
        <v>3</v>
      </c>
      <c r="D58" s="232">
        <v>4</v>
      </c>
      <c r="E58" s="233">
        <v>5</v>
      </c>
      <c r="F58" s="233">
        <v>6</v>
      </c>
      <c r="G58" s="233">
        <v>7</v>
      </c>
      <c r="H58" s="476">
        <v>8</v>
      </c>
      <c r="I58" s="233">
        <v>9</v>
      </c>
      <c r="J58" s="232">
        <v>10</v>
      </c>
      <c r="K58" s="232">
        <v>11</v>
      </c>
      <c r="L58" s="232">
        <v>12</v>
      </c>
      <c r="M58" s="232">
        <v>13</v>
      </c>
      <c r="N58" s="232">
        <v>14</v>
      </c>
      <c r="O58" s="234">
        <v>15</v>
      </c>
      <c r="P58" s="235">
        <v>16</v>
      </c>
    </row>
    <row r="59" spans="1:16" s="259" customFormat="1" ht="15" customHeight="1" thickBot="1" thickTop="1">
      <c r="A59" s="755" t="s">
        <v>229</v>
      </c>
      <c r="B59" s="807"/>
      <c r="C59" s="807"/>
      <c r="D59" s="807"/>
      <c r="E59" s="807"/>
      <c r="F59" s="807"/>
      <c r="G59" s="808"/>
      <c r="H59" s="477">
        <f aca="true" t="shared" si="5" ref="H59:O59">SUM(H61,H65)</f>
        <v>1144900</v>
      </c>
      <c r="I59" s="236">
        <f t="shared" si="5"/>
        <v>0</v>
      </c>
      <c r="J59" s="236">
        <f t="shared" si="5"/>
        <v>22000</v>
      </c>
      <c r="K59" s="236">
        <f t="shared" si="5"/>
        <v>621900</v>
      </c>
      <c r="L59" s="236">
        <f t="shared" si="5"/>
        <v>501000</v>
      </c>
      <c r="M59" s="236">
        <f t="shared" si="5"/>
        <v>0</v>
      </c>
      <c r="N59" s="236">
        <f t="shared" si="5"/>
        <v>0</v>
      </c>
      <c r="O59" s="236">
        <f t="shared" si="5"/>
        <v>0</v>
      </c>
      <c r="P59" s="237"/>
    </row>
    <row r="60" spans="1:16" s="259" customFormat="1" ht="15" customHeight="1">
      <c r="A60" s="762">
        <v>13</v>
      </c>
      <c r="B60" s="760">
        <v>750</v>
      </c>
      <c r="C60" s="760">
        <v>75023</v>
      </c>
      <c r="D60" s="239" t="s">
        <v>301</v>
      </c>
      <c r="E60" s="760">
        <v>2008</v>
      </c>
      <c r="F60" s="760">
        <v>2010</v>
      </c>
      <c r="G60" s="757" t="s">
        <v>302</v>
      </c>
      <c r="H60" s="485"/>
      <c r="I60" s="273"/>
      <c r="J60" s="241"/>
      <c r="K60" s="241"/>
      <c r="L60" s="241"/>
      <c r="M60" s="242"/>
      <c r="N60" s="242"/>
      <c r="O60" s="243"/>
      <c r="P60" s="244"/>
    </row>
    <row r="61" spans="1:16" s="259" customFormat="1" ht="15" customHeight="1">
      <c r="A61" s="753"/>
      <c r="B61" s="761"/>
      <c r="C61" s="761"/>
      <c r="D61" s="245" t="s">
        <v>24</v>
      </c>
      <c r="E61" s="785"/>
      <c r="F61" s="785"/>
      <c r="G61" s="758"/>
      <c r="H61" s="275">
        <f>SUM(I61:O61)</f>
        <v>1144900</v>
      </c>
      <c r="I61" s="246"/>
      <c r="J61" s="246">
        <f>SUM(J62:J63)</f>
        <v>22000</v>
      </c>
      <c r="K61" s="246">
        <f>SUM(K62:K63)</f>
        <v>621900</v>
      </c>
      <c r="L61" s="246">
        <f>SUM(L62:L63)</f>
        <v>501000</v>
      </c>
      <c r="M61" s="247"/>
      <c r="N61" s="247"/>
      <c r="O61" s="248"/>
      <c r="P61" s="244"/>
    </row>
    <row r="62" spans="1:16" s="259" customFormat="1" ht="15" customHeight="1">
      <c r="A62" s="753"/>
      <c r="B62" s="761"/>
      <c r="C62" s="761"/>
      <c r="D62" s="249" t="s">
        <v>118</v>
      </c>
      <c r="E62" s="785"/>
      <c r="F62" s="785"/>
      <c r="G62" s="758"/>
      <c r="H62" s="324">
        <f>SUM(I62:O62)</f>
        <v>173435</v>
      </c>
      <c r="I62" s="250"/>
      <c r="J62" s="251">
        <v>5000</v>
      </c>
      <c r="K62" s="251">
        <v>93285</v>
      </c>
      <c r="L62" s="251">
        <v>75150</v>
      </c>
      <c r="M62" s="247"/>
      <c r="N62" s="247"/>
      <c r="O62" s="248"/>
      <c r="P62" s="244"/>
    </row>
    <row r="63" spans="1:16" s="259" customFormat="1" ht="15" customHeight="1" thickBot="1">
      <c r="A63" s="754"/>
      <c r="B63" s="783"/>
      <c r="C63" s="783"/>
      <c r="D63" s="276" t="s">
        <v>119</v>
      </c>
      <c r="E63" s="788"/>
      <c r="F63" s="788"/>
      <c r="G63" s="789"/>
      <c r="H63" s="324">
        <f>SUM(I63:O63)</f>
        <v>971465</v>
      </c>
      <c r="I63" s="277"/>
      <c r="J63" s="278">
        <v>17000</v>
      </c>
      <c r="K63" s="278">
        <v>528615</v>
      </c>
      <c r="L63" s="278">
        <v>425850</v>
      </c>
      <c r="M63" s="291"/>
      <c r="N63" s="291"/>
      <c r="O63" s="319"/>
      <c r="P63" s="244"/>
    </row>
    <row r="64" spans="1:16" s="24" customFormat="1" ht="17.25" customHeight="1" thickBot="1" thickTop="1">
      <c r="A64" s="755" t="s">
        <v>35</v>
      </c>
      <c r="B64" s="807"/>
      <c r="C64" s="807"/>
      <c r="D64" s="807"/>
      <c r="E64" s="807"/>
      <c r="F64" s="807"/>
      <c r="G64" s="808"/>
      <c r="H64" s="477">
        <f aca="true" t="shared" si="6" ref="H64:O64">SUM(H66,H70)</f>
        <v>1702500</v>
      </c>
      <c r="I64" s="236">
        <f t="shared" si="6"/>
        <v>40800</v>
      </c>
      <c r="J64" s="236">
        <f t="shared" si="6"/>
        <v>1661700</v>
      </c>
      <c r="K64" s="236">
        <f t="shared" si="6"/>
        <v>0</v>
      </c>
      <c r="L64" s="236">
        <f t="shared" si="6"/>
        <v>0</v>
      </c>
      <c r="M64" s="236">
        <f t="shared" si="6"/>
        <v>0</v>
      </c>
      <c r="N64" s="236">
        <f t="shared" si="6"/>
        <v>0</v>
      </c>
      <c r="O64" s="236">
        <f t="shared" si="6"/>
        <v>0</v>
      </c>
      <c r="P64" s="237"/>
    </row>
    <row r="65" spans="1:16" s="24" customFormat="1" ht="15.75">
      <c r="A65" s="762">
        <v>14</v>
      </c>
      <c r="B65" s="760">
        <v>754</v>
      </c>
      <c r="C65" s="760">
        <v>75412</v>
      </c>
      <c r="D65" s="239" t="s">
        <v>36</v>
      </c>
      <c r="E65" s="760">
        <v>2004</v>
      </c>
      <c r="F65" s="760">
        <v>2008</v>
      </c>
      <c r="G65" s="757" t="s">
        <v>23</v>
      </c>
      <c r="H65" s="485"/>
      <c r="I65" s="273"/>
      <c r="J65" s="241"/>
      <c r="K65" s="241"/>
      <c r="L65" s="241"/>
      <c r="M65" s="242"/>
      <c r="N65" s="242"/>
      <c r="O65" s="243"/>
      <c r="P65" s="244"/>
    </row>
    <row r="66" spans="1:16" s="24" customFormat="1" ht="15.75">
      <c r="A66" s="753"/>
      <c r="B66" s="761"/>
      <c r="C66" s="761"/>
      <c r="D66" s="245" t="s">
        <v>24</v>
      </c>
      <c r="E66" s="785"/>
      <c r="F66" s="785"/>
      <c r="G66" s="758"/>
      <c r="H66" s="275">
        <f>SUM(I66:O66)</f>
        <v>1200500</v>
      </c>
      <c r="I66" s="246">
        <f>SUM(I67:I68)</f>
        <v>38800</v>
      </c>
      <c r="J66" s="246">
        <f>SUM(J67:J68)</f>
        <v>1161700</v>
      </c>
      <c r="K66" s="295"/>
      <c r="L66" s="295"/>
      <c r="M66" s="247"/>
      <c r="N66" s="247"/>
      <c r="O66" s="248"/>
      <c r="P66" s="244"/>
    </row>
    <row r="67" spans="1:16" s="24" customFormat="1" ht="15">
      <c r="A67" s="753"/>
      <c r="B67" s="761"/>
      <c r="C67" s="761"/>
      <c r="D67" s="249" t="s">
        <v>118</v>
      </c>
      <c r="E67" s="785"/>
      <c r="F67" s="785"/>
      <c r="G67" s="758"/>
      <c r="H67" s="324">
        <f>SUM(I67:O67)</f>
        <v>216800</v>
      </c>
      <c r="I67" s="250">
        <v>38800</v>
      </c>
      <c r="J67" s="251">
        <v>178000</v>
      </c>
      <c r="K67" s="295"/>
      <c r="L67" s="295"/>
      <c r="M67" s="247"/>
      <c r="N67" s="247"/>
      <c r="O67" s="248"/>
      <c r="P67" s="244"/>
    </row>
    <row r="68" spans="1:16" s="24" customFormat="1" ht="15.75" thickBot="1">
      <c r="A68" s="754"/>
      <c r="B68" s="783"/>
      <c r="C68" s="783"/>
      <c r="D68" s="276" t="s">
        <v>119</v>
      </c>
      <c r="E68" s="788"/>
      <c r="F68" s="788"/>
      <c r="G68" s="789"/>
      <c r="H68" s="324">
        <f>SUM(I68:O68)</f>
        <v>983700</v>
      </c>
      <c r="I68" s="277"/>
      <c r="J68" s="278">
        <v>983700</v>
      </c>
      <c r="K68" s="289"/>
      <c r="L68" s="289"/>
      <c r="M68" s="291"/>
      <c r="N68" s="291"/>
      <c r="O68" s="319"/>
      <c r="P68" s="244"/>
    </row>
    <row r="69" spans="1:16" s="24" customFormat="1" ht="15.75">
      <c r="A69" s="762">
        <v>15</v>
      </c>
      <c r="B69" s="760">
        <v>754</v>
      </c>
      <c r="C69" s="760">
        <v>75495</v>
      </c>
      <c r="D69" s="320" t="s">
        <v>37</v>
      </c>
      <c r="E69" s="785">
        <v>2007</v>
      </c>
      <c r="F69" s="785">
        <v>2008</v>
      </c>
      <c r="G69" s="758" t="s">
        <v>23</v>
      </c>
      <c r="H69" s="484"/>
      <c r="I69" s="294"/>
      <c r="J69" s="295"/>
      <c r="K69" s="295"/>
      <c r="L69" s="295"/>
      <c r="M69" s="247"/>
      <c r="N69" s="247"/>
      <c r="O69" s="248"/>
      <c r="P69" s="274"/>
    </row>
    <row r="70" spans="1:16" s="24" customFormat="1" ht="15.75">
      <c r="A70" s="753"/>
      <c r="B70" s="761"/>
      <c r="C70" s="761"/>
      <c r="D70" s="245" t="s">
        <v>24</v>
      </c>
      <c r="E70" s="785"/>
      <c r="F70" s="785"/>
      <c r="G70" s="758"/>
      <c r="H70" s="275">
        <f>SUM(I70:O70)</f>
        <v>502000</v>
      </c>
      <c r="I70" s="275">
        <f>SUM(I71)</f>
        <v>2000</v>
      </c>
      <c r="J70" s="275">
        <f>SUM(J71)</f>
        <v>500000</v>
      </c>
      <c r="K70" s="275"/>
      <c r="L70" s="251"/>
      <c r="M70" s="252"/>
      <c r="N70" s="252"/>
      <c r="O70" s="280"/>
      <c r="P70" s="244"/>
    </row>
    <row r="71" spans="1:16" s="24" customFormat="1" ht="15.75" thickBot="1">
      <c r="A71" s="790"/>
      <c r="B71" s="791"/>
      <c r="C71" s="791"/>
      <c r="D71" s="249" t="s">
        <v>118</v>
      </c>
      <c r="E71" s="761"/>
      <c r="F71" s="761"/>
      <c r="G71" s="759"/>
      <c r="H71" s="324">
        <f>SUM(I71:O71)</f>
        <v>502000</v>
      </c>
      <c r="I71" s="251">
        <v>2000</v>
      </c>
      <c r="J71" s="251">
        <v>500000</v>
      </c>
      <c r="K71" s="251"/>
      <c r="L71" s="251"/>
      <c r="M71" s="252"/>
      <c r="N71" s="252"/>
      <c r="O71" s="321"/>
      <c r="P71" s="244"/>
    </row>
    <row r="72" spans="1:16" s="259" customFormat="1" ht="17.25" customHeight="1" thickBot="1" thickTop="1">
      <c r="A72" s="755" t="s">
        <v>38</v>
      </c>
      <c r="B72" s="756"/>
      <c r="C72" s="756"/>
      <c r="D72" s="756"/>
      <c r="E72" s="756"/>
      <c r="F72" s="756"/>
      <c r="G72" s="756"/>
      <c r="H72" s="482">
        <f aca="true" t="shared" si="7" ref="H72:O72">SUM(H74)</f>
        <v>1790818</v>
      </c>
      <c r="I72" s="257">
        <f t="shared" si="7"/>
        <v>523818</v>
      </c>
      <c r="J72" s="257">
        <f t="shared" si="7"/>
        <v>1267000</v>
      </c>
      <c r="K72" s="257">
        <f t="shared" si="7"/>
        <v>0</v>
      </c>
      <c r="L72" s="257">
        <f t="shared" si="7"/>
        <v>0</v>
      </c>
      <c r="M72" s="257">
        <f t="shared" si="7"/>
        <v>0</v>
      </c>
      <c r="N72" s="257">
        <f t="shared" si="7"/>
        <v>0</v>
      </c>
      <c r="O72" s="257">
        <f t="shared" si="7"/>
        <v>0</v>
      </c>
      <c r="P72" s="258"/>
    </row>
    <row r="73" spans="1:16" s="259" customFormat="1" ht="31.5">
      <c r="A73" s="762">
        <v>16</v>
      </c>
      <c r="B73" s="760">
        <v>801</v>
      </c>
      <c r="C73" s="760">
        <v>80101</v>
      </c>
      <c r="D73" s="239" t="s">
        <v>303</v>
      </c>
      <c r="E73" s="760">
        <v>2005</v>
      </c>
      <c r="F73" s="760">
        <v>2008</v>
      </c>
      <c r="G73" s="757" t="s">
        <v>34</v>
      </c>
      <c r="H73" s="485"/>
      <c r="I73" s="273"/>
      <c r="J73" s="241"/>
      <c r="K73" s="241"/>
      <c r="L73" s="241"/>
      <c r="M73" s="242"/>
      <c r="N73" s="242"/>
      <c r="O73" s="243"/>
      <c r="P73" s="312"/>
    </row>
    <row r="74" spans="1:16" s="259" customFormat="1" ht="15.75">
      <c r="A74" s="753"/>
      <c r="B74" s="761"/>
      <c r="C74" s="761"/>
      <c r="D74" s="245" t="s">
        <v>24</v>
      </c>
      <c r="E74" s="785"/>
      <c r="F74" s="785"/>
      <c r="G74" s="758"/>
      <c r="H74" s="275">
        <f>SUM(I74:O74)</f>
        <v>1790818</v>
      </c>
      <c r="I74" s="246">
        <f>SUM(I75:I75)</f>
        <v>523818</v>
      </c>
      <c r="J74" s="246">
        <f>SUM(J75:J75)</f>
        <v>1267000</v>
      </c>
      <c r="K74" s="246"/>
      <c r="L74" s="246"/>
      <c r="M74" s="246"/>
      <c r="N74" s="252"/>
      <c r="O74" s="280"/>
      <c r="P74" s="311"/>
    </row>
    <row r="75" spans="1:16" s="259" customFormat="1" ht="16.5" thickBot="1">
      <c r="A75" s="753"/>
      <c r="B75" s="761"/>
      <c r="C75" s="761"/>
      <c r="D75" s="249" t="s">
        <v>118</v>
      </c>
      <c r="E75" s="761"/>
      <c r="F75" s="761"/>
      <c r="G75" s="759"/>
      <c r="H75" s="324">
        <f>SUM(I75:O75)</f>
        <v>1790818</v>
      </c>
      <c r="I75" s="251">
        <v>523818</v>
      </c>
      <c r="J75" s="251">
        <v>1267000</v>
      </c>
      <c r="K75" s="251"/>
      <c r="L75" s="251"/>
      <c r="M75" s="252"/>
      <c r="N75" s="252"/>
      <c r="O75" s="321"/>
      <c r="P75" s="311"/>
    </row>
    <row r="76" spans="1:16" s="259" customFormat="1" ht="17.25" customHeight="1" thickBot="1" thickTop="1">
      <c r="A76" s="755" t="s">
        <v>39</v>
      </c>
      <c r="B76" s="756"/>
      <c r="C76" s="756"/>
      <c r="D76" s="756"/>
      <c r="E76" s="756"/>
      <c r="F76" s="756"/>
      <c r="G76" s="756"/>
      <c r="H76" s="309">
        <f>SUM(H78,H83,H87,H91,H95,H99,H103,H107,H111)</f>
        <v>79234885</v>
      </c>
      <c r="I76" s="309">
        <f aca="true" t="shared" si="8" ref="I76:O76">SUM(I78,I83,I87,I91,I95,I99,I103,I107,I111)</f>
        <v>49204619</v>
      </c>
      <c r="J76" s="309">
        <f t="shared" si="8"/>
        <v>4980266</v>
      </c>
      <c r="K76" s="309">
        <f t="shared" si="8"/>
        <v>5450000</v>
      </c>
      <c r="L76" s="309">
        <f t="shared" si="8"/>
        <v>3350000</v>
      </c>
      <c r="M76" s="309">
        <f t="shared" si="8"/>
        <v>5250000</v>
      </c>
      <c r="N76" s="309">
        <f t="shared" si="8"/>
        <v>5000000</v>
      </c>
      <c r="O76" s="309">
        <f t="shared" si="8"/>
        <v>6000000</v>
      </c>
      <c r="P76" s="258"/>
    </row>
    <row r="77" spans="1:16" s="24" customFormat="1" ht="31.5">
      <c r="A77" s="762">
        <v>17</v>
      </c>
      <c r="B77" s="760">
        <v>900</v>
      </c>
      <c r="C77" s="760">
        <v>90001</v>
      </c>
      <c r="D77" s="239" t="s">
        <v>40</v>
      </c>
      <c r="E77" s="760">
        <v>2000</v>
      </c>
      <c r="F77" s="760">
        <v>2008</v>
      </c>
      <c r="G77" s="760" t="s">
        <v>34</v>
      </c>
      <c r="H77" s="485"/>
      <c r="I77" s="322"/>
      <c r="J77" s="241"/>
      <c r="K77" s="241"/>
      <c r="L77" s="242"/>
      <c r="M77" s="242"/>
      <c r="N77" s="242"/>
      <c r="O77" s="243"/>
      <c r="P77" s="274"/>
    </row>
    <row r="78" spans="1:16" s="24" customFormat="1" ht="15.75">
      <c r="A78" s="753"/>
      <c r="B78" s="761"/>
      <c r="C78" s="761"/>
      <c r="D78" s="245" t="s">
        <v>24</v>
      </c>
      <c r="E78" s="785"/>
      <c r="F78" s="785"/>
      <c r="G78" s="785"/>
      <c r="H78" s="275">
        <f>SUM(I78:O78)</f>
        <v>52710453</v>
      </c>
      <c r="I78" s="323">
        <f>SUM(I79:I81)</f>
        <v>49195187</v>
      </c>
      <c r="J78" s="323">
        <f>SUM(J79:J81)</f>
        <v>3515266</v>
      </c>
      <c r="K78" s="295"/>
      <c r="L78" s="247"/>
      <c r="M78" s="247"/>
      <c r="N78" s="247"/>
      <c r="O78" s="248"/>
      <c r="P78" s="244"/>
    </row>
    <row r="79" spans="1:16" s="24" customFormat="1" ht="15">
      <c r="A79" s="753"/>
      <c r="B79" s="761"/>
      <c r="C79" s="761"/>
      <c r="D79" s="249" t="s">
        <v>118</v>
      </c>
      <c r="E79" s="761"/>
      <c r="F79" s="761"/>
      <c r="G79" s="761"/>
      <c r="H79" s="324">
        <f>SUM(I79:O79)</f>
        <v>19105297</v>
      </c>
      <c r="I79" s="325">
        <v>19105297</v>
      </c>
      <c r="J79" s="251"/>
      <c r="K79" s="295"/>
      <c r="L79" s="247"/>
      <c r="M79" s="247"/>
      <c r="N79" s="247"/>
      <c r="O79" s="248"/>
      <c r="P79" s="244"/>
    </row>
    <row r="80" spans="1:16" s="24" customFormat="1" ht="15">
      <c r="A80" s="753"/>
      <c r="B80" s="761"/>
      <c r="C80" s="761"/>
      <c r="D80" s="249" t="s">
        <v>41</v>
      </c>
      <c r="E80" s="761"/>
      <c r="F80" s="761"/>
      <c r="G80" s="761"/>
      <c r="H80" s="324">
        <f>SUM(I80:O80)</f>
        <v>19501486</v>
      </c>
      <c r="I80" s="325">
        <v>15986220</v>
      </c>
      <c r="J80" s="251">
        <v>3515266</v>
      </c>
      <c r="K80" s="295"/>
      <c r="L80" s="247"/>
      <c r="M80" s="247"/>
      <c r="N80" s="247"/>
      <c r="O80" s="248"/>
      <c r="P80" s="244"/>
    </row>
    <row r="81" spans="1:16" s="24" customFormat="1" ht="15.75" thickBot="1">
      <c r="A81" s="794"/>
      <c r="B81" s="797"/>
      <c r="C81" s="797"/>
      <c r="D81" s="249" t="s">
        <v>119</v>
      </c>
      <c r="E81" s="797"/>
      <c r="F81" s="797"/>
      <c r="G81" s="797"/>
      <c r="H81" s="324">
        <f>SUM(I81:O81)</f>
        <v>14103670</v>
      </c>
      <c r="I81" s="325">
        <v>14103670</v>
      </c>
      <c r="J81" s="251"/>
      <c r="K81" s="295"/>
      <c r="L81" s="247"/>
      <c r="M81" s="247"/>
      <c r="N81" s="247"/>
      <c r="O81" s="248"/>
      <c r="P81" s="279"/>
    </row>
    <row r="82" spans="1:16" s="24" customFormat="1" ht="31.5">
      <c r="A82" s="762">
        <v>18</v>
      </c>
      <c r="B82" s="760">
        <v>900</v>
      </c>
      <c r="C82" s="760">
        <v>90001</v>
      </c>
      <c r="D82" s="239" t="s">
        <v>105</v>
      </c>
      <c r="E82" s="760">
        <v>2008</v>
      </c>
      <c r="F82" s="760">
        <v>2010</v>
      </c>
      <c r="G82" s="757" t="s">
        <v>34</v>
      </c>
      <c r="H82" s="485"/>
      <c r="I82" s="326"/>
      <c r="J82" s="241"/>
      <c r="K82" s="241"/>
      <c r="L82" s="242"/>
      <c r="M82" s="242"/>
      <c r="N82" s="242"/>
      <c r="O82" s="243"/>
      <c r="P82" s="244"/>
    </row>
    <row r="83" spans="1:16" s="24" customFormat="1" ht="15.75">
      <c r="A83" s="753"/>
      <c r="B83" s="761"/>
      <c r="C83" s="761"/>
      <c r="D83" s="245" t="s">
        <v>24</v>
      </c>
      <c r="E83" s="785"/>
      <c r="F83" s="785"/>
      <c r="G83" s="758"/>
      <c r="H83" s="275">
        <f>SUM(I83:O83)</f>
        <v>5165000</v>
      </c>
      <c r="I83" s="327"/>
      <c r="J83" s="328">
        <f>SUM(J84:J85)</f>
        <v>15000</v>
      </c>
      <c r="K83" s="328">
        <f>SUM(K84:K85)</f>
        <v>2050000</v>
      </c>
      <c r="L83" s="328">
        <f>SUM(L84:L85)</f>
        <v>3100000</v>
      </c>
      <c r="M83" s="329"/>
      <c r="N83" s="329"/>
      <c r="O83" s="330"/>
      <c r="P83" s="244"/>
    </row>
    <row r="84" spans="1:16" s="24" customFormat="1" ht="15">
      <c r="A84" s="753"/>
      <c r="B84" s="761"/>
      <c r="C84" s="761"/>
      <c r="D84" s="249" t="s">
        <v>118</v>
      </c>
      <c r="E84" s="785"/>
      <c r="F84" s="785"/>
      <c r="G84" s="758"/>
      <c r="H84" s="490">
        <f>SUM(I84:M84)</f>
        <v>1302500</v>
      </c>
      <c r="I84" s="331"/>
      <c r="J84" s="251">
        <v>15000</v>
      </c>
      <c r="K84" s="251">
        <v>512500</v>
      </c>
      <c r="L84" s="252">
        <v>775000</v>
      </c>
      <c r="M84" s="252"/>
      <c r="N84" s="252"/>
      <c r="O84" s="280"/>
      <c r="P84" s="244"/>
    </row>
    <row r="85" spans="1:16" s="24" customFormat="1" ht="15.75" thickBot="1">
      <c r="A85" s="754"/>
      <c r="B85" s="783"/>
      <c r="C85" s="783"/>
      <c r="D85" s="276" t="s">
        <v>119</v>
      </c>
      <c r="E85" s="788"/>
      <c r="F85" s="788"/>
      <c r="G85" s="789"/>
      <c r="H85" s="490">
        <f>SUM(I85:M85)</f>
        <v>3862500</v>
      </c>
      <c r="I85" s="332"/>
      <c r="J85" s="278"/>
      <c r="K85" s="278">
        <v>1537500</v>
      </c>
      <c r="L85" s="283">
        <v>2325000</v>
      </c>
      <c r="M85" s="283"/>
      <c r="N85" s="283"/>
      <c r="O85" s="284"/>
      <c r="P85" s="244"/>
    </row>
    <row r="86" spans="1:16" s="24" customFormat="1" ht="15.75" customHeight="1">
      <c r="A86" s="762">
        <v>19</v>
      </c>
      <c r="B86" s="760">
        <v>900</v>
      </c>
      <c r="C86" s="760">
        <v>90001</v>
      </c>
      <c r="D86" s="239" t="s">
        <v>46</v>
      </c>
      <c r="E86" s="760">
        <v>2010</v>
      </c>
      <c r="F86" s="760" t="s">
        <v>20</v>
      </c>
      <c r="G86" s="757" t="s">
        <v>23</v>
      </c>
      <c r="H86" s="485"/>
      <c r="I86" s="326"/>
      <c r="J86" s="241"/>
      <c r="K86" s="241"/>
      <c r="L86" s="242"/>
      <c r="M86" s="242"/>
      <c r="N86" s="242"/>
      <c r="O86" s="243"/>
      <c r="P86" s="274"/>
    </row>
    <row r="87" spans="1:16" s="24" customFormat="1" ht="15.75">
      <c r="A87" s="753"/>
      <c r="B87" s="761"/>
      <c r="C87" s="761"/>
      <c r="D87" s="245" t="s">
        <v>24</v>
      </c>
      <c r="E87" s="785"/>
      <c r="F87" s="785"/>
      <c r="G87" s="758"/>
      <c r="H87" s="275">
        <f>SUM(I87:O87)</f>
        <v>12350000</v>
      </c>
      <c r="I87" s="327"/>
      <c r="J87" s="328"/>
      <c r="K87" s="328"/>
      <c r="L87" s="328">
        <f>SUM(L88:L89)</f>
        <v>150000</v>
      </c>
      <c r="M87" s="328">
        <f>SUM(M88:M89)</f>
        <v>4200000</v>
      </c>
      <c r="N87" s="328">
        <f>SUM(N88:N89)</f>
        <v>4000000</v>
      </c>
      <c r="O87" s="328">
        <f>SUM(O88:O89)</f>
        <v>4000000</v>
      </c>
      <c r="P87" s="244"/>
    </row>
    <row r="88" spans="1:16" s="24" customFormat="1" ht="15">
      <c r="A88" s="753"/>
      <c r="B88" s="761"/>
      <c r="C88" s="761"/>
      <c r="D88" s="249" t="s">
        <v>118</v>
      </c>
      <c r="E88" s="785"/>
      <c r="F88" s="785"/>
      <c r="G88" s="758"/>
      <c r="H88" s="490">
        <f>SUM(I88:O88)</f>
        <v>3200000</v>
      </c>
      <c r="I88" s="331"/>
      <c r="J88" s="251"/>
      <c r="K88" s="251"/>
      <c r="L88" s="252">
        <v>150000</v>
      </c>
      <c r="M88" s="252">
        <v>1050000</v>
      </c>
      <c r="N88" s="252">
        <v>1000000</v>
      </c>
      <c r="O88" s="280">
        <v>1000000</v>
      </c>
      <c r="P88" s="244"/>
    </row>
    <row r="89" spans="1:16" s="24" customFormat="1" ht="15.75" thickBot="1">
      <c r="A89" s="754"/>
      <c r="B89" s="783"/>
      <c r="C89" s="783"/>
      <c r="D89" s="276" t="s">
        <v>119</v>
      </c>
      <c r="E89" s="788"/>
      <c r="F89" s="788"/>
      <c r="G89" s="789"/>
      <c r="H89" s="490">
        <f>SUM(I89:O89)</f>
        <v>9150000</v>
      </c>
      <c r="I89" s="332"/>
      <c r="J89" s="278"/>
      <c r="K89" s="278"/>
      <c r="L89" s="283"/>
      <c r="M89" s="283">
        <v>3150000</v>
      </c>
      <c r="N89" s="283">
        <v>3000000</v>
      </c>
      <c r="O89" s="284">
        <v>3000000</v>
      </c>
      <c r="P89" s="279"/>
    </row>
    <row r="90" spans="1:16" s="24" customFormat="1" ht="31.5">
      <c r="A90" s="762">
        <v>20</v>
      </c>
      <c r="B90" s="760">
        <v>900</v>
      </c>
      <c r="C90" s="760">
        <v>90001</v>
      </c>
      <c r="D90" s="296" t="s">
        <v>94</v>
      </c>
      <c r="E90" s="785">
        <v>2010</v>
      </c>
      <c r="F90" s="785">
        <v>2012</v>
      </c>
      <c r="G90" s="758" t="s">
        <v>23</v>
      </c>
      <c r="H90" s="485"/>
      <c r="I90" s="333"/>
      <c r="J90" s="295"/>
      <c r="K90" s="295"/>
      <c r="L90" s="247"/>
      <c r="M90" s="247"/>
      <c r="N90" s="247"/>
      <c r="O90" s="248"/>
      <c r="P90" s="244"/>
    </row>
    <row r="91" spans="1:16" s="24" customFormat="1" ht="15.75">
      <c r="A91" s="786"/>
      <c r="B91" s="785"/>
      <c r="C91" s="785"/>
      <c r="D91" s="245" t="s">
        <v>24</v>
      </c>
      <c r="E91" s="785"/>
      <c r="F91" s="785"/>
      <c r="G91" s="758"/>
      <c r="H91" s="275">
        <f>SUM(I91:O91)</f>
        <v>1650000</v>
      </c>
      <c r="I91" s="334"/>
      <c r="J91" s="328"/>
      <c r="K91" s="328"/>
      <c r="L91" s="328">
        <f>SUM(L92:L93)</f>
        <v>100000</v>
      </c>
      <c r="M91" s="328">
        <f>SUM(M92:M93)</f>
        <v>550000</v>
      </c>
      <c r="N91" s="328">
        <f>SUM(N92:N93)</f>
        <v>1000000</v>
      </c>
      <c r="O91" s="280"/>
      <c r="P91" s="244"/>
    </row>
    <row r="92" spans="1:16" s="24" customFormat="1" ht="15">
      <c r="A92" s="786"/>
      <c r="B92" s="785"/>
      <c r="C92" s="785"/>
      <c r="D92" s="249" t="s">
        <v>118</v>
      </c>
      <c r="E92" s="785"/>
      <c r="F92" s="785"/>
      <c r="G92" s="758"/>
      <c r="H92" s="490">
        <f>SUM(I92:O92)</f>
        <v>487500</v>
      </c>
      <c r="I92" s="331"/>
      <c r="J92" s="251"/>
      <c r="K92" s="251"/>
      <c r="L92" s="252">
        <v>100000</v>
      </c>
      <c r="M92" s="252">
        <v>137500</v>
      </c>
      <c r="N92" s="252">
        <v>250000</v>
      </c>
      <c r="O92" s="280"/>
      <c r="P92" s="244"/>
    </row>
    <row r="93" spans="1:16" s="24" customFormat="1" ht="15.75" thickBot="1">
      <c r="A93" s="787"/>
      <c r="B93" s="788"/>
      <c r="C93" s="788"/>
      <c r="D93" s="276" t="s">
        <v>119</v>
      </c>
      <c r="E93" s="785"/>
      <c r="F93" s="785"/>
      <c r="G93" s="758"/>
      <c r="H93" s="490">
        <f>SUM(I93:O93)</f>
        <v>1162500</v>
      </c>
      <c r="I93" s="331"/>
      <c r="J93" s="251"/>
      <c r="K93" s="251"/>
      <c r="L93" s="252"/>
      <c r="M93" s="252">
        <v>412500</v>
      </c>
      <c r="N93" s="252">
        <v>750000</v>
      </c>
      <c r="O93" s="280"/>
      <c r="P93" s="244"/>
    </row>
    <row r="94" spans="1:16" s="24" customFormat="1" ht="31.5">
      <c r="A94" s="762">
        <v>21</v>
      </c>
      <c r="B94" s="292"/>
      <c r="C94" s="292"/>
      <c r="D94" s="335" t="s">
        <v>47</v>
      </c>
      <c r="E94" s="238"/>
      <c r="F94" s="238"/>
      <c r="G94" s="240"/>
      <c r="H94" s="491"/>
      <c r="I94" s="336"/>
      <c r="J94" s="285"/>
      <c r="K94" s="285"/>
      <c r="L94" s="286"/>
      <c r="M94" s="286"/>
      <c r="N94" s="286"/>
      <c r="O94" s="337"/>
      <c r="P94" s="274"/>
    </row>
    <row r="95" spans="1:16" s="24" customFormat="1" ht="15.75">
      <c r="A95" s="753"/>
      <c r="B95" s="292">
        <v>900</v>
      </c>
      <c r="C95" s="292">
        <v>90001</v>
      </c>
      <c r="D95" s="338" t="s">
        <v>24</v>
      </c>
      <c r="E95" s="292">
        <v>2008</v>
      </c>
      <c r="F95" s="292">
        <v>2009</v>
      </c>
      <c r="G95" s="293" t="s">
        <v>23</v>
      </c>
      <c r="H95" s="275">
        <f>SUM(I95:O95)</f>
        <v>800000</v>
      </c>
      <c r="I95" s="331"/>
      <c r="J95" s="328">
        <f>SUM(J96:J97)</f>
        <v>50000</v>
      </c>
      <c r="K95" s="328">
        <f>SUM(K96:K97)</f>
        <v>750000</v>
      </c>
      <c r="L95" s="252"/>
      <c r="M95" s="252"/>
      <c r="N95" s="252"/>
      <c r="O95" s="280"/>
      <c r="P95" s="244"/>
    </row>
    <row r="96" spans="1:16" s="24" customFormat="1" ht="15">
      <c r="A96" s="786"/>
      <c r="B96" s="292"/>
      <c r="C96" s="292"/>
      <c r="D96" s="249" t="s">
        <v>118</v>
      </c>
      <c r="E96" s="292"/>
      <c r="F96" s="292"/>
      <c r="G96" s="293"/>
      <c r="H96" s="324">
        <f>SUM(I96:O96)</f>
        <v>237500</v>
      </c>
      <c r="I96" s="331"/>
      <c r="J96" s="251">
        <v>50000</v>
      </c>
      <c r="K96" s="251">
        <v>187500</v>
      </c>
      <c r="L96" s="252"/>
      <c r="M96" s="252"/>
      <c r="N96" s="252"/>
      <c r="O96" s="280"/>
      <c r="P96" s="244"/>
    </row>
    <row r="97" spans="1:16" s="24" customFormat="1" ht="15.75" thickBot="1">
      <c r="A97" s="787"/>
      <c r="B97" s="292"/>
      <c r="C97" s="292"/>
      <c r="D97" s="249" t="s">
        <v>119</v>
      </c>
      <c r="E97" s="292"/>
      <c r="F97" s="292"/>
      <c r="G97" s="293"/>
      <c r="H97" s="324">
        <f>SUM(I97:O97)</f>
        <v>562500</v>
      </c>
      <c r="I97" s="331"/>
      <c r="J97" s="251"/>
      <c r="K97" s="251">
        <v>562500</v>
      </c>
      <c r="L97" s="252"/>
      <c r="M97" s="252"/>
      <c r="N97" s="252"/>
      <c r="O97" s="280"/>
      <c r="P97" s="244"/>
    </row>
    <row r="98" spans="1:16" s="24" customFormat="1" ht="47.25">
      <c r="A98" s="762">
        <v>22</v>
      </c>
      <c r="B98" s="760">
        <v>900</v>
      </c>
      <c r="C98" s="760">
        <v>90001</v>
      </c>
      <c r="D98" s="339" t="s">
        <v>106</v>
      </c>
      <c r="E98" s="760">
        <v>2008</v>
      </c>
      <c r="F98" s="760">
        <v>2009</v>
      </c>
      <c r="G98" s="760" t="s">
        <v>23</v>
      </c>
      <c r="H98" s="492"/>
      <c r="I98" s="336"/>
      <c r="J98" s="285"/>
      <c r="K98" s="285"/>
      <c r="L98" s="286"/>
      <c r="M98" s="286"/>
      <c r="N98" s="286"/>
      <c r="O98" s="337"/>
      <c r="P98" s="274"/>
    </row>
    <row r="99" spans="1:16" s="24" customFormat="1" ht="15.75">
      <c r="A99" s="753"/>
      <c r="B99" s="761"/>
      <c r="C99" s="761"/>
      <c r="D99" s="338" t="s">
        <v>24</v>
      </c>
      <c r="E99" s="761"/>
      <c r="F99" s="761"/>
      <c r="G99" s="761"/>
      <c r="H99" s="275">
        <f>SUM(I99:O99)</f>
        <v>1465000</v>
      </c>
      <c r="I99" s="331"/>
      <c r="J99" s="328">
        <f>SUM(J100:J101)</f>
        <v>15000</v>
      </c>
      <c r="K99" s="328">
        <f>SUM(K100:K101)</f>
        <v>1450000</v>
      </c>
      <c r="L99" s="252"/>
      <c r="M99" s="252"/>
      <c r="N99" s="252"/>
      <c r="O99" s="280"/>
      <c r="P99" s="244"/>
    </row>
    <row r="100" spans="1:16" s="24" customFormat="1" ht="15">
      <c r="A100" s="753"/>
      <c r="B100" s="761"/>
      <c r="C100" s="761"/>
      <c r="D100" s="249" t="s">
        <v>118</v>
      </c>
      <c r="E100" s="761"/>
      <c r="F100" s="761"/>
      <c r="G100" s="761"/>
      <c r="H100" s="324">
        <f>SUM(I100:O100)</f>
        <v>377500</v>
      </c>
      <c r="I100" s="331"/>
      <c r="J100" s="251">
        <v>15000</v>
      </c>
      <c r="K100" s="251">
        <v>362500</v>
      </c>
      <c r="L100" s="252"/>
      <c r="M100" s="252"/>
      <c r="N100" s="252"/>
      <c r="O100" s="280"/>
      <c r="P100" s="244"/>
    </row>
    <row r="101" spans="1:16" s="24" customFormat="1" ht="15.75" thickBot="1">
      <c r="A101" s="754"/>
      <c r="B101" s="783"/>
      <c r="C101" s="783"/>
      <c r="D101" s="249" t="s">
        <v>119</v>
      </c>
      <c r="E101" s="783"/>
      <c r="F101" s="783"/>
      <c r="G101" s="783"/>
      <c r="H101" s="324">
        <f>SUM(I101:O101)</f>
        <v>1087500</v>
      </c>
      <c r="I101" s="331"/>
      <c r="J101" s="251"/>
      <c r="K101" s="251">
        <v>1087500</v>
      </c>
      <c r="L101" s="252"/>
      <c r="M101" s="252"/>
      <c r="N101" s="252"/>
      <c r="O101" s="280"/>
      <c r="P101" s="244"/>
    </row>
    <row r="102" spans="1:16" s="24" customFormat="1" ht="63">
      <c r="A102" s="792">
        <v>23</v>
      </c>
      <c r="B102" s="795">
        <v>900</v>
      </c>
      <c r="C102" s="795">
        <v>90001</v>
      </c>
      <c r="D102" s="339" t="s">
        <v>100</v>
      </c>
      <c r="E102" s="795">
        <v>2008</v>
      </c>
      <c r="F102" s="795" t="s">
        <v>20</v>
      </c>
      <c r="G102" s="795" t="s">
        <v>23</v>
      </c>
      <c r="H102" s="492"/>
      <c r="I102" s="336"/>
      <c r="J102" s="285"/>
      <c r="K102" s="285"/>
      <c r="L102" s="286"/>
      <c r="M102" s="286"/>
      <c r="N102" s="286"/>
      <c r="O102" s="337"/>
      <c r="P102" s="274"/>
    </row>
    <row r="103" spans="1:16" s="24" customFormat="1" ht="15.75">
      <c r="A103" s="793"/>
      <c r="B103" s="796"/>
      <c r="C103" s="796"/>
      <c r="D103" s="338" t="s">
        <v>24</v>
      </c>
      <c r="E103" s="796"/>
      <c r="F103" s="796"/>
      <c r="G103" s="796"/>
      <c r="H103" s="275">
        <f>SUM(I103:O103)</f>
        <v>2670000</v>
      </c>
      <c r="I103" s="331"/>
      <c r="J103" s="328">
        <f>SUM(J104:J105)</f>
        <v>70000</v>
      </c>
      <c r="K103" s="328">
        <f>SUM(K104:K105)</f>
        <v>100000</v>
      </c>
      <c r="L103" s="252"/>
      <c r="M103" s="328">
        <f>SUM(M104:M105)</f>
        <v>500000</v>
      </c>
      <c r="N103" s="252"/>
      <c r="O103" s="328">
        <f>SUM(O104:O105)</f>
        <v>2000000</v>
      </c>
      <c r="P103" s="473"/>
    </row>
    <row r="104" spans="1:16" s="24" customFormat="1" ht="15">
      <c r="A104" s="793"/>
      <c r="B104" s="796"/>
      <c r="C104" s="796"/>
      <c r="D104" s="249" t="s">
        <v>118</v>
      </c>
      <c r="E104" s="796"/>
      <c r="F104" s="796"/>
      <c r="G104" s="796"/>
      <c r="H104" s="324">
        <f>SUM(I104:O104)</f>
        <v>720000</v>
      </c>
      <c r="I104" s="331"/>
      <c r="J104" s="251">
        <v>70000</v>
      </c>
      <c r="K104" s="251">
        <v>25000</v>
      </c>
      <c r="L104" s="252"/>
      <c r="M104" s="252">
        <v>125000</v>
      </c>
      <c r="N104" s="252"/>
      <c r="O104" s="280">
        <v>500000</v>
      </c>
      <c r="P104" s="471"/>
    </row>
    <row r="105" spans="1:16" s="24" customFormat="1" ht="15.75" thickBot="1">
      <c r="A105" s="794"/>
      <c r="B105" s="797"/>
      <c r="C105" s="797"/>
      <c r="D105" s="249" t="s">
        <v>119</v>
      </c>
      <c r="E105" s="797"/>
      <c r="F105" s="797"/>
      <c r="G105" s="797"/>
      <c r="H105" s="486">
        <f>SUM(I105:O105)</f>
        <v>1950000</v>
      </c>
      <c r="I105" s="332"/>
      <c r="J105" s="278"/>
      <c r="K105" s="278">
        <v>75000</v>
      </c>
      <c r="L105" s="283"/>
      <c r="M105" s="283">
        <v>375000</v>
      </c>
      <c r="N105" s="283"/>
      <c r="O105" s="284">
        <v>1500000</v>
      </c>
      <c r="P105" s="472"/>
    </row>
    <row r="106" spans="1:16" s="24" customFormat="1" ht="36.75" customHeight="1">
      <c r="A106" s="792">
        <v>24</v>
      </c>
      <c r="B106" s="795">
        <v>900</v>
      </c>
      <c r="C106" s="795">
        <v>90001</v>
      </c>
      <c r="D106" s="339" t="s">
        <v>95</v>
      </c>
      <c r="E106" s="795">
        <v>2008</v>
      </c>
      <c r="F106" s="795">
        <v>2009</v>
      </c>
      <c r="G106" s="795" t="s">
        <v>23</v>
      </c>
      <c r="H106" s="324"/>
      <c r="I106" s="331"/>
      <c r="J106" s="251"/>
      <c r="K106" s="251"/>
      <c r="L106" s="252"/>
      <c r="M106" s="252"/>
      <c r="N106" s="252"/>
      <c r="O106" s="280"/>
      <c r="P106" s="244"/>
    </row>
    <row r="107" spans="1:16" s="24" customFormat="1" ht="15.75" customHeight="1">
      <c r="A107" s="753"/>
      <c r="B107" s="761"/>
      <c r="C107" s="761"/>
      <c r="D107" s="338" t="s">
        <v>24</v>
      </c>
      <c r="E107" s="761"/>
      <c r="F107" s="761"/>
      <c r="G107" s="761"/>
      <c r="H107" s="275">
        <f>SUM(I107:O107)</f>
        <v>550000</v>
      </c>
      <c r="I107" s="331"/>
      <c r="J107" s="328">
        <f>SUM(J108:J109)</f>
        <v>50000</v>
      </c>
      <c r="K107" s="328">
        <f>SUM(K108:K109)</f>
        <v>500000</v>
      </c>
      <c r="L107" s="252"/>
      <c r="M107" s="252"/>
      <c r="N107" s="252"/>
      <c r="O107" s="280"/>
      <c r="P107" s="244"/>
    </row>
    <row r="108" spans="1:16" s="24" customFormat="1" ht="15">
      <c r="A108" s="753"/>
      <c r="B108" s="761"/>
      <c r="C108" s="761"/>
      <c r="D108" s="249" t="s">
        <v>118</v>
      </c>
      <c r="E108" s="761"/>
      <c r="F108" s="761"/>
      <c r="G108" s="761"/>
      <c r="H108" s="324">
        <f>SUM(I108:O108)</f>
        <v>175000</v>
      </c>
      <c r="I108" s="331"/>
      <c r="J108" s="251">
        <v>50000</v>
      </c>
      <c r="K108" s="251">
        <v>125000</v>
      </c>
      <c r="L108" s="252"/>
      <c r="M108" s="252"/>
      <c r="N108" s="252"/>
      <c r="O108" s="280"/>
      <c r="P108" s="244"/>
    </row>
    <row r="109" spans="1:16" s="24" customFormat="1" ht="15.75" thickBot="1">
      <c r="A109" s="754"/>
      <c r="B109" s="783"/>
      <c r="C109" s="783"/>
      <c r="D109" s="249" t="s">
        <v>119</v>
      </c>
      <c r="E109" s="783"/>
      <c r="F109" s="783"/>
      <c r="G109" s="783"/>
      <c r="H109" s="324">
        <f>SUM(I109:O109)</f>
        <v>375000</v>
      </c>
      <c r="I109" s="331"/>
      <c r="J109" s="251"/>
      <c r="K109" s="251">
        <v>375000</v>
      </c>
      <c r="L109" s="252"/>
      <c r="M109" s="252"/>
      <c r="N109" s="252"/>
      <c r="O109" s="280"/>
      <c r="P109" s="244"/>
    </row>
    <row r="110" spans="1:16" s="24" customFormat="1" ht="47.25">
      <c r="A110" s="752">
        <v>25</v>
      </c>
      <c r="B110" s="760">
        <v>900</v>
      </c>
      <c r="C110" s="760">
        <v>90001</v>
      </c>
      <c r="D110" s="239" t="s">
        <v>101</v>
      </c>
      <c r="E110" s="760">
        <v>2007</v>
      </c>
      <c r="F110" s="760">
        <v>2009</v>
      </c>
      <c r="G110" s="757" t="s">
        <v>34</v>
      </c>
      <c r="H110" s="485"/>
      <c r="I110" s="326"/>
      <c r="J110" s="241"/>
      <c r="K110" s="241"/>
      <c r="L110" s="241"/>
      <c r="M110" s="242"/>
      <c r="N110" s="242"/>
      <c r="O110" s="243"/>
      <c r="P110" s="274"/>
    </row>
    <row r="111" spans="1:16" s="24" customFormat="1" ht="15.75">
      <c r="A111" s="753"/>
      <c r="B111" s="761"/>
      <c r="C111" s="761"/>
      <c r="D111" s="245" t="s">
        <v>24</v>
      </c>
      <c r="E111" s="785"/>
      <c r="F111" s="785"/>
      <c r="G111" s="758"/>
      <c r="H111" s="275">
        <f>SUM(I111:O111)</f>
        <v>1874432</v>
      </c>
      <c r="I111" s="327">
        <f>SUM(I112:I114)</f>
        <v>9432</v>
      </c>
      <c r="J111" s="327">
        <f>SUM(J112:J114)</f>
        <v>1265000</v>
      </c>
      <c r="K111" s="327">
        <f>SUM(K112:K114)</f>
        <v>600000</v>
      </c>
      <c r="L111" s="327"/>
      <c r="M111" s="252"/>
      <c r="N111" s="252"/>
      <c r="O111" s="280"/>
      <c r="P111" s="244"/>
    </row>
    <row r="112" spans="1:16" s="24" customFormat="1" ht="15">
      <c r="A112" s="753"/>
      <c r="B112" s="761"/>
      <c r="C112" s="761"/>
      <c r="D112" s="249" t="s">
        <v>118</v>
      </c>
      <c r="E112" s="785"/>
      <c r="F112" s="785"/>
      <c r="G112" s="758"/>
      <c r="H112" s="490">
        <f>SUM(I112:O112)</f>
        <v>159432</v>
      </c>
      <c r="I112" s="331">
        <v>9432</v>
      </c>
      <c r="J112" s="251"/>
      <c r="K112" s="251">
        <v>150000</v>
      </c>
      <c r="L112" s="251"/>
      <c r="M112" s="252"/>
      <c r="N112" s="252"/>
      <c r="O112" s="280"/>
      <c r="P112" s="244"/>
    </row>
    <row r="113" spans="1:16" s="24" customFormat="1" ht="15">
      <c r="A113" s="753"/>
      <c r="B113" s="761"/>
      <c r="C113" s="761"/>
      <c r="D113" s="249" t="s">
        <v>41</v>
      </c>
      <c r="E113" s="785"/>
      <c r="F113" s="785"/>
      <c r="G113" s="758"/>
      <c r="H113" s="490">
        <f>SUM(I113:O113)</f>
        <v>365000</v>
      </c>
      <c r="I113" s="331"/>
      <c r="J113" s="251">
        <v>365000</v>
      </c>
      <c r="K113" s="251"/>
      <c r="L113" s="251"/>
      <c r="M113" s="252"/>
      <c r="N113" s="252"/>
      <c r="O113" s="280"/>
      <c r="P113" s="244"/>
    </row>
    <row r="114" spans="1:16" s="24" customFormat="1" ht="15.75" thickBot="1">
      <c r="A114" s="754"/>
      <c r="B114" s="783"/>
      <c r="C114" s="783"/>
      <c r="D114" s="276" t="s">
        <v>119</v>
      </c>
      <c r="E114" s="788"/>
      <c r="F114" s="788"/>
      <c r="G114" s="789"/>
      <c r="H114" s="493">
        <f>SUM(I114:O114)</f>
        <v>1350000</v>
      </c>
      <c r="I114" s="332"/>
      <c r="J114" s="278">
        <v>900000</v>
      </c>
      <c r="K114" s="278">
        <v>450000</v>
      </c>
      <c r="L114" s="278"/>
      <c r="M114" s="283"/>
      <c r="N114" s="283"/>
      <c r="O114" s="284"/>
      <c r="P114" s="279"/>
    </row>
    <row r="115" spans="1:16" s="24" customFormat="1" ht="15.75">
      <c r="A115" s="769" t="s">
        <v>117</v>
      </c>
      <c r="B115" s="772" t="s">
        <v>107</v>
      </c>
      <c r="C115" s="772" t="s">
        <v>9</v>
      </c>
      <c r="D115" s="772" t="s">
        <v>10</v>
      </c>
      <c r="E115" s="749" t="s">
        <v>114</v>
      </c>
      <c r="F115" s="774"/>
      <c r="G115" s="772" t="s">
        <v>11</v>
      </c>
      <c r="H115" s="749" t="s">
        <v>12</v>
      </c>
      <c r="I115" s="781" t="s">
        <v>13</v>
      </c>
      <c r="J115" s="782"/>
      <c r="K115" s="782"/>
      <c r="L115" s="782"/>
      <c r="M115" s="782"/>
      <c r="N115" s="782"/>
      <c r="O115" s="782"/>
      <c r="P115" s="777" t="s">
        <v>14</v>
      </c>
    </row>
    <row r="116" spans="1:16" s="24" customFormat="1" ht="26.25" customHeight="1">
      <c r="A116" s="770"/>
      <c r="B116" s="750"/>
      <c r="C116" s="750"/>
      <c r="D116" s="750"/>
      <c r="E116" s="775"/>
      <c r="F116" s="776"/>
      <c r="G116" s="750"/>
      <c r="H116" s="750"/>
      <c r="I116" s="750" t="s">
        <v>15</v>
      </c>
      <c r="J116" s="750" t="s">
        <v>16</v>
      </c>
      <c r="K116" s="775" t="s">
        <v>17</v>
      </c>
      <c r="L116" s="780"/>
      <c r="M116" s="780"/>
      <c r="N116" s="780"/>
      <c r="O116" s="780"/>
      <c r="P116" s="778"/>
    </row>
    <row r="117" spans="1:16" s="24" customFormat="1" ht="21.75" customHeight="1" thickBot="1">
      <c r="A117" s="771"/>
      <c r="B117" s="773"/>
      <c r="C117" s="773"/>
      <c r="D117" s="773"/>
      <c r="E117" s="315" t="s">
        <v>18</v>
      </c>
      <c r="F117" s="315" t="s">
        <v>19</v>
      </c>
      <c r="G117" s="773"/>
      <c r="H117" s="751"/>
      <c r="I117" s="751"/>
      <c r="J117" s="751"/>
      <c r="K117" s="316">
        <v>2009</v>
      </c>
      <c r="L117" s="317">
        <v>2010</v>
      </c>
      <c r="M117" s="317">
        <v>2011</v>
      </c>
      <c r="N117" s="317">
        <v>2012</v>
      </c>
      <c r="O117" s="318" t="s">
        <v>20</v>
      </c>
      <c r="P117" s="779"/>
    </row>
    <row r="118" spans="1:16" s="24" customFormat="1" ht="15.75" thickBot="1">
      <c r="A118" s="340">
        <v>1</v>
      </c>
      <c r="B118" s="341">
        <v>2</v>
      </c>
      <c r="C118" s="341">
        <v>3</v>
      </c>
      <c r="D118" s="341">
        <v>4</v>
      </c>
      <c r="E118" s="342">
        <v>5</v>
      </c>
      <c r="F118" s="342">
        <v>6</v>
      </c>
      <c r="G118" s="342">
        <v>7</v>
      </c>
      <c r="H118" s="494">
        <v>8</v>
      </c>
      <c r="I118" s="342">
        <v>9</v>
      </c>
      <c r="J118" s="341">
        <v>10</v>
      </c>
      <c r="K118" s="341">
        <v>11</v>
      </c>
      <c r="L118" s="341">
        <v>12</v>
      </c>
      <c r="M118" s="341">
        <v>13</v>
      </c>
      <c r="N118" s="341">
        <v>14</v>
      </c>
      <c r="O118" s="343">
        <v>15</v>
      </c>
      <c r="P118" s="344">
        <v>16</v>
      </c>
    </row>
    <row r="119" spans="1:16" s="24" customFormat="1" ht="17.25" thickBot="1" thickTop="1">
      <c r="A119" s="755" t="s">
        <v>48</v>
      </c>
      <c r="B119" s="756"/>
      <c r="C119" s="756"/>
      <c r="D119" s="756"/>
      <c r="E119" s="756"/>
      <c r="F119" s="756"/>
      <c r="G119" s="756"/>
      <c r="H119" s="495">
        <f>SUM(H121)</f>
        <v>10000000</v>
      </c>
      <c r="I119" s="345">
        <f aca="true" t="shared" si="9" ref="I119:O119">SUM(I121)</f>
        <v>0</v>
      </c>
      <c r="J119" s="345">
        <f t="shared" si="9"/>
        <v>1000000</v>
      </c>
      <c r="K119" s="345">
        <f t="shared" si="9"/>
        <v>4000000</v>
      </c>
      <c r="L119" s="345">
        <f t="shared" si="9"/>
        <v>5000000</v>
      </c>
      <c r="M119" s="345">
        <f t="shared" si="9"/>
        <v>0</v>
      </c>
      <c r="N119" s="345">
        <f t="shared" si="9"/>
        <v>0</v>
      </c>
      <c r="O119" s="345">
        <f t="shared" si="9"/>
        <v>0</v>
      </c>
      <c r="P119" s="258"/>
    </row>
    <row r="120" spans="1:16" s="24" customFormat="1" ht="31.5">
      <c r="A120" s="752">
        <v>26</v>
      </c>
      <c r="B120" s="760">
        <v>900</v>
      </c>
      <c r="C120" s="760">
        <v>90002</v>
      </c>
      <c r="D120" s="239" t="s">
        <v>45</v>
      </c>
      <c r="E120" s="760">
        <v>2008</v>
      </c>
      <c r="F120" s="760">
        <v>2010</v>
      </c>
      <c r="G120" s="760" t="s">
        <v>304</v>
      </c>
      <c r="H120" s="485"/>
      <c r="I120" s="326"/>
      <c r="J120" s="241"/>
      <c r="K120" s="241"/>
      <c r="L120" s="241"/>
      <c r="M120" s="242"/>
      <c r="N120" s="242"/>
      <c r="O120" s="243"/>
      <c r="P120" s="274"/>
    </row>
    <row r="121" spans="1:16" s="24" customFormat="1" ht="15.75">
      <c r="A121" s="809"/>
      <c r="B121" s="785"/>
      <c r="C121" s="785"/>
      <c r="D121" s="245" t="s">
        <v>24</v>
      </c>
      <c r="E121" s="785"/>
      <c r="F121" s="785"/>
      <c r="G121" s="785"/>
      <c r="H121" s="275">
        <f>SUM(I121:O121)</f>
        <v>10000000</v>
      </c>
      <c r="I121" s="327"/>
      <c r="J121" s="328">
        <f>SUM(J122:J123)</f>
        <v>1000000</v>
      </c>
      <c r="K121" s="328">
        <f>SUM(K122:K123)</f>
        <v>4000000</v>
      </c>
      <c r="L121" s="328">
        <f>SUM(L122:L123)</f>
        <v>5000000</v>
      </c>
      <c r="M121" s="329"/>
      <c r="N121" s="329"/>
      <c r="O121" s="330"/>
      <c r="P121" s="244"/>
    </row>
    <row r="122" spans="1:16" s="24" customFormat="1" ht="15">
      <c r="A122" s="809"/>
      <c r="B122" s="785"/>
      <c r="C122" s="785"/>
      <c r="D122" s="249" t="s">
        <v>41</v>
      </c>
      <c r="E122" s="796"/>
      <c r="F122" s="796"/>
      <c r="G122" s="796"/>
      <c r="H122" s="490">
        <f>SUM(I122:O122)</f>
        <v>3250000</v>
      </c>
      <c r="I122" s="331"/>
      <c r="J122" s="251">
        <v>1000000</v>
      </c>
      <c r="K122" s="251">
        <v>1000000</v>
      </c>
      <c r="L122" s="251">
        <v>1250000</v>
      </c>
      <c r="M122" s="252"/>
      <c r="N122" s="252"/>
      <c r="O122" s="280"/>
      <c r="P122" s="244"/>
    </row>
    <row r="123" spans="1:16" s="24" customFormat="1" ht="15.75" thickBot="1">
      <c r="A123" s="754"/>
      <c r="B123" s="783"/>
      <c r="C123" s="783"/>
      <c r="D123" s="276" t="s">
        <v>119</v>
      </c>
      <c r="E123" s="810"/>
      <c r="F123" s="810"/>
      <c r="G123" s="810"/>
      <c r="H123" s="493">
        <f>SUM(I123:O123)</f>
        <v>6750000</v>
      </c>
      <c r="I123" s="332"/>
      <c r="J123" s="278"/>
      <c r="K123" s="278">
        <v>3000000</v>
      </c>
      <c r="L123" s="278">
        <v>3750000</v>
      </c>
      <c r="M123" s="283"/>
      <c r="N123" s="283"/>
      <c r="O123" s="284"/>
      <c r="P123" s="279"/>
    </row>
    <row r="124" spans="1:16" s="24" customFormat="1" ht="17.25" thickBot="1" thickTop="1">
      <c r="A124" s="755" t="s">
        <v>49</v>
      </c>
      <c r="B124" s="756"/>
      <c r="C124" s="756"/>
      <c r="D124" s="756"/>
      <c r="E124" s="756"/>
      <c r="F124" s="756"/>
      <c r="G124" s="756"/>
      <c r="H124" s="495">
        <f>SUM(H126,H129)</f>
        <v>137000</v>
      </c>
      <c r="I124" s="345">
        <f aca="true" t="shared" si="10" ref="I124:O124">SUM(I126,I129)</f>
        <v>0</v>
      </c>
      <c r="J124" s="345">
        <f t="shared" si="10"/>
        <v>32000</v>
      </c>
      <c r="K124" s="345">
        <f t="shared" si="10"/>
        <v>105000</v>
      </c>
      <c r="L124" s="345">
        <f t="shared" si="10"/>
        <v>0</v>
      </c>
      <c r="M124" s="345">
        <f t="shared" si="10"/>
        <v>0</v>
      </c>
      <c r="N124" s="345">
        <f t="shared" si="10"/>
        <v>0</v>
      </c>
      <c r="O124" s="345">
        <f t="shared" si="10"/>
        <v>0</v>
      </c>
      <c r="P124" s="258"/>
    </row>
    <row r="125" spans="1:16" s="24" customFormat="1" ht="15.75">
      <c r="A125" s="752">
        <v>27</v>
      </c>
      <c r="B125" s="760">
        <v>900</v>
      </c>
      <c r="C125" s="760">
        <v>90015</v>
      </c>
      <c r="D125" s="239" t="s">
        <v>50</v>
      </c>
      <c r="E125" s="760">
        <v>2008</v>
      </c>
      <c r="F125" s="760">
        <v>2009</v>
      </c>
      <c r="G125" s="757" t="s">
        <v>23</v>
      </c>
      <c r="H125" s="485"/>
      <c r="I125" s="273"/>
      <c r="J125" s="241"/>
      <c r="K125" s="241"/>
      <c r="L125" s="241"/>
      <c r="M125" s="242"/>
      <c r="N125" s="242"/>
      <c r="O125" s="243"/>
      <c r="P125" s="274"/>
    </row>
    <row r="126" spans="1:16" s="24" customFormat="1" ht="15.75">
      <c r="A126" s="753"/>
      <c r="B126" s="761"/>
      <c r="C126" s="761"/>
      <c r="D126" s="245" t="s">
        <v>24</v>
      </c>
      <c r="E126" s="785"/>
      <c r="F126" s="785"/>
      <c r="G126" s="758"/>
      <c r="H126" s="275">
        <f>SUM(I126:O126)</f>
        <v>46000</v>
      </c>
      <c r="I126" s="246"/>
      <c r="J126" s="275">
        <f>SUM(J127:J127)</f>
        <v>11000</v>
      </c>
      <c r="K126" s="275">
        <f>SUM(K127:K127)</f>
        <v>35000</v>
      </c>
      <c r="L126" s="251"/>
      <c r="M126" s="252"/>
      <c r="N126" s="252"/>
      <c r="O126" s="280"/>
      <c r="P126" s="244"/>
    </row>
    <row r="127" spans="1:16" s="24" customFormat="1" ht="15.75" thickBot="1">
      <c r="A127" s="753"/>
      <c r="B127" s="761"/>
      <c r="C127" s="761"/>
      <c r="D127" s="249" t="s">
        <v>118</v>
      </c>
      <c r="E127" s="761"/>
      <c r="F127" s="761"/>
      <c r="G127" s="759"/>
      <c r="H127" s="490">
        <f>SUM(I127:O127)</f>
        <v>46000</v>
      </c>
      <c r="I127" s="251"/>
      <c r="J127" s="251">
        <v>11000</v>
      </c>
      <c r="K127" s="251">
        <v>35000</v>
      </c>
      <c r="L127" s="251"/>
      <c r="M127" s="252"/>
      <c r="N127" s="252"/>
      <c r="O127" s="280"/>
      <c r="P127" s="279"/>
    </row>
    <row r="128" spans="1:16" s="24" customFormat="1" ht="15.75">
      <c r="A128" s="752">
        <v>28</v>
      </c>
      <c r="B128" s="760">
        <v>900</v>
      </c>
      <c r="C128" s="760">
        <v>90015</v>
      </c>
      <c r="D128" s="239" t="s">
        <v>51</v>
      </c>
      <c r="E128" s="760">
        <v>2008</v>
      </c>
      <c r="F128" s="760">
        <v>2009</v>
      </c>
      <c r="G128" s="757" t="s">
        <v>23</v>
      </c>
      <c r="H128" s="485"/>
      <c r="I128" s="273"/>
      <c r="J128" s="241"/>
      <c r="K128" s="241"/>
      <c r="L128" s="241"/>
      <c r="M128" s="242"/>
      <c r="N128" s="242"/>
      <c r="O128" s="243"/>
      <c r="P128" s="274"/>
    </row>
    <row r="129" spans="1:16" s="259" customFormat="1" ht="17.25" customHeight="1">
      <c r="A129" s="753"/>
      <c r="B129" s="761"/>
      <c r="C129" s="761"/>
      <c r="D129" s="245" t="s">
        <v>24</v>
      </c>
      <c r="E129" s="785"/>
      <c r="F129" s="785"/>
      <c r="G129" s="758"/>
      <c r="H129" s="275">
        <f>SUM(I129:O129)</f>
        <v>91000</v>
      </c>
      <c r="I129" s="246"/>
      <c r="J129" s="275">
        <f>SUM(J130:J130)</f>
        <v>21000</v>
      </c>
      <c r="K129" s="275">
        <f>SUM(K130:K130)</f>
        <v>70000</v>
      </c>
      <c r="L129" s="251"/>
      <c r="M129" s="252"/>
      <c r="N129" s="252"/>
      <c r="O129" s="280"/>
      <c r="P129" s="244"/>
    </row>
    <row r="130" spans="1:16" s="24" customFormat="1" ht="15.75" thickBot="1">
      <c r="A130" s="753"/>
      <c r="B130" s="761"/>
      <c r="C130" s="761"/>
      <c r="D130" s="249" t="s">
        <v>118</v>
      </c>
      <c r="E130" s="761"/>
      <c r="F130" s="761"/>
      <c r="G130" s="759"/>
      <c r="H130" s="490">
        <f>SUM(I130:O130)</f>
        <v>91000</v>
      </c>
      <c r="I130" s="251"/>
      <c r="J130" s="251">
        <v>21000</v>
      </c>
      <c r="K130" s="251">
        <v>70000</v>
      </c>
      <c r="L130" s="251"/>
      <c r="M130" s="252"/>
      <c r="N130" s="252"/>
      <c r="O130" s="280"/>
      <c r="P130" s="244"/>
    </row>
    <row r="131" spans="1:16" s="24" customFormat="1" ht="17.25" thickBot="1" thickTop="1">
      <c r="A131" s="755" t="s">
        <v>52</v>
      </c>
      <c r="B131" s="756"/>
      <c r="C131" s="756"/>
      <c r="D131" s="756"/>
      <c r="E131" s="756"/>
      <c r="F131" s="756"/>
      <c r="G131" s="756"/>
      <c r="H131" s="482">
        <f>SUM(H133)</f>
        <v>4648096</v>
      </c>
      <c r="I131" s="257">
        <f aca="true" t="shared" si="11" ref="I131:O131">SUM(I133)</f>
        <v>3928096</v>
      </c>
      <c r="J131" s="257">
        <f t="shared" si="11"/>
        <v>720000</v>
      </c>
      <c r="K131" s="257">
        <f t="shared" si="11"/>
        <v>0</v>
      </c>
      <c r="L131" s="257">
        <f t="shared" si="11"/>
        <v>0</v>
      </c>
      <c r="M131" s="257">
        <f t="shared" si="11"/>
        <v>0</v>
      </c>
      <c r="N131" s="257">
        <f t="shared" si="11"/>
        <v>0</v>
      </c>
      <c r="O131" s="257">
        <f t="shared" si="11"/>
        <v>0</v>
      </c>
      <c r="P131" s="258"/>
    </row>
    <row r="132" spans="1:16" s="24" customFormat="1" ht="15.75">
      <c r="A132" s="762">
        <v>29</v>
      </c>
      <c r="B132" s="760">
        <v>900</v>
      </c>
      <c r="C132" s="760">
        <v>90095</v>
      </c>
      <c r="D132" s="239" t="s">
        <v>96</v>
      </c>
      <c r="E132" s="760">
        <v>2001</v>
      </c>
      <c r="F132" s="760">
        <v>2008</v>
      </c>
      <c r="G132" s="757" t="s">
        <v>34</v>
      </c>
      <c r="H132" s="485"/>
      <c r="I132" s="273"/>
      <c r="J132" s="241"/>
      <c r="K132" s="241"/>
      <c r="L132" s="241"/>
      <c r="M132" s="241"/>
      <c r="N132" s="241"/>
      <c r="O132" s="310"/>
      <c r="P132" s="274"/>
    </row>
    <row r="133" spans="1:16" s="24" customFormat="1" ht="17.25" customHeight="1">
      <c r="A133" s="753"/>
      <c r="B133" s="761"/>
      <c r="C133" s="761"/>
      <c r="D133" s="245" t="s">
        <v>24</v>
      </c>
      <c r="E133" s="785"/>
      <c r="F133" s="785"/>
      <c r="G133" s="758"/>
      <c r="H133" s="275">
        <f>SUM(I133:O133)</f>
        <v>4648096</v>
      </c>
      <c r="I133" s="275">
        <f>SUM(I134)</f>
        <v>3928096</v>
      </c>
      <c r="J133" s="275">
        <f>SUM(J134)</f>
        <v>720000</v>
      </c>
      <c r="K133" s="251"/>
      <c r="L133" s="251"/>
      <c r="M133" s="251"/>
      <c r="N133" s="251"/>
      <c r="O133" s="346"/>
      <c r="P133" s="244"/>
    </row>
    <row r="134" spans="1:16" s="24" customFormat="1" ht="15.75" thickBot="1">
      <c r="A134" s="790"/>
      <c r="B134" s="791"/>
      <c r="C134" s="791"/>
      <c r="D134" s="253" t="s">
        <v>118</v>
      </c>
      <c r="E134" s="791"/>
      <c r="F134" s="791"/>
      <c r="G134" s="798"/>
      <c r="H134" s="496">
        <f>SUM(I134:O134)</f>
        <v>4648096</v>
      </c>
      <c r="I134" s="254">
        <v>3928096</v>
      </c>
      <c r="J134" s="254">
        <v>720000</v>
      </c>
      <c r="K134" s="254"/>
      <c r="L134" s="254"/>
      <c r="M134" s="254"/>
      <c r="N134" s="254"/>
      <c r="O134" s="347"/>
      <c r="P134" s="298"/>
    </row>
    <row r="135" spans="1:16" s="24" customFormat="1" ht="17.25" thickBot="1" thickTop="1">
      <c r="A135" s="755" t="s">
        <v>53</v>
      </c>
      <c r="B135" s="756"/>
      <c r="C135" s="756"/>
      <c r="D135" s="756"/>
      <c r="E135" s="756"/>
      <c r="F135" s="756"/>
      <c r="G135" s="756"/>
      <c r="H135" s="495">
        <f>SUM(H137,H141)</f>
        <v>5836374</v>
      </c>
      <c r="I135" s="345">
        <f>SUM(I137,I141)</f>
        <v>1036374</v>
      </c>
      <c r="J135" s="345">
        <f aca="true" t="shared" si="12" ref="J135:O135">SUM(J137,J141)</f>
        <v>2610000</v>
      </c>
      <c r="K135" s="345">
        <f t="shared" si="12"/>
        <v>790000</v>
      </c>
      <c r="L135" s="345">
        <f t="shared" si="12"/>
        <v>1400000</v>
      </c>
      <c r="M135" s="345">
        <f t="shared" si="12"/>
        <v>0</v>
      </c>
      <c r="N135" s="345">
        <f t="shared" si="12"/>
        <v>0</v>
      </c>
      <c r="O135" s="345">
        <f t="shared" si="12"/>
        <v>0</v>
      </c>
      <c r="P135" s="237"/>
    </row>
    <row r="136" spans="1:16" s="24" customFormat="1" ht="15.75">
      <c r="A136" s="752">
        <v>30</v>
      </c>
      <c r="B136" s="760">
        <v>900</v>
      </c>
      <c r="C136" s="760">
        <v>90095</v>
      </c>
      <c r="D136" s="239" t="s">
        <v>54</v>
      </c>
      <c r="E136" s="760">
        <v>2007</v>
      </c>
      <c r="F136" s="760">
        <v>2009</v>
      </c>
      <c r="G136" s="757" t="s">
        <v>23</v>
      </c>
      <c r="H136" s="485"/>
      <c r="I136" s="273"/>
      <c r="J136" s="241"/>
      <c r="K136" s="241"/>
      <c r="L136" s="241"/>
      <c r="M136" s="242"/>
      <c r="N136" s="242"/>
      <c r="O136" s="243"/>
      <c r="P136" s="244"/>
    </row>
    <row r="137" spans="1:16" s="24" customFormat="1" ht="15.75">
      <c r="A137" s="753"/>
      <c r="B137" s="761"/>
      <c r="C137" s="761"/>
      <c r="D137" s="245" t="s">
        <v>24</v>
      </c>
      <c r="E137" s="785"/>
      <c r="F137" s="785"/>
      <c r="G137" s="758"/>
      <c r="H137" s="275">
        <f>SUM(I137:O137)</f>
        <v>522000</v>
      </c>
      <c r="I137" s="246">
        <f>SUM(I138:I139)</f>
        <v>22000</v>
      </c>
      <c r="J137" s="246">
        <f>SUM(J138:J139)</f>
        <v>10000</v>
      </c>
      <c r="K137" s="246">
        <f>SUM(K138:K139)</f>
        <v>490000</v>
      </c>
      <c r="L137" s="251"/>
      <c r="M137" s="252"/>
      <c r="N137" s="252"/>
      <c r="O137" s="280"/>
      <c r="P137" s="244"/>
    </row>
    <row r="138" spans="1:16" s="24" customFormat="1" ht="15">
      <c r="A138" s="753"/>
      <c r="B138" s="761"/>
      <c r="C138" s="761"/>
      <c r="D138" s="249" t="s">
        <v>41</v>
      </c>
      <c r="E138" s="761"/>
      <c r="F138" s="761"/>
      <c r="G138" s="759"/>
      <c r="H138" s="490">
        <f>SUM(I138:O138)</f>
        <v>154500</v>
      </c>
      <c r="I138" s="250">
        <v>22000</v>
      </c>
      <c r="J138" s="251">
        <v>10000</v>
      </c>
      <c r="K138" s="251">
        <v>122500</v>
      </c>
      <c r="L138" s="251"/>
      <c r="M138" s="252"/>
      <c r="N138" s="252"/>
      <c r="O138" s="280"/>
      <c r="P138" s="244"/>
    </row>
    <row r="139" spans="1:16" s="24" customFormat="1" ht="15.75" thickBot="1">
      <c r="A139" s="753"/>
      <c r="B139" s="761"/>
      <c r="C139" s="761"/>
      <c r="D139" s="249" t="s">
        <v>119</v>
      </c>
      <c r="E139" s="761"/>
      <c r="F139" s="761"/>
      <c r="G139" s="759"/>
      <c r="H139" s="490">
        <f>SUM(I139:O139)</f>
        <v>367500</v>
      </c>
      <c r="I139" s="250"/>
      <c r="J139" s="251"/>
      <c r="K139" s="251">
        <v>367500</v>
      </c>
      <c r="L139" s="251"/>
      <c r="M139" s="252"/>
      <c r="N139" s="252"/>
      <c r="O139" s="280"/>
      <c r="P139" s="244"/>
    </row>
    <row r="140" spans="1:16" s="24" customFormat="1" ht="15.75">
      <c r="A140" s="762">
        <v>31</v>
      </c>
      <c r="B140" s="760">
        <v>900</v>
      </c>
      <c r="C140" s="760">
        <v>90095</v>
      </c>
      <c r="D140" s="239" t="s">
        <v>55</v>
      </c>
      <c r="E140" s="760">
        <v>2004</v>
      </c>
      <c r="F140" s="760">
        <v>2010</v>
      </c>
      <c r="G140" s="757" t="s">
        <v>34</v>
      </c>
      <c r="H140" s="485"/>
      <c r="I140" s="273"/>
      <c r="J140" s="241"/>
      <c r="K140" s="241"/>
      <c r="L140" s="241"/>
      <c r="M140" s="241"/>
      <c r="N140" s="241"/>
      <c r="O140" s="310"/>
      <c r="P140" s="274"/>
    </row>
    <row r="141" spans="1:16" s="24" customFormat="1" ht="17.25" customHeight="1">
      <c r="A141" s="753"/>
      <c r="B141" s="761"/>
      <c r="C141" s="761"/>
      <c r="D141" s="245" t="s">
        <v>24</v>
      </c>
      <c r="E141" s="785"/>
      <c r="F141" s="785"/>
      <c r="G141" s="758"/>
      <c r="H141" s="275">
        <f>SUM(I141:O141)</f>
        <v>5314374</v>
      </c>
      <c r="I141" s="246">
        <f>SUM(I142)</f>
        <v>1014374</v>
      </c>
      <c r="J141" s="246">
        <f>SUM(J142)</f>
        <v>2600000</v>
      </c>
      <c r="K141" s="246">
        <f>SUM(K142)</f>
        <v>300000</v>
      </c>
      <c r="L141" s="246">
        <f>SUM(L142)</f>
        <v>1400000</v>
      </c>
      <c r="M141" s="246"/>
      <c r="N141" s="251"/>
      <c r="O141" s="346"/>
      <c r="P141" s="244"/>
    </row>
    <row r="142" spans="1:16" s="24" customFormat="1" ht="15.75" thickBot="1">
      <c r="A142" s="790"/>
      <c r="B142" s="791"/>
      <c r="C142" s="791"/>
      <c r="D142" s="253" t="s">
        <v>118</v>
      </c>
      <c r="E142" s="791"/>
      <c r="F142" s="791"/>
      <c r="G142" s="798"/>
      <c r="H142" s="496">
        <f>SUM(I142:O142)</f>
        <v>5314374</v>
      </c>
      <c r="I142" s="254">
        <v>1014374</v>
      </c>
      <c r="J142" s="254">
        <v>2600000</v>
      </c>
      <c r="K142" s="254">
        <v>300000</v>
      </c>
      <c r="L142" s="254">
        <v>1400000</v>
      </c>
      <c r="M142" s="254"/>
      <c r="N142" s="254"/>
      <c r="O142" s="347"/>
      <c r="P142" s="298"/>
    </row>
    <row r="143" spans="1:16" s="24" customFormat="1" ht="17.25" thickBot="1" thickTop="1">
      <c r="A143" s="755" t="s">
        <v>56</v>
      </c>
      <c r="B143" s="756"/>
      <c r="C143" s="756"/>
      <c r="D143" s="756"/>
      <c r="E143" s="756"/>
      <c r="F143" s="756"/>
      <c r="G143" s="756"/>
      <c r="H143" s="482">
        <f aca="true" t="shared" si="13" ref="H143:M143">SUM(H145,H149,H152,H156,H160)</f>
        <v>4331050</v>
      </c>
      <c r="I143" s="257">
        <f t="shared" si="13"/>
        <v>62050</v>
      </c>
      <c r="J143" s="257">
        <f t="shared" si="13"/>
        <v>1089000</v>
      </c>
      <c r="K143" s="257">
        <f t="shared" si="13"/>
        <v>1090000</v>
      </c>
      <c r="L143" s="257">
        <f t="shared" si="13"/>
        <v>1070000</v>
      </c>
      <c r="M143" s="257">
        <f t="shared" si="13"/>
        <v>1020000</v>
      </c>
      <c r="N143" s="257">
        <f>SUM(N145,N149,N152,N156,N160,N165)</f>
        <v>0</v>
      </c>
      <c r="O143" s="257">
        <f>SUM(O145,O149,O152,O156,O165)</f>
        <v>0</v>
      </c>
      <c r="P143" s="237"/>
    </row>
    <row r="144" spans="1:16" s="24" customFormat="1" ht="15.75">
      <c r="A144" s="762">
        <v>32</v>
      </c>
      <c r="B144" s="760">
        <v>921</v>
      </c>
      <c r="C144" s="760">
        <v>92109</v>
      </c>
      <c r="D144" s="239" t="s">
        <v>116</v>
      </c>
      <c r="E144" s="760">
        <v>2006</v>
      </c>
      <c r="F144" s="760">
        <v>2009</v>
      </c>
      <c r="G144" s="757" t="s">
        <v>34</v>
      </c>
      <c r="H144" s="485"/>
      <c r="I144" s="273"/>
      <c r="J144" s="241"/>
      <c r="K144" s="241"/>
      <c r="L144" s="241"/>
      <c r="M144" s="241"/>
      <c r="N144" s="241"/>
      <c r="O144" s="310"/>
      <c r="P144" s="274"/>
    </row>
    <row r="145" spans="1:16" s="24" customFormat="1" ht="15.75">
      <c r="A145" s="753"/>
      <c r="B145" s="761"/>
      <c r="C145" s="761"/>
      <c r="D145" s="245" t="s">
        <v>24</v>
      </c>
      <c r="E145" s="785"/>
      <c r="F145" s="785"/>
      <c r="G145" s="758"/>
      <c r="H145" s="275">
        <f>SUM(I145:O145)</f>
        <v>1070000</v>
      </c>
      <c r="I145" s="246">
        <f>SUM(I146:I147)</f>
        <v>40000</v>
      </c>
      <c r="J145" s="246">
        <f>SUM(J146:J147)</f>
        <v>510000</v>
      </c>
      <c r="K145" s="246">
        <f>SUM(K146:K147)</f>
        <v>520000</v>
      </c>
      <c r="L145" s="251"/>
      <c r="M145" s="251"/>
      <c r="N145" s="251"/>
      <c r="O145" s="346"/>
      <c r="P145" s="244"/>
    </row>
    <row r="146" spans="1:16" s="24" customFormat="1" ht="15">
      <c r="A146" s="753"/>
      <c r="B146" s="761"/>
      <c r="C146" s="761"/>
      <c r="D146" s="249" t="s">
        <v>118</v>
      </c>
      <c r="E146" s="785"/>
      <c r="F146" s="785"/>
      <c r="G146" s="758"/>
      <c r="H146" s="490">
        <f>SUM(I146:O146)</f>
        <v>570000</v>
      </c>
      <c r="I146" s="250">
        <v>40000</v>
      </c>
      <c r="J146" s="251">
        <v>260000</v>
      </c>
      <c r="K146" s="251">
        <v>270000</v>
      </c>
      <c r="L146" s="251"/>
      <c r="M146" s="251"/>
      <c r="N146" s="251"/>
      <c r="O146" s="346"/>
      <c r="P146" s="244"/>
    </row>
    <row r="147" spans="1:16" s="24" customFormat="1" ht="15.75" thickBot="1">
      <c r="A147" s="754"/>
      <c r="B147" s="783"/>
      <c r="C147" s="783"/>
      <c r="D147" s="276" t="s">
        <v>119</v>
      </c>
      <c r="E147" s="788"/>
      <c r="F147" s="788"/>
      <c r="G147" s="789"/>
      <c r="H147" s="490">
        <f>SUM(I147:O147)</f>
        <v>500000</v>
      </c>
      <c r="I147" s="313"/>
      <c r="J147" s="278">
        <v>250000</v>
      </c>
      <c r="K147" s="278">
        <v>250000</v>
      </c>
      <c r="L147" s="289"/>
      <c r="M147" s="289"/>
      <c r="N147" s="289"/>
      <c r="O147" s="348"/>
      <c r="P147" s="279"/>
    </row>
    <row r="148" spans="1:16" s="24" customFormat="1" ht="15.75">
      <c r="A148" s="762">
        <v>33</v>
      </c>
      <c r="B148" s="760">
        <v>921</v>
      </c>
      <c r="C148" s="760">
        <v>92109</v>
      </c>
      <c r="D148" s="320" t="s">
        <v>120</v>
      </c>
      <c r="E148" s="785">
        <v>2007</v>
      </c>
      <c r="F148" s="785">
        <v>2008</v>
      </c>
      <c r="G148" s="758" t="s">
        <v>34</v>
      </c>
      <c r="H148" s="485"/>
      <c r="I148" s="294"/>
      <c r="J148" s="295"/>
      <c r="K148" s="295"/>
      <c r="L148" s="295"/>
      <c r="M148" s="295"/>
      <c r="N148" s="295"/>
      <c r="O148" s="349"/>
      <c r="P148" s="244"/>
    </row>
    <row r="149" spans="1:16" s="24" customFormat="1" ht="15.75">
      <c r="A149" s="786"/>
      <c r="B149" s="785"/>
      <c r="C149" s="785"/>
      <c r="D149" s="245" t="s">
        <v>24</v>
      </c>
      <c r="E149" s="785"/>
      <c r="F149" s="785"/>
      <c r="G149" s="758"/>
      <c r="H149" s="275">
        <f>SUM(I149:O149)</f>
        <v>576050</v>
      </c>
      <c r="I149" s="246">
        <f>SUM(I150:I150)</f>
        <v>22050</v>
      </c>
      <c r="J149" s="246">
        <f>SUM(J150:J150)</f>
        <v>554000</v>
      </c>
      <c r="K149" s="251"/>
      <c r="L149" s="295"/>
      <c r="M149" s="295"/>
      <c r="N149" s="295"/>
      <c r="O149" s="349"/>
      <c r="P149" s="244"/>
    </row>
    <row r="150" spans="1:16" s="24" customFormat="1" ht="15.75" thickBot="1">
      <c r="A150" s="786"/>
      <c r="B150" s="785"/>
      <c r="C150" s="785"/>
      <c r="D150" s="249" t="s">
        <v>118</v>
      </c>
      <c r="E150" s="785"/>
      <c r="F150" s="785"/>
      <c r="G150" s="758"/>
      <c r="H150" s="490">
        <f>SUM(I150:O150)</f>
        <v>576050</v>
      </c>
      <c r="I150" s="251">
        <v>22050</v>
      </c>
      <c r="J150" s="251">
        <v>554000</v>
      </c>
      <c r="K150" s="251"/>
      <c r="L150" s="295"/>
      <c r="M150" s="295"/>
      <c r="N150" s="295"/>
      <c r="O150" s="349"/>
      <c r="P150" s="244"/>
    </row>
    <row r="151" spans="1:16" s="24" customFormat="1" ht="15.75">
      <c r="A151" s="762">
        <v>34</v>
      </c>
      <c r="B151" s="760">
        <v>921</v>
      </c>
      <c r="C151" s="760">
        <v>92109</v>
      </c>
      <c r="D151" s="239" t="s">
        <v>57</v>
      </c>
      <c r="E151" s="760">
        <v>2008</v>
      </c>
      <c r="F151" s="760">
        <v>2009</v>
      </c>
      <c r="G151" s="757" t="s">
        <v>23</v>
      </c>
      <c r="H151" s="485"/>
      <c r="I151" s="241"/>
      <c r="J151" s="241"/>
      <c r="K151" s="241"/>
      <c r="L151" s="241"/>
      <c r="M151" s="241"/>
      <c r="N151" s="241"/>
      <c r="O151" s="310"/>
      <c r="P151" s="274"/>
    </row>
    <row r="152" spans="1:16" s="24" customFormat="1" ht="15.75">
      <c r="A152" s="753"/>
      <c r="B152" s="761"/>
      <c r="C152" s="761"/>
      <c r="D152" s="245" t="s">
        <v>24</v>
      </c>
      <c r="E152" s="785"/>
      <c r="F152" s="785"/>
      <c r="G152" s="758"/>
      <c r="H152" s="275">
        <f>SUM(I152:O152)</f>
        <v>545000</v>
      </c>
      <c r="I152" s="350"/>
      <c r="J152" s="275">
        <f>SUM(J153:J154)</f>
        <v>25000</v>
      </c>
      <c r="K152" s="275">
        <f>SUM(K153:K154)</f>
        <v>520000</v>
      </c>
      <c r="L152" s="297"/>
      <c r="M152" s="297"/>
      <c r="N152" s="297"/>
      <c r="O152" s="351"/>
      <c r="P152" s="244"/>
    </row>
    <row r="153" spans="1:16" s="24" customFormat="1" ht="15.75" customHeight="1">
      <c r="A153" s="753"/>
      <c r="B153" s="761"/>
      <c r="C153" s="761"/>
      <c r="D153" s="249" t="s">
        <v>118</v>
      </c>
      <c r="E153" s="785"/>
      <c r="F153" s="785"/>
      <c r="G153" s="758"/>
      <c r="H153" s="490">
        <f>SUM(I153:O153)</f>
        <v>155000</v>
      </c>
      <c r="I153" s="295"/>
      <c r="J153" s="251">
        <v>25000</v>
      </c>
      <c r="K153" s="251">
        <v>130000</v>
      </c>
      <c r="L153" s="251"/>
      <c r="M153" s="251"/>
      <c r="N153" s="251"/>
      <c r="O153" s="346"/>
      <c r="P153" s="244"/>
    </row>
    <row r="154" spans="1:16" s="24" customFormat="1" ht="15.75" customHeight="1" thickBot="1">
      <c r="A154" s="754"/>
      <c r="B154" s="783"/>
      <c r="C154" s="783"/>
      <c r="D154" s="276" t="s">
        <v>119</v>
      </c>
      <c r="E154" s="788"/>
      <c r="F154" s="788"/>
      <c r="G154" s="789"/>
      <c r="H154" s="493">
        <f>SUM(I154:O154)</f>
        <v>390000</v>
      </c>
      <c r="I154" s="289"/>
      <c r="J154" s="278"/>
      <c r="K154" s="278">
        <v>390000</v>
      </c>
      <c r="L154" s="278"/>
      <c r="M154" s="278"/>
      <c r="N154" s="278"/>
      <c r="O154" s="352"/>
      <c r="P154" s="279"/>
    </row>
    <row r="155" spans="1:16" s="24" customFormat="1" ht="15.75">
      <c r="A155" s="762">
        <v>35</v>
      </c>
      <c r="B155" s="760">
        <v>921</v>
      </c>
      <c r="C155" s="760">
        <v>92109</v>
      </c>
      <c r="D155" s="320" t="s">
        <v>58</v>
      </c>
      <c r="E155" s="785">
        <v>2010</v>
      </c>
      <c r="F155" s="785">
        <v>2011</v>
      </c>
      <c r="G155" s="758" t="s">
        <v>34</v>
      </c>
      <c r="H155" s="485"/>
      <c r="I155" s="294"/>
      <c r="J155" s="295"/>
      <c r="K155" s="295"/>
      <c r="L155" s="295"/>
      <c r="M155" s="295"/>
      <c r="N155" s="295"/>
      <c r="O155" s="349"/>
      <c r="P155" s="244"/>
    </row>
    <row r="156" spans="1:16" s="24" customFormat="1" ht="15.75">
      <c r="A156" s="786"/>
      <c r="B156" s="785"/>
      <c r="C156" s="785"/>
      <c r="D156" s="245" t="s">
        <v>24</v>
      </c>
      <c r="E156" s="785"/>
      <c r="F156" s="785"/>
      <c r="G156" s="758"/>
      <c r="H156" s="275">
        <f>SUM(I156:O156)</f>
        <v>1070000</v>
      </c>
      <c r="I156" s="353"/>
      <c r="J156" s="350"/>
      <c r="K156" s="275"/>
      <c r="L156" s="275">
        <f>SUM(L157:L158)</f>
        <v>50000</v>
      </c>
      <c r="M156" s="275">
        <f>SUM(M157:M158)</f>
        <v>1020000</v>
      </c>
      <c r="N156" s="295"/>
      <c r="O156" s="349"/>
      <c r="P156" s="244"/>
    </row>
    <row r="157" spans="1:16" s="24" customFormat="1" ht="15">
      <c r="A157" s="786"/>
      <c r="B157" s="785"/>
      <c r="C157" s="785"/>
      <c r="D157" s="249" t="s">
        <v>118</v>
      </c>
      <c r="E157" s="785"/>
      <c r="F157" s="785"/>
      <c r="G157" s="758"/>
      <c r="H157" s="490">
        <f>SUM(I157:O157)</f>
        <v>570000</v>
      </c>
      <c r="I157" s="294"/>
      <c r="J157" s="295"/>
      <c r="K157" s="251"/>
      <c r="L157" s="251">
        <v>50000</v>
      </c>
      <c r="M157" s="251">
        <v>520000</v>
      </c>
      <c r="N157" s="295"/>
      <c r="O157" s="349"/>
      <c r="P157" s="244"/>
    </row>
    <row r="158" spans="1:16" s="24" customFormat="1" ht="15.75" thickBot="1">
      <c r="A158" s="787"/>
      <c r="B158" s="788"/>
      <c r="C158" s="788"/>
      <c r="D158" s="276" t="s">
        <v>119</v>
      </c>
      <c r="E158" s="785"/>
      <c r="F158" s="785"/>
      <c r="G158" s="758"/>
      <c r="H158" s="490">
        <f>SUM(I158:O158)</f>
        <v>500000</v>
      </c>
      <c r="I158" s="294"/>
      <c r="J158" s="295"/>
      <c r="K158" s="251"/>
      <c r="L158" s="251"/>
      <c r="M158" s="251">
        <v>500000</v>
      </c>
      <c r="N158" s="295"/>
      <c r="O158" s="349"/>
      <c r="P158" s="244"/>
    </row>
    <row r="159" spans="1:16" s="24" customFormat="1" ht="15.75">
      <c r="A159" s="762">
        <v>36</v>
      </c>
      <c r="B159" s="760">
        <v>921</v>
      </c>
      <c r="C159" s="760">
        <v>92109</v>
      </c>
      <c r="D159" s="354" t="s">
        <v>59</v>
      </c>
      <c r="E159" s="760">
        <v>2009</v>
      </c>
      <c r="F159" s="760">
        <v>2010</v>
      </c>
      <c r="G159" s="757" t="s">
        <v>34</v>
      </c>
      <c r="H159" s="485"/>
      <c r="I159" s="285"/>
      <c r="J159" s="285"/>
      <c r="K159" s="285"/>
      <c r="L159" s="285"/>
      <c r="M159" s="285"/>
      <c r="N159" s="285"/>
      <c r="O159" s="355"/>
      <c r="P159" s="274"/>
    </row>
    <row r="160" spans="1:16" s="24" customFormat="1" ht="15.75">
      <c r="A160" s="753"/>
      <c r="B160" s="761"/>
      <c r="C160" s="761"/>
      <c r="D160" s="245" t="s">
        <v>24</v>
      </c>
      <c r="E160" s="785"/>
      <c r="F160" s="785"/>
      <c r="G160" s="758"/>
      <c r="H160" s="275">
        <f>SUM(I160:O160)</f>
        <v>1070000</v>
      </c>
      <c r="I160" s="356"/>
      <c r="J160" s="356"/>
      <c r="K160" s="275">
        <f>SUM(K161:K162)</f>
        <v>50000</v>
      </c>
      <c r="L160" s="275">
        <f>SUM(L161:L162)</f>
        <v>1020000</v>
      </c>
      <c r="M160" s="275"/>
      <c r="N160" s="251"/>
      <c r="O160" s="346"/>
      <c r="P160" s="244"/>
    </row>
    <row r="161" spans="1:16" s="24" customFormat="1" ht="17.25" customHeight="1">
      <c r="A161" s="753"/>
      <c r="B161" s="761"/>
      <c r="C161" s="761"/>
      <c r="D161" s="249" t="s">
        <v>118</v>
      </c>
      <c r="E161" s="761"/>
      <c r="F161" s="761"/>
      <c r="G161" s="759"/>
      <c r="H161" s="490">
        <f>SUM(I161:O161)</f>
        <v>570000</v>
      </c>
      <c r="I161" s="251"/>
      <c r="J161" s="251"/>
      <c r="K161" s="251">
        <v>50000</v>
      </c>
      <c r="L161" s="251">
        <v>520000</v>
      </c>
      <c r="M161" s="251"/>
      <c r="N161" s="251"/>
      <c r="O161" s="346"/>
      <c r="P161" s="244"/>
    </row>
    <row r="162" spans="1:16" s="24" customFormat="1" ht="15.75" thickBot="1">
      <c r="A162" s="790"/>
      <c r="B162" s="791"/>
      <c r="C162" s="791"/>
      <c r="D162" s="249" t="s">
        <v>119</v>
      </c>
      <c r="E162" s="791"/>
      <c r="F162" s="791"/>
      <c r="G162" s="798"/>
      <c r="H162" s="490">
        <f>SUM(I162:O162)</f>
        <v>500000</v>
      </c>
      <c r="I162" s="254"/>
      <c r="J162" s="254"/>
      <c r="K162" s="254"/>
      <c r="L162" s="254">
        <v>500000</v>
      </c>
      <c r="M162" s="254"/>
      <c r="N162" s="254"/>
      <c r="O162" s="347"/>
      <c r="P162" s="244"/>
    </row>
    <row r="163" spans="1:16" s="24" customFormat="1" ht="17.25" thickBot="1" thickTop="1">
      <c r="A163" s="755" t="s">
        <v>60</v>
      </c>
      <c r="B163" s="756"/>
      <c r="C163" s="756"/>
      <c r="D163" s="756"/>
      <c r="E163" s="756"/>
      <c r="F163" s="756"/>
      <c r="G163" s="756"/>
      <c r="H163" s="482">
        <f>SUM(H165)</f>
        <v>2000000</v>
      </c>
      <c r="I163" s="257">
        <f>SUM(I165)</f>
        <v>0</v>
      </c>
      <c r="J163" s="257">
        <f aca="true" t="shared" si="14" ref="J163:O163">SUM(J165)</f>
        <v>20000</v>
      </c>
      <c r="K163" s="257">
        <f t="shared" si="14"/>
        <v>1980000</v>
      </c>
      <c r="L163" s="257">
        <f t="shared" si="14"/>
        <v>0</v>
      </c>
      <c r="M163" s="257">
        <f t="shared" si="14"/>
        <v>0</v>
      </c>
      <c r="N163" s="257">
        <f t="shared" si="14"/>
        <v>0</v>
      </c>
      <c r="O163" s="257">
        <f t="shared" si="14"/>
        <v>0</v>
      </c>
      <c r="P163" s="237"/>
    </row>
    <row r="164" spans="1:16" s="24" customFormat="1" ht="31.5">
      <c r="A164" s="762">
        <v>37</v>
      </c>
      <c r="B164" s="760">
        <v>926</v>
      </c>
      <c r="C164" s="760">
        <v>92604</v>
      </c>
      <c r="D164" s="354" t="s">
        <v>102</v>
      </c>
      <c r="E164" s="760">
        <v>2008</v>
      </c>
      <c r="F164" s="760">
        <v>2009</v>
      </c>
      <c r="G164" s="757" t="s">
        <v>61</v>
      </c>
      <c r="H164" s="485"/>
      <c r="I164" s="285"/>
      <c r="J164" s="285"/>
      <c r="K164" s="285"/>
      <c r="L164" s="285"/>
      <c r="M164" s="285"/>
      <c r="N164" s="285"/>
      <c r="O164" s="355"/>
      <c r="P164" s="274"/>
    </row>
    <row r="165" spans="1:16" s="24" customFormat="1" ht="15.75">
      <c r="A165" s="753"/>
      <c r="B165" s="761"/>
      <c r="C165" s="761"/>
      <c r="D165" s="245" t="s">
        <v>24</v>
      </c>
      <c r="E165" s="785"/>
      <c r="F165" s="785"/>
      <c r="G165" s="758"/>
      <c r="H165" s="275">
        <f aca="true" t="shared" si="15" ref="H165:H172">SUM(I165:O165)</f>
        <v>2000000</v>
      </c>
      <c r="I165" s="356"/>
      <c r="J165" s="275">
        <f>SUM(J166:J167)</f>
        <v>20000</v>
      </c>
      <c r="K165" s="275">
        <f>SUM(K166:K167)</f>
        <v>1980000</v>
      </c>
      <c r="L165" s="275"/>
      <c r="M165" s="275"/>
      <c r="N165" s="251"/>
      <c r="O165" s="346"/>
      <c r="P165" s="244"/>
    </row>
    <row r="166" spans="1:16" s="24" customFormat="1" ht="15">
      <c r="A166" s="753"/>
      <c r="B166" s="761"/>
      <c r="C166" s="761"/>
      <c r="D166" s="249" t="s">
        <v>118</v>
      </c>
      <c r="E166" s="761"/>
      <c r="F166" s="761"/>
      <c r="G166" s="759"/>
      <c r="H166" s="490">
        <f t="shared" si="15"/>
        <v>500000</v>
      </c>
      <c r="I166" s="251"/>
      <c r="J166" s="251">
        <v>20000</v>
      </c>
      <c r="K166" s="251">
        <v>480000</v>
      </c>
      <c r="L166" s="251"/>
      <c r="M166" s="251"/>
      <c r="N166" s="251"/>
      <c r="O166" s="346"/>
      <c r="P166" s="244"/>
    </row>
    <row r="167" spans="1:16" s="24" customFormat="1" ht="15.75" thickBot="1">
      <c r="A167" s="790"/>
      <c r="B167" s="791"/>
      <c r="C167" s="791"/>
      <c r="D167" s="249" t="s">
        <v>119</v>
      </c>
      <c r="E167" s="791"/>
      <c r="F167" s="791"/>
      <c r="G167" s="798"/>
      <c r="H167" s="490">
        <f t="shared" si="15"/>
        <v>1500000</v>
      </c>
      <c r="I167" s="254"/>
      <c r="J167" s="254"/>
      <c r="K167" s="254">
        <v>1500000</v>
      </c>
      <c r="L167" s="254"/>
      <c r="M167" s="254"/>
      <c r="N167" s="254"/>
      <c r="O167" s="347"/>
      <c r="P167" s="244"/>
    </row>
    <row r="168" spans="1:18" s="24" customFormat="1" ht="18.75" thickTop="1">
      <c r="A168" s="357"/>
      <c r="B168" s="358"/>
      <c r="C168" s="358"/>
      <c r="D168" s="359" t="s">
        <v>62</v>
      </c>
      <c r="E168" s="358"/>
      <c r="F168" s="358"/>
      <c r="G168" s="358"/>
      <c r="H168" s="360">
        <f>SUM(I168:O168)</f>
        <v>194378660</v>
      </c>
      <c r="I168" s="361">
        <f aca="true" t="shared" si="16" ref="I168:O168">SUM(I9,I13,I40,I45,I59,I64,I72,I76,I119,I124,I131,I135,I143,I163)</f>
        <v>56797294</v>
      </c>
      <c r="J168" s="361">
        <f t="shared" si="16"/>
        <v>19535966</v>
      </c>
      <c r="K168" s="361">
        <f t="shared" si="16"/>
        <v>31894400</v>
      </c>
      <c r="L168" s="361">
        <f t="shared" si="16"/>
        <v>29356000</v>
      </c>
      <c r="M168" s="361">
        <f t="shared" si="16"/>
        <v>15795000</v>
      </c>
      <c r="N168" s="361">
        <f t="shared" si="16"/>
        <v>12000000</v>
      </c>
      <c r="O168" s="361">
        <f t="shared" si="16"/>
        <v>29000000</v>
      </c>
      <c r="P168" s="362"/>
      <c r="R168" s="379"/>
    </row>
    <row r="169" spans="1:18" s="24" customFormat="1" ht="18">
      <c r="A169" s="363"/>
      <c r="B169" s="474"/>
      <c r="C169" s="474"/>
      <c r="D169" s="475" t="s">
        <v>63</v>
      </c>
      <c r="E169" s="474"/>
      <c r="F169" s="474"/>
      <c r="G169" s="474"/>
      <c r="H169" s="364">
        <f>SUM(I169:O169)</f>
        <v>104618839</v>
      </c>
      <c r="I169" s="365">
        <f aca="true" t="shared" si="17" ref="I169:O169">SUM(I12,I19,I23,I28,I31,I35,I39,I43,I48,I51,I54,I62,I67,I71,I75,I79,I84,I88,I92,I96,I100,I104,I108,I112,I127,I130,I134,I142)+SUM(I146,I150,I153,I157,I161,I166,I16)</f>
        <v>26685404</v>
      </c>
      <c r="J169" s="365">
        <f t="shared" si="17"/>
        <v>12495000</v>
      </c>
      <c r="K169" s="365">
        <f t="shared" si="17"/>
        <v>11775785</v>
      </c>
      <c r="L169" s="365">
        <f t="shared" si="17"/>
        <v>13305150</v>
      </c>
      <c r="M169" s="365">
        <f t="shared" si="17"/>
        <v>9107500</v>
      </c>
      <c r="N169" s="365">
        <f t="shared" si="17"/>
        <v>6750000</v>
      </c>
      <c r="O169" s="365">
        <f t="shared" si="17"/>
        <v>24500000</v>
      </c>
      <c r="P169" s="366"/>
      <c r="R169" s="379"/>
    </row>
    <row r="170" spans="1:18" s="373" customFormat="1" ht="18">
      <c r="A170" s="363"/>
      <c r="B170" s="474"/>
      <c r="C170" s="474"/>
      <c r="D170" s="475" t="s">
        <v>64</v>
      </c>
      <c r="E170" s="474"/>
      <c r="F170" s="474"/>
      <c r="G170" s="474"/>
      <c r="H170" s="364">
        <f>SUM(I170:O170)</f>
        <v>23270986</v>
      </c>
      <c r="I170" s="365">
        <f>SUM(I80,I122,I138)</f>
        <v>16008220</v>
      </c>
      <c r="J170" s="365">
        <f aca="true" t="shared" si="18" ref="J170:O170">SUM(J80,J113,J122,J138)</f>
        <v>4890266</v>
      </c>
      <c r="K170" s="365">
        <f t="shared" si="18"/>
        <v>1122500</v>
      </c>
      <c r="L170" s="365">
        <f t="shared" si="18"/>
        <v>1250000</v>
      </c>
      <c r="M170" s="365">
        <f t="shared" si="18"/>
        <v>0</v>
      </c>
      <c r="N170" s="365">
        <f t="shared" si="18"/>
        <v>0</v>
      </c>
      <c r="O170" s="365">
        <f t="shared" si="18"/>
        <v>0</v>
      </c>
      <c r="P170" s="366"/>
      <c r="R170" s="379"/>
    </row>
    <row r="171" spans="1:18" ht="18">
      <c r="A171" s="363"/>
      <c r="B171" s="474"/>
      <c r="C171" s="474"/>
      <c r="D171" s="475" t="s">
        <v>65</v>
      </c>
      <c r="E171" s="474"/>
      <c r="F171" s="474"/>
      <c r="G171" s="474"/>
      <c r="H171" s="364">
        <f t="shared" si="15"/>
        <v>65288835</v>
      </c>
      <c r="I171" s="365">
        <f>SUM(I20,I24,I32,I36,I44,I63,I68,I81,I85,I89,I93,I97,I101,I105,I109,I114,I123,I139,I147,I154,I158,I162,I167)</f>
        <v>14103670</v>
      </c>
      <c r="J171" s="365">
        <f aca="true" t="shared" si="19" ref="J171:O171">SUM(J20,J24,J32,J36,J44,J63,J68,J81,J85,J89,J93,J97,J101,J105,J109,J114,J123,J139,J147,J154,J158,J162,J167)</f>
        <v>2150700</v>
      </c>
      <c r="K171" s="365">
        <f t="shared" si="19"/>
        <v>18396115</v>
      </c>
      <c r="L171" s="365">
        <f t="shared" si="19"/>
        <v>14200850</v>
      </c>
      <c r="M171" s="365">
        <f t="shared" si="19"/>
        <v>6687500</v>
      </c>
      <c r="N171" s="365">
        <f t="shared" si="19"/>
        <v>5250000</v>
      </c>
      <c r="O171" s="365">
        <f t="shared" si="19"/>
        <v>4500000</v>
      </c>
      <c r="P171" s="365"/>
      <c r="R171" s="379"/>
    </row>
    <row r="172" spans="1:18" ht="18.75" thickBot="1">
      <c r="A172" s="367"/>
      <c r="B172" s="368"/>
      <c r="C172" s="368"/>
      <c r="D172" s="369" t="s">
        <v>66</v>
      </c>
      <c r="E172" s="368"/>
      <c r="F172" s="368"/>
      <c r="G172" s="368"/>
      <c r="H172" s="370">
        <f t="shared" si="15"/>
        <v>1200000</v>
      </c>
      <c r="I172" s="371">
        <f aca="true" t="shared" si="20" ref="I172:O172">SUM(I25)</f>
        <v>0</v>
      </c>
      <c r="J172" s="371">
        <f t="shared" si="20"/>
        <v>0</v>
      </c>
      <c r="K172" s="371">
        <f t="shared" si="20"/>
        <v>600000</v>
      </c>
      <c r="L172" s="371">
        <f t="shared" si="20"/>
        <v>600000</v>
      </c>
      <c r="M172" s="371">
        <f t="shared" si="20"/>
        <v>0</v>
      </c>
      <c r="N172" s="371">
        <f t="shared" si="20"/>
        <v>0</v>
      </c>
      <c r="O172" s="371">
        <f t="shared" si="20"/>
        <v>0</v>
      </c>
      <c r="P172" s="372"/>
      <c r="R172" s="379"/>
    </row>
    <row r="173" spans="1:18" ht="23.25">
      <c r="A173" s="811"/>
      <c r="B173" s="811"/>
      <c r="C173" s="811"/>
      <c r="D173" s="811"/>
      <c r="E173" s="811"/>
      <c r="F173" s="811"/>
      <c r="G173" s="811"/>
      <c r="H173" s="811"/>
      <c r="I173" s="811"/>
      <c r="J173" s="811"/>
      <c r="K173" s="811"/>
      <c r="L173" s="811"/>
      <c r="M173" s="811"/>
      <c r="N173" s="811"/>
      <c r="O173" s="811"/>
      <c r="R173" s="497"/>
    </row>
    <row r="174" spans="1:15" ht="12.75">
      <c r="A174" s="375"/>
      <c r="B174" s="375"/>
      <c r="C174" s="375"/>
      <c r="D174" s="226"/>
      <c r="E174" s="376"/>
      <c r="F174" s="376"/>
      <c r="G174" s="376"/>
      <c r="H174" s="377"/>
      <c r="I174" s="377"/>
      <c r="J174" s="377"/>
      <c r="K174" s="377"/>
      <c r="L174" s="377"/>
      <c r="M174" s="377"/>
      <c r="N174" s="377"/>
      <c r="O174" s="377"/>
    </row>
    <row r="175" spans="1:12" ht="12.75">
      <c r="A175" s="375"/>
      <c r="B175" s="375"/>
      <c r="C175" s="375"/>
      <c r="E175" s="376"/>
      <c r="F175" s="376"/>
      <c r="G175" s="376"/>
      <c r="H175" s="376"/>
      <c r="I175" s="377"/>
      <c r="J175" s="376"/>
      <c r="K175" s="376"/>
      <c r="L175" s="223"/>
    </row>
    <row r="176" spans="1:18" ht="12.75">
      <c r="A176" s="375"/>
      <c r="B176" s="375"/>
      <c r="C176" s="375"/>
      <c r="E176" s="376"/>
      <c r="F176" s="376"/>
      <c r="G176" s="376"/>
      <c r="H176" s="377"/>
      <c r="I176" s="377"/>
      <c r="J176" s="377"/>
      <c r="K176" s="377"/>
      <c r="L176" s="377"/>
      <c r="M176" s="377"/>
      <c r="N176" s="377"/>
      <c r="O176" s="377"/>
      <c r="P176" s="497"/>
      <c r="R176" s="497"/>
    </row>
    <row r="177" spans="1:16" ht="12.75">
      <c r="A177" s="375"/>
      <c r="B177" s="375"/>
      <c r="C177" s="375"/>
      <c r="E177" s="376"/>
      <c r="F177" s="376"/>
      <c r="G177" s="376"/>
      <c r="H177" s="376"/>
      <c r="I177" s="377"/>
      <c r="J177" s="376"/>
      <c r="K177" s="376"/>
      <c r="L177" s="223"/>
      <c r="P177" s="497"/>
    </row>
    <row r="178" spans="1:16" ht="12.75">
      <c r="A178" s="375"/>
      <c r="B178" s="375"/>
      <c r="C178" s="375"/>
      <c r="E178" s="376"/>
      <c r="F178" s="376"/>
      <c r="G178" s="376"/>
      <c r="H178" s="376"/>
      <c r="I178" s="377"/>
      <c r="J178" s="377"/>
      <c r="K178" s="377"/>
      <c r="L178" s="377"/>
      <c r="M178" s="377"/>
      <c r="N178" s="377"/>
      <c r="O178" s="377"/>
      <c r="P178" s="497"/>
    </row>
    <row r="179" spans="1:16" ht="12.75">
      <c r="A179" s="375"/>
      <c r="B179" s="375"/>
      <c r="C179" s="375"/>
      <c r="E179" s="376"/>
      <c r="F179" s="376"/>
      <c r="G179" s="376"/>
      <c r="H179" s="376"/>
      <c r="I179" s="377"/>
      <c r="J179" s="377"/>
      <c r="K179" s="377"/>
      <c r="L179" s="377"/>
      <c r="M179" s="377"/>
      <c r="N179" s="377"/>
      <c r="O179" s="377"/>
      <c r="P179" s="497"/>
    </row>
    <row r="180" spans="1:16" ht="12.75">
      <c r="A180" s="375"/>
      <c r="B180" s="375"/>
      <c r="C180" s="375"/>
      <c r="E180" s="376"/>
      <c r="F180" s="376"/>
      <c r="G180" s="376"/>
      <c r="H180" s="376"/>
      <c r="I180" s="377"/>
      <c r="J180" s="377"/>
      <c r="K180" s="377"/>
      <c r="L180" s="377"/>
      <c r="M180" s="377"/>
      <c r="N180" s="377"/>
      <c r="O180" s="377"/>
      <c r="P180" s="497"/>
    </row>
    <row r="181" spans="1:16" ht="12.75">
      <c r="A181" s="375"/>
      <c r="B181" s="375"/>
      <c r="C181" s="375"/>
      <c r="E181" s="376"/>
      <c r="F181" s="376"/>
      <c r="G181" s="376"/>
      <c r="H181" s="376"/>
      <c r="I181" s="377"/>
      <c r="J181" s="377"/>
      <c r="K181" s="377"/>
      <c r="L181" s="377"/>
      <c r="M181" s="377"/>
      <c r="N181" s="377"/>
      <c r="O181" s="377"/>
      <c r="P181" s="497"/>
    </row>
    <row r="182" spans="1:16" ht="12.75">
      <c r="A182" s="375"/>
      <c r="B182" s="375"/>
      <c r="C182" s="375"/>
      <c r="E182" s="376"/>
      <c r="F182" s="376"/>
      <c r="G182" s="376"/>
      <c r="H182" s="376"/>
      <c r="I182" s="377"/>
      <c r="J182" s="377"/>
      <c r="K182" s="377"/>
      <c r="L182" s="377"/>
      <c r="M182" s="377"/>
      <c r="N182" s="377"/>
      <c r="O182" s="377"/>
      <c r="P182" s="497"/>
    </row>
    <row r="183" spans="1:12" ht="12.75">
      <c r="A183" s="375"/>
      <c r="B183" s="375"/>
      <c r="C183" s="375"/>
      <c r="E183" s="376"/>
      <c r="F183" s="376"/>
      <c r="G183" s="376"/>
      <c r="H183" s="376"/>
      <c r="I183" s="377"/>
      <c r="J183" s="376"/>
      <c r="K183" s="376"/>
      <c r="L183" s="223"/>
    </row>
    <row r="184" spans="1:12" ht="12.75">
      <c r="A184" s="375"/>
      <c r="B184" s="375"/>
      <c r="C184" s="375"/>
      <c r="E184" s="376"/>
      <c r="F184" s="376"/>
      <c r="G184" s="376"/>
      <c r="H184" s="376"/>
      <c r="I184" s="377"/>
      <c r="J184" s="376"/>
      <c r="K184" s="376"/>
      <c r="L184" s="223"/>
    </row>
    <row r="185" spans="1:12" ht="12.75">
      <c r="A185" s="375"/>
      <c r="B185" s="375"/>
      <c r="C185" s="375"/>
      <c r="E185" s="376"/>
      <c r="F185" s="376"/>
      <c r="G185" s="376"/>
      <c r="H185" s="376"/>
      <c r="I185" s="377"/>
      <c r="J185" s="376"/>
      <c r="K185" s="376"/>
      <c r="L185" s="223"/>
    </row>
    <row r="186" spans="1:12" ht="12.75">
      <c r="A186" s="375"/>
      <c r="B186" s="375"/>
      <c r="C186" s="375"/>
      <c r="E186" s="376"/>
      <c r="F186" s="376"/>
      <c r="G186" s="376"/>
      <c r="H186" s="376"/>
      <c r="I186" s="377"/>
      <c r="J186" s="376"/>
      <c r="K186" s="376"/>
      <c r="L186" s="223"/>
    </row>
    <row r="187" spans="1:12" ht="12.75">
      <c r="A187" s="375"/>
      <c r="B187" s="375"/>
      <c r="C187" s="375"/>
      <c r="E187" s="376"/>
      <c r="F187" s="376"/>
      <c r="G187" s="376"/>
      <c r="H187" s="376"/>
      <c r="I187" s="377"/>
      <c r="J187" s="376"/>
      <c r="K187" s="376"/>
      <c r="L187" s="223"/>
    </row>
    <row r="188" spans="1:12" ht="12.75">
      <c r="A188" s="375"/>
      <c r="B188" s="375"/>
      <c r="C188" s="375"/>
      <c r="E188" s="376"/>
      <c r="F188" s="376"/>
      <c r="G188" s="376"/>
      <c r="H188" s="376"/>
      <c r="I188" s="377"/>
      <c r="J188" s="376"/>
      <c r="K188" s="376"/>
      <c r="L188" s="223"/>
    </row>
    <row r="189" spans="1:12" ht="12.75">
      <c r="A189" s="375"/>
      <c r="B189" s="375"/>
      <c r="C189" s="375"/>
      <c r="E189" s="376"/>
      <c r="F189" s="376"/>
      <c r="G189" s="376"/>
      <c r="H189" s="376"/>
      <c r="I189" s="377"/>
      <c r="J189" s="376"/>
      <c r="K189" s="376"/>
      <c r="L189" s="223"/>
    </row>
    <row r="190" spans="1:12" ht="12.75">
      <c r="A190" s="375"/>
      <c r="B190" s="375"/>
      <c r="C190" s="375"/>
      <c r="E190" s="376"/>
      <c r="F190" s="376"/>
      <c r="G190" s="376"/>
      <c r="H190" s="376"/>
      <c r="I190" s="377"/>
      <c r="J190" s="376"/>
      <c r="K190" s="376"/>
      <c r="L190" s="223"/>
    </row>
    <row r="191" spans="1:12" ht="12.75">
      <c r="A191" s="375"/>
      <c r="B191" s="375"/>
      <c r="C191" s="375"/>
      <c r="E191" s="376"/>
      <c r="F191" s="376"/>
      <c r="G191" s="376"/>
      <c r="H191" s="376"/>
      <c r="I191" s="377"/>
      <c r="J191" s="376"/>
      <c r="K191" s="376"/>
      <c r="L191" s="223"/>
    </row>
    <row r="192" spans="1:12" ht="12.75">
      <c r="A192" s="375"/>
      <c r="B192" s="375"/>
      <c r="C192" s="375"/>
      <c r="E192" s="376"/>
      <c r="F192" s="376"/>
      <c r="G192" s="376"/>
      <c r="H192" s="376"/>
      <c r="I192" s="377"/>
      <c r="J192" s="376"/>
      <c r="K192" s="376"/>
      <c r="L192" s="223"/>
    </row>
    <row r="193" spans="1:12" ht="12.75">
      <c r="A193" s="375"/>
      <c r="B193" s="375"/>
      <c r="C193" s="375"/>
      <c r="E193" s="376"/>
      <c r="F193" s="376"/>
      <c r="G193" s="376"/>
      <c r="H193" s="376"/>
      <c r="I193" s="377"/>
      <c r="J193" s="376"/>
      <c r="K193" s="376"/>
      <c r="L193" s="223"/>
    </row>
    <row r="194" spans="1:12" ht="12.75">
      <c r="A194" s="375"/>
      <c r="B194" s="375"/>
      <c r="C194" s="375"/>
      <c r="E194" s="376"/>
      <c r="F194" s="376"/>
      <c r="G194" s="376"/>
      <c r="H194" s="376"/>
      <c r="I194" s="377"/>
      <c r="J194" s="376"/>
      <c r="K194" s="376"/>
      <c r="L194" s="223"/>
    </row>
    <row r="195" spans="1:12" ht="12.75">
      <c r="A195" s="375"/>
      <c r="B195" s="375"/>
      <c r="C195" s="375"/>
      <c r="E195" s="376"/>
      <c r="F195" s="376"/>
      <c r="G195" s="376"/>
      <c r="H195" s="376"/>
      <c r="I195" s="377"/>
      <c r="J195" s="376"/>
      <c r="K195" s="376"/>
      <c r="L195" s="223"/>
    </row>
    <row r="196" spans="1:12" ht="12.75">
      <c r="A196" s="375"/>
      <c r="B196" s="375"/>
      <c r="C196" s="375"/>
      <c r="E196" s="376"/>
      <c r="F196" s="376"/>
      <c r="G196" s="376"/>
      <c r="H196" s="376"/>
      <c r="I196" s="377"/>
      <c r="J196" s="376"/>
      <c r="K196" s="376"/>
      <c r="L196" s="223"/>
    </row>
    <row r="197" spans="1:12" ht="12.75">
      <c r="A197" s="375"/>
      <c r="B197" s="375"/>
      <c r="C197" s="375"/>
      <c r="E197" s="376"/>
      <c r="F197" s="376"/>
      <c r="G197" s="376"/>
      <c r="H197" s="376"/>
      <c r="I197" s="377"/>
      <c r="J197" s="376"/>
      <c r="K197" s="376"/>
      <c r="L197" s="223"/>
    </row>
    <row r="198" spans="1:12" ht="12.75">
      <c r="A198" s="375"/>
      <c r="B198" s="375"/>
      <c r="C198" s="375"/>
      <c r="E198" s="376"/>
      <c r="F198" s="376"/>
      <c r="G198" s="376"/>
      <c r="H198" s="376"/>
      <c r="I198" s="377"/>
      <c r="J198" s="376"/>
      <c r="K198" s="376"/>
      <c r="L198" s="223"/>
    </row>
    <row r="199" spans="1:12" ht="12.75">
      <c r="A199" s="375"/>
      <c r="B199" s="375"/>
      <c r="C199" s="375"/>
      <c r="E199" s="376"/>
      <c r="F199" s="376"/>
      <c r="G199" s="376"/>
      <c r="H199" s="376"/>
      <c r="I199" s="377"/>
      <c r="J199" s="376"/>
      <c r="K199" s="376"/>
      <c r="L199" s="223"/>
    </row>
    <row r="200" spans="1:12" ht="12.75">
      <c r="A200" s="375"/>
      <c r="B200" s="375"/>
      <c r="C200" s="375"/>
      <c r="E200" s="376"/>
      <c r="F200" s="376"/>
      <c r="G200" s="376"/>
      <c r="H200" s="376"/>
      <c r="I200" s="377"/>
      <c r="J200" s="376"/>
      <c r="K200" s="376"/>
      <c r="L200" s="223"/>
    </row>
    <row r="201" spans="1:12" ht="12.75">
      <c r="A201" s="375"/>
      <c r="B201" s="375"/>
      <c r="C201" s="375"/>
      <c r="E201" s="376"/>
      <c r="F201" s="376"/>
      <c r="G201" s="376"/>
      <c r="H201" s="376"/>
      <c r="I201" s="377"/>
      <c r="J201" s="376"/>
      <c r="K201" s="376"/>
      <c r="L201" s="223"/>
    </row>
    <row r="202" spans="1:12" ht="12.75">
      <c r="A202" s="375"/>
      <c r="B202" s="375"/>
      <c r="C202" s="375"/>
      <c r="E202" s="376"/>
      <c r="F202" s="376"/>
      <c r="G202" s="376"/>
      <c r="H202" s="376"/>
      <c r="I202" s="377"/>
      <c r="J202" s="376"/>
      <c r="K202" s="376"/>
      <c r="L202" s="223"/>
    </row>
    <row r="203" spans="5:12" ht="12.75">
      <c r="E203" s="376"/>
      <c r="F203" s="376"/>
      <c r="G203" s="376"/>
      <c r="H203" s="376"/>
      <c r="I203" s="377"/>
      <c r="J203" s="376"/>
      <c r="K203" s="376"/>
      <c r="L203" s="223"/>
    </row>
    <row r="204" spans="5:12" ht="12.75">
      <c r="E204" s="376"/>
      <c r="F204" s="376"/>
      <c r="G204" s="376"/>
      <c r="H204" s="376"/>
      <c r="I204" s="377"/>
      <c r="J204" s="376"/>
      <c r="K204" s="376"/>
      <c r="L204" s="223"/>
    </row>
    <row r="205" spans="5:12" ht="12.75">
      <c r="E205" s="376"/>
      <c r="F205" s="376"/>
      <c r="G205" s="376"/>
      <c r="H205" s="376"/>
      <c r="I205" s="377"/>
      <c r="J205" s="376"/>
      <c r="K205" s="376"/>
      <c r="L205" s="223"/>
    </row>
    <row r="206" spans="5:12" ht="12.75">
      <c r="E206" s="376"/>
      <c r="F206" s="376"/>
      <c r="G206" s="376"/>
      <c r="H206" s="376"/>
      <c r="I206" s="377"/>
      <c r="J206" s="376"/>
      <c r="K206" s="376"/>
      <c r="L206" s="223"/>
    </row>
    <row r="207" spans="5:11" ht="12.75">
      <c r="E207" s="376"/>
      <c r="F207" s="376"/>
      <c r="G207" s="376"/>
      <c r="H207" s="376"/>
      <c r="I207" s="377"/>
      <c r="J207" s="376"/>
      <c r="K207" s="376"/>
    </row>
    <row r="208" spans="5:11" ht="12.75">
      <c r="E208" s="376"/>
      <c r="F208" s="376"/>
      <c r="G208" s="376"/>
      <c r="H208" s="376"/>
      <c r="I208" s="377"/>
      <c r="J208" s="376"/>
      <c r="K208" s="376"/>
    </row>
    <row r="209" spans="5:11" ht="12.75">
      <c r="E209" s="376"/>
      <c r="F209" s="376"/>
      <c r="G209" s="376"/>
      <c r="H209" s="376"/>
      <c r="I209" s="377"/>
      <c r="J209" s="376"/>
      <c r="K209" s="376"/>
    </row>
    <row r="210" spans="5:11" ht="12.75">
      <c r="E210" s="376"/>
      <c r="F210" s="376"/>
      <c r="G210" s="376"/>
      <c r="H210" s="376"/>
      <c r="I210" s="377"/>
      <c r="J210" s="376"/>
      <c r="K210" s="376"/>
    </row>
    <row r="211" spans="5:11" ht="12.75">
      <c r="E211" s="376"/>
      <c r="F211" s="376"/>
      <c r="G211" s="376"/>
      <c r="H211" s="376"/>
      <c r="I211" s="377"/>
      <c r="J211" s="376"/>
      <c r="K211" s="376"/>
    </row>
    <row r="212" spans="5:11" ht="12.75">
      <c r="E212" s="376"/>
      <c r="F212" s="376"/>
      <c r="G212" s="376"/>
      <c r="H212" s="376"/>
      <c r="I212" s="377"/>
      <c r="J212" s="376"/>
      <c r="K212" s="376"/>
    </row>
    <row r="213" spans="5:11" ht="12.75">
      <c r="E213" s="376"/>
      <c r="F213" s="376"/>
      <c r="G213" s="376"/>
      <c r="H213" s="376"/>
      <c r="I213" s="377"/>
      <c r="J213" s="376"/>
      <c r="K213" s="376"/>
    </row>
    <row r="214" spans="5:11" ht="12.75">
      <c r="E214" s="376"/>
      <c r="F214" s="376"/>
      <c r="G214" s="376"/>
      <c r="H214" s="376"/>
      <c r="I214" s="377"/>
      <c r="J214" s="376"/>
      <c r="K214" s="376"/>
    </row>
    <row r="215" spans="5:11" ht="12.75">
      <c r="E215" s="376"/>
      <c r="F215" s="376"/>
      <c r="G215" s="376"/>
      <c r="H215" s="376"/>
      <c r="I215" s="377"/>
      <c r="J215" s="376"/>
      <c r="K215" s="376"/>
    </row>
    <row r="216" spans="5:11" ht="12.75">
      <c r="E216" s="376"/>
      <c r="F216" s="376"/>
      <c r="G216" s="376"/>
      <c r="H216" s="376"/>
      <c r="I216" s="377"/>
      <c r="J216" s="376"/>
      <c r="K216" s="376"/>
    </row>
    <row r="217" spans="5:11" ht="12.75">
      <c r="E217" s="376"/>
      <c r="F217" s="376"/>
      <c r="G217" s="376"/>
      <c r="H217" s="376"/>
      <c r="I217" s="377"/>
      <c r="J217" s="376"/>
      <c r="K217" s="376"/>
    </row>
    <row r="218" spans="5:11" ht="12.75">
      <c r="E218" s="376"/>
      <c r="F218" s="376"/>
      <c r="G218" s="376"/>
      <c r="H218" s="376"/>
      <c r="I218" s="377"/>
      <c r="J218" s="376"/>
      <c r="K218" s="376"/>
    </row>
    <row r="219" spans="5:11" ht="12.75">
      <c r="E219" s="376"/>
      <c r="F219" s="376"/>
      <c r="G219" s="376"/>
      <c r="H219" s="376"/>
      <c r="I219" s="377"/>
      <c r="J219" s="376"/>
      <c r="K219" s="376"/>
    </row>
    <row r="220" spans="5:11" ht="12.75">
      <c r="E220" s="376"/>
      <c r="F220" s="376"/>
      <c r="G220" s="376"/>
      <c r="H220" s="376"/>
      <c r="I220" s="377"/>
      <c r="J220" s="376"/>
      <c r="K220" s="376"/>
    </row>
    <row r="221" spans="5:11" ht="12.75">
      <c r="E221" s="376"/>
      <c r="F221" s="376"/>
      <c r="G221" s="376"/>
      <c r="H221" s="376"/>
      <c r="I221" s="377"/>
      <c r="J221" s="376"/>
      <c r="K221" s="376"/>
    </row>
    <row r="222" spans="5:11" ht="12.75">
      <c r="E222" s="376"/>
      <c r="F222" s="376"/>
      <c r="G222" s="376"/>
      <c r="H222" s="376"/>
      <c r="I222" s="377"/>
      <c r="J222" s="376"/>
      <c r="K222" s="376"/>
    </row>
    <row r="223" spans="5:11" ht="12.75">
      <c r="E223" s="376"/>
      <c r="F223" s="376"/>
      <c r="G223" s="376"/>
      <c r="H223" s="376"/>
      <c r="I223" s="377"/>
      <c r="J223" s="376"/>
      <c r="K223" s="376"/>
    </row>
    <row r="224" spans="5:11" ht="12.75">
      <c r="E224" s="376"/>
      <c r="F224" s="376"/>
      <c r="G224" s="376"/>
      <c r="H224" s="376"/>
      <c r="I224" s="377"/>
      <c r="J224" s="376"/>
      <c r="K224" s="376"/>
    </row>
    <row r="225" spans="5:11" ht="12.75">
      <c r="E225" s="376"/>
      <c r="F225" s="376"/>
      <c r="G225" s="376"/>
      <c r="H225" s="376"/>
      <c r="I225" s="377"/>
      <c r="J225" s="376"/>
      <c r="K225" s="376"/>
    </row>
    <row r="226" spans="5:11" ht="12.75">
      <c r="E226" s="376"/>
      <c r="F226" s="376"/>
      <c r="G226" s="376"/>
      <c r="H226" s="376"/>
      <c r="I226" s="377"/>
      <c r="J226" s="376"/>
      <c r="K226" s="376"/>
    </row>
    <row r="227" spans="5:11" ht="12.75">
      <c r="E227" s="376"/>
      <c r="F227" s="376"/>
      <c r="G227" s="376"/>
      <c r="H227" s="376"/>
      <c r="I227" s="377"/>
      <c r="J227" s="376"/>
      <c r="K227" s="376"/>
    </row>
    <row r="228" spans="5:11" ht="12.75">
      <c r="E228" s="376"/>
      <c r="F228" s="376"/>
      <c r="G228" s="376"/>
      <c r="H228" s="376"/>
      <c r="I228" s="377"/>
      <c r="J228" s="376"/>
      <c r="K228" s="376"/>
    </row>
    <row r="229" spans="5:11" ht="12.75">
      <c r="E229" s="376"/>
      <c r="F229" s="376"/>
      <c r="G229" s="376"/>
      <c r="H229" s="376"/>
      <c r="I229" s="377"/>
      <c r="J229" s="376"/>
      <c r="K229" s="376"/>
    </row>
    <row r="230" spans="5:11" ht="12.75">
      <c r="E230" s="376"/>
      <c r="F230" s="376"/>
      <c r="G230" s="376"/>
      <c r="H230" s="376"/>
      <c r="I230" s="377"/>
      <c r="J230" s="376"/>
      <c r="K230" s="376"/>
    </row>
    <row r="231" spans="5:11" ht="12.75">
      <c r="E231" s="376"/>
      <c r="F231" s="376"/>
      <c r="G231" s="376"/>
      <c r="H231" s="376"/>
      <c r="I231" s="377"/>
      <c r="J231" s="376"/>
      <c r="K231" s="376"/>
    </row>
    <row r="232" spans="5:11" ht="12.75">
      <c r="E232" s="376"/>
      <c r="F232" s="376"/>
      <c r="G232" s="376"/>
      <c r="H232" s="376"/>
      <c r="I232" s="377"/>
      <c r="J232" s="376"/>
      <c r="K232" s="376"/>
    </row>
    <row r="233" spans="5:11" ht="12.75">
      <c r="E233" s="376"/>
      <c r="F233" s="376"/>
      <c r="G233" s="376"/>
      <c r="H233" s="376"/>
      <c r="I233" s="377"/>
      <c r="J233" s="376"/>
      <c r="K233" s="376"/>
    </row>
    <row r="234" spans="5:11" ht="12.75">
      <c r="E234" s="376"/>
      <c r="F234" s="376"/>
      <c r="G234" s="376"/>
      <c r="H234" s="376"/>
      <c r="I234" s="377"/>
      <c r="J234" s="376"/>
      <c r="K234" s="376"/>
    </row>
    <row r="235" spans="5:11" ht="12.75">
      <c r="E235" s="376"/>
      <c r="F235" s="376"/>
      <c r="G235" s="376"/>
      <c r="H235" s="376"/>
      <c r="I235" s="377"/>
      <c r="J235" s="376"/>
      <c r="K235" s="376"/>
    </row>
    <row r="236" spans="5:11" ht="12.75">
      <c r="E236" s="376"/>
      <c r="F236" s="376"/>
      <c r="G236" s="376"/>
      <c r="H236" s="376"/>
      <c r="I236" s="377"/>
      <c r="J236" s="376"/>
      <c r="K236" s="376"/>
    </row>
    <row r="237" spans="5:11" ht="12.75">
      <c r="E237" s="376"/>
      <c r="F237" s="376"/>
      <c r="G237" s="376"/>
      <c r="H237" s="376"/>
      <c r="I237" s="377"/>
      <c r="J237" s="376"/>
      <c r="K237" s="376"/>
    </row>
    <row r="238" spans="5:11" ht="12.75">
      <c r="E238" s="376"/>
      <c r="F238" s="376"/>
      <c r="G238" s="376"/>
      <c r="H238" s="376"/>
      <c r="I238" s="377"/>
      <c r="J238" s="376"/>
      <c r="K238" s="376"/>
    </row>
    <row r="239" spans="5:11" ht="12.75">
      <c r="E239" s="376"/>
      <c r="F239" s="376"/>
      <c r="G239" s="376"/>
      <c r="H239" s="376"/>
      <c r="I239" s="377"/>
      <c r="J239" s="376"/>
      <c r="K239" s="376"/>
    </row>
    <row r="240" spans="5:11" ht="12.75">
      <c r="E240" s="376"/>
      <c r="F240" s="376"/>
      <c r="G240" s="376"/>
      <c r="H240" s="376"/>
      <c r="I240" s="377"/>
      <c r="J240" s="376"/>
      <c r="K240" s="376"/>
    </row>
    <row r="241" spans="5:11" ht="12.75">
      <c r="E241" s="376"/>
      <c r="F241" s="376"/>
      <c r="G241" s="376"/>
      <c r="H241" s="376"/>
      <c r="I241" s="377"/>
      <c r="J241" s="376"/>
      <c r="K241" s="376"/>
    </row>
    <row r="242" spans="5:11" ht="12.75">
      <c r="E242" s="376"/>
      <c r="F242" s="376"/>
      <c r="G242" s="376"/>
      <c r="H242" s="376"/>
      <c r="I242" s="377"/>
      <c r="J242" s="376"/>
      <c r="K242" s="376"/>
    </row>
    <row r="243" spans="5:11" ht="12.75">
      <c r="E243" s="376"/>
      <c r="F243" s="376"/>
      <c r="G243" s="376"/>
      <c r="H243" s="376"/>
      <c r="I243" s="377"/>
      <c r="J243" s="376"/>
      <c r="K243" s="376"/>
    </row>
    <row r="244" spans="5:11" ht="12.75">
      <c r="E244" s="376"/>
      <c r="F244" s="376"/>
      <c r="G244" s="376"/>
      <c r="H244" s="376"/>
      <c r="I244" s="377"/>
      <c r="J244" s="376"/>
      <c r="K244" s="376"/>
    </row>
    <row r="245" spans="5:11" ht="12.75">
      <c r="E245" s="376"/>
      <c r="F245" s="376"/>
      <c r="G245" s="376"/>
      <c r="H245" s="376"/>
      <c r="I245" s="377"/>
      <c r="J245" s="376"/>
      <c r="K245" s="376"/>
    </row>
    <row r="246" spans="5:11" ht="12.75">
      <c r="E246" s="376"/>
      <c r="F246" s="376"/>
      <c r="G246" s="376"/>
      <c r="H246" s="376"/>
      <c r="I246" s="377"/>
      <c r="J246" s="376"/>
      <c r="K246" s="376"/>
    </row>
    <row r="247" spans="5:11" ht="12.75">
      <c r="E247" s="376"/>
      <c r="F247" s="376"/>
      <c r="G247" s="376"/>
      <c r="H247" s="376"/>
      <c r="I247" s="377"/>
      <c r="J247" s="376"/>
      <c r="K247" s="376"/>
    </row>
    <row r="248" spans="5:11" ht="12.75">
      <c r="E248" s="376"/>
      <c r="F248" s="376"/>
      <c r="G248" s="376"/>
      <c r="H248" s="376"/>
      <c r="I248" s="377"/>
      <c r="J248" s="376"/>
      <c r="K248" s="376"/>
    </row>
    <row r="249" spans="5:11" ht="12.75">
      <c r="E249" s="376"/>
      <c r="F249" s="376"/>
      <c r="G249" s="376"/>
      <c r="H249" s="376"/>
      <c r="I249" s="377"/>
      <c r="J249" s="376"/>
      <c r="K249" s="376"/>
    </row>
    <row r="250" spans="5:11" ht="12.75">
      <c r="E250" s="376"/>
      <c r="F250" s="376"/>
      <c r="G250" s="376"/>
      <c r="H250" s="376"/>
      <c r="I250" s="377"/>
      <c r="J250" s="376"/>
      <c r="K250" s="376"/>
    </row>
    <row r="251" spans="5:11" ht="12.75">
      <c r="E251" s="376"/>
      <c r="F251" s="376"/>
      <c r="G251" s="376"/>
      <c r="H251" s="376"/>
      <c r="I251" s="377"/>
      <c r="J251" s="376"/>
      <c r="K251" s="376"/>
    </row>
    <row r="252" spans="5:11" ht="12.75">
      <c r="E252" s="376"/>
      <c r="F252" s="376"/>
      <c r="G252" s="376"/>
      <c r="H252" s="376"/>
      <c r="I252" s="377"/>
      <c r="J252" s="376"/>
      <c r="K252" s="376"/>
    </row>
    <row r="253" spans="5:11" ht="12.75">
      <c r="E253" s="376"/>
      <c r="F253" s="376"/>
      <c r="G253" s="376"/>
      <c r="H253" s="376"/>
      <c r="I253" s="377"/>
      <c r="J253" s="376"/>
      <c r="K253" s="376"/>
    </row>
    <row r="254" spans="5:11" ht="12.75">
      <c r="E254" s="376"/>
      <c r="F254" s="376"/>
      <c r="G254" s="376"/>
      <c r="H254" s="376"/>
      <c r="I254" s="377"/>
      <c r="J254" s="376"/>
      <c r="K254" s="376"/>
    </row>
    <row r="255" spans="5:11" ht="12.75">
      <c r="E255" s="376"/>
      <c r="F255" s="376"/>
      <c r="G255" s="376"/>
      <c r="H255" s="376"/>
      <c r="I255" s="377"/>
      <c r="J255" s="376"/>
      <c r="K255" s="376"/>
    </row>
    <row r="256" spans="5:11" ht="12.75">
      <c r="E256" s="376"/>
      <c r="F256" s="376"/>
      <c r="G256" s="376"/>
      <c r="H256" s="376"/>
      <c r="I256" s="377"/>
      <c r="J256" s="376"/>
      <c r="K256" s="376"/>
    </row>
    <row r="257" spans="5:11" ht="12.75">
      <c r="E257" s="376"/>
      <c r="F257" s="376"/>
      <c r="G257" s="376"/>
      <c r="H257" s="376"/>
      <c r="I257" s="377"/>
      <c r="J257" s="376"/>
      <c r="K257" s="376"/>
    </row>
    <row r="258" spans="5:11" ht="12.75">
      <c r="E258" s="376"/>
      <c r="F258" s="376"/>
      <c r="G258" s="376"/>
      <c r="H258" s="376"/>
      <c r="I258" s="377"/>
      <c r="J258" s="376"/>
      <c r="K258" s="376"/>
    </row>
    <row r="259" spans="5:11" ht="12.75">
      <c r="E259" s="376"/>
      <c r="F259" s="376"/>
      <c r="G259" s="376"/>
      <c r="H259" s="376"/>
      <c r="I259" s="377"/>
      <c r="J259" s="376"/>
      <c r="K259" s="376"/>
    </row>
    <row r="260" spans="5:11" ht="12.75">
      <c r="E260" s="376"/>
      <c r="F260" s="376"/>
      <c r="G260" s="376"/>
      <c r="H260" s="376"/>
      <c r="I260" s="377"/>
      <c r="J260" s="376"/>
      <c r="K260" s="376"/>
    </row>
    <row r="261" spans="5:11" ht="12.75">
      <c r="E261" s="376"/>
      <c r="F261" s="376"/>
      <c r="G261" s="376"/>
      <c r="H261" s="376"/>
      <c r="I261" s="377"/>
      <c r="J261" s="376"/>
      <c r="K261" s="376"/>
    </row>
    <row r="262" spans="5:11" ht="12.75">
      <c r="E262" s="376"/>
      <c r="F262" s="376"/>
      <c r="G262" s="376"/>
      <c r="H262" s="376"/>
      <c r="I262" s="377"/>
      <c r="J262" s="376"/>
      <c r="K262" s="376"/>
    </row>
    <row r="263" spans="5:11" ht="12.75">
      <c r="E263" s="376"/>
      <c r="F263" s="376"/>
      <c r="G263" s="376"/>
      <c r="H263" s="376"/>
      <c r="I263" s="377"/>
      <c r="J263" s="376"/>
      <c r="K263" s="376"/>
    </row>
    <row r="264" spans="5:11" ht="12.75">
      <c r="E264" s="376"/>
      <c r="F264" s="376"/>
      <c r="G264" s="376"/>
      <c r="H264" s="376"/>
      <c r="I264" s="377"/>
      <c r="J264" s="376"/>
      <c r="K264" s="376"/>
    </row>
    <row r="265" spans="5:11" ht="12.75">
      <c r="E265" s="376"/>
      <c r="F265" s="376"/>
      <c r="G265" s="376"/>
      <c r="H265" s="376"/>
      <c r="I265" s="377"/>
      <c r="J265" s="376"/>
      <c r="K265" s="376"/>
    </row>
    <row r="266" spans="5:11" ht="12.75">
      <c r="E266" s="376"/>
      <c r="F266" s="376"/>
      <c r="G266" s="376"/>
      <c r="H266" s="376"/>
      <c r="I266" s="377"/>
      <c r="J266" s="376"/>
      <c r="K266" s="376"/>
    </row>
    <row r="267" spans="5:11" ht="12.75">
      <c r="E267" s="376"/>
      <c r="F267" s="376"/>
      <c r="G267" s="376"/>
      <c r="H267" s="376"/>
      <c r="I267" s="377"/>
      <c r="J267" s="376"/>
      <c r="K267" s="376"/>
    </row>
    <row r="268" spans="5:11" ht="12.75">
      <c r="E268" s="376"/>
      <c r="F268" s="376"/>
      <c r="G268" s="376"/>
      <c r="H268" s="376"/>
      <c r="I268" s="377"/>
      <c r="J268" s="376"/>
      <c r="K268" s="376"/>
    </row>
    <row r="269" spans="5:11" ht="12.75">
      <c r="E269" s="376"/>
      <c r="F269" s="376"/>
      <c r="G269" s="376"/>
      <c r="H269" s="376"/>
      <c r="I269" s="377"/>
      <c r="J269" s="376"/>
      <c r="K269" s="376"/>
    </row>
    <row r="270" spans="5:11" ht="12.75">
      <c r="E270" s="376"/>
      <c r="F270" s="376"/>
      <c r="G270" s="376"/>
      <c r="H270" s="376"/>
      <c r="I270" s="377"/>
      <c r="J270" s="376"/>
      <c r="K270" s="376"/>
    </row>
    <row r="271" spans="5:11" ht="12.75">
      <c r="E271" s="376"/>
      <c r="F271" s="376"/>
      <c r="G271" s="376"/>
      <c r="H271" s="376"/>
      <c r="I271" s="377"/>
      <c r="J271" s="376"/>
      <c r="K271" s="376"/>
    </row>
    <row r="272" spans="5:11" ht="12.75">
      <c r="E272" s="376"/>
      <c r="F272" s="376"/>
      <c r="G272" s="376"/>
      <c r="H272" s="376"/>
      <c r="I272" s="377"/>
      <c r="J272" s="376"/>
      <c r="K272" s="376"/>
    </row>
    <row r="273" spans="5:11" ht="12.75">
      <c r="E273" s="376"/>
      <c r="F273" s="376"/>
      <c r="G273" s="376"/>
      <c r="H273" s="376"/>
      <c r="I273" s="377"/>
      <c r="J273" s="376"/>
      <c r="K273" s="376"/>
    </row>
    <row r="274" spans="5:11" ht="12.75">
      <c r="E274" s="376"/>
      <c r="F274" s="376"/>
      <c r="G274" s="376"/>
      <c r="H274" s="376"/>
      <c r="I274" s="377"/>
      <c r="J274" s="376"/>
      <c r="K274" s="376"/>
    </row>
    <row r="275" spans="5:11" ht="12.75">
      <c r="E275" s="376"/>
      <c r="F275" s="376"/>
      <c r="G275" s="376"/>
      <c r="H275" s="376"/>
      <c r="I275" s="377"/>
      <c r="J275" s="376"/>
      <c r="K275" s="376"/>
    </row>
    <row r="276" spans="5:11" ht="12.75">
      <c r="E276" s="376"/>
      <c r="F276" s="376"/>
      <c r="G276" s="376"/>
      <c r="H276" s="376"/>
      <c r="I276" s="377"/>
      <c r="J276" s="376"/>
      <c r="K276" s="376"/>
    </row>
    <row r="277" spans="5:11" ht="12.75">
      <c r="E277" s="376"/>
      <c r="F277" s="376"/>
      <c r="G277" s="376"/>
      <c r="H277" s="376"/>
      <c r="I277" s="377"/>
      <c r="J277" s="376"/>
      <c r="K277" s="376"/>
    </row>
    <row r="278" spans="5:11" ht="12.75">
      <c r="E278" s="376"/>
      <c r="F278" s="376"/>
      <c r="G278" s="376"/>
      <c r="H278" s="376"/>
      <c r="I278" s="377"/>
      <c r="J278" s="376"/>
      <c r="K278" s="376"/>
    </row>
    <row r="279" spans="5:11" ht="12.75">
      <c r="E279" s="376"/>
      <c r="F279" s="376"/>
      <c r="G279" s="376"/>
      <c r="H279" s="376"/>
      <c r="I279" s="377"/>
      <c r="J279" s="376"/>
      <c r="K279" s="376"/>
    </row>
    <row r="280" spans="5:11" ht="12.75">
      <c r="E280" s="376"/>
      <c r="F280" s="376"/>
      <c r="G280" s="376"/>
      <c r="H280" s="376"/>
      <c r="I280" s="377"/>
      <c r="J280" s="376"/>
      <c r="K280" s="376"/>
    </row>
    <row r="281" spans="5:11" ht="12.75">
      <c r="E281" s="376"/>
      <c r="F281" s="376"/>
      <c r="G281" s="376"/>
      <c r="H281" s="376"/>
      <c r="I281" s="377"/>
      <c r="J281" s="376"/>
      <c r="K281" s="376"/>
    </row>
    <row r="282" spans="5:11" ht="12.75">
      <c r="E282" s="376"/>
      <c r="F282" s="376"/>
      <c r="G282" s="376"/>
      <c r="H282" s="376"/>
      <c r="I282" s="377"/>
      <c r="J282" s="376"/>
      <c r="K282" s="376"/>
    </row>
    <row r="283" spans="5:11" ht="12.75">
      <c r="E283" s="376"/>
      <c r="F283" s="376"/>
      <c r="G283" s="376"/>
      <c r="H283" s="376"/>
      <c r="I283" s="377"/>
      <c r="J283" s="376"/>
      <c r="K283" s="376"/>
    </row>
    <row r="284" spans="5:11" ht="12.75">
      <c r="E284" s="376"/>
      <c r="F284" s="376"/>
      <c r="G284" s="376"/>
      <c r="H284" s="376"/>
      <c r="I284" s="377"/>
      <c r="J284" s="376"/>
      <c r="K284" s="376"/>
    </row>
    <row r="285" spans="5:11" ht="12.75">
      <c r="E285" s="376"/>
      <c r="F285" s="376"/>
      <c r="G285" s="376"/>
      <c r="H285" s="376"/>
      <c r="I285" s="377"/>
      <c r="J285" s="376"/>
      <c r="K285" s="376"/>
    </row>
    <row r="286" spans="5:11" ht="12.75">
      <c r="E286" s="376"/>
      <c r="F286" s="376"/>
      <c r="G286" s="376"/>
      <c r="H286" s="376"/>
      <c r="I286" s="377"/>
      <c r="J286" s="376"/>
      <c r="K286" s="376"/>
    </row>
    <row r="287" spans="5:11" ht="12.75">
      <c r="E287" s="376"/>
      <c r="F287" s="376"/>
      <c r="G287" s="376"/>
      <c r="H287" s="376"/>
      <c r="I287" s="377"/>
      <c r="J287" s="376"/>
      <c r="K287" s="376"/>
    </row>
    <row r="288" spans="5:11" ht="12.75">
      <c r="E288" s="376"/>
      <c r="F288" s="376"/>
      <c r="G288" s="376"/>
      <c r="H288" s="376"/>
      <c r="I288" s="377"/>
      <c r="J288" s="376"/>
      <c r="K288" s="376"/>
    </row>
    <row r="289" ht="12.75">
      <c r="K289" s="223"/>
    </row>
    <row r="290" ht="12.75">
      <c r="K290" s="223"/>
    </row>
    <row r="291" ht="12.75">
      <c r="K291" s="223"/>
    </row>
    <row r="292" ht="12.75">
      <c r="K292" s="223"/>
    </row>
    <row r="293" ht="12.75">
      <c r="K293" s="223"/>
    </row>
    <row r="294" ht="12.75">
      <c r="K294" s="223"/>
    </row>
    <row r="295" ht="12.75">
      <c r="K295" s="223"/>
    </row>
    <row r="296" ht="12.75">
      <c r="K296" s="223"/>
    </row>
    <row r="297" ht="12.75">
      <c r="K297" s="223"/>
    </row>
    <row r="298" ht="12.75">
      <c r="K298" s="223"/>
    </row>
    <row r="299" ht="12.75">
      <c r="K299" s="223"/>
    </row>
    <row r="300" ht="12.75">
      <c r="K300" s="223"/>
    </row>
    <row r="301" ht="12.75">
      <c r="K301" s="223"/>
    </row>
    <row r="302" ht="12.75">
      <c r="K302" s="223"/>
    </row>
    <row r="303" spans="11:12" ht="12.75">
      <c r="K303" s="223"/>
      <c r="L303" s="223"/>
    </row>
    <row r="304" spans="11:12" ht="12.75">
      <c r="K304" s="223"/>
      <c r="L304" s="223"/>
    </row>
    <row r="305" spans="11:12" ht="12.75">
      <c r="K305" s="223"/>
      <c r="L305" s="223"/>
    </row>
    <row r="306" spans="11:12" ht="12.75">
      <c r="K306" s="223"/>
      <c r="L306" s="223"/>
    </row>
    <row r="307" spans="11:12" ht="12.75">
      <c r="K307" s="223"/>
      <c r="L307" s="223"/>
    </row>
    <row r="308" spans="11:12" ht="12.75">
      <c r="K308" s="223"/>
      <c r="L308" s="223"/>
    </row>
    <row r="309" spans="11:12" ht="12.75">
      <c r="K309" s="223"/>
      <c r="L309" s="223"/>
    </row>
    <row r="310" spans="11:12" ht="12.75">
      <c r="K310" s="223"/>
      <c r="L310" s="223"/>
    </row>
    <row r="311" spans="11:12" ht="12.75">
      <c r="K311" s="223"/>
      <c r="L311" s="223"/>
    </row>
    <row r="312" spans="11:12" ht="12.75">
      <c r="K312" s="223"/>
      <c r="L312" s="223"/>
    </row>
    <row r="313" spans="11:12" ht="12.75">
      <c r="K313" s="223"/>
      <c r="L313" s="223"/>
    </row>
    <row r="314" spans="11:12" ht="12.75">
      <c r="K314" s="223"/>
      <c r="L314" s="223"/>
    </row>
    <row r="315" spans="11:12" ht="12.75">
      <c r="K315" s="223"/>
      <c r="L315" s="223"/>
    </row>
    <row r="316" spans="11:12" ht="12.75">
      <c r="K316" s="223"/>
      <c r="L316" s="223"/>
    </row>
    <row r="317" spans="11:12" ht="12.75">
      <c r="K317" s="223"/>
      <c r="L317" s="223"/>
    </row>
    <row r="318" spans="11:12" ht="12.75">
      <c r="K318" s="223"/>
      <c r="L318" s="223"/>
    </row>
    <row r="319" spans="11:12" ht="12.75">
      <c r="K319" s="223"/>
      <c r="L319" s="223"/>
    </row>
    <row r="320" spans="11:12" ht="12.75">
      <c r="K320" s="223"/>
      <c r="L320" s="223"/>
    </row>
    <row r="321" spans="11:12" ht="12.75">
      <c r="K321" s="223"/>
      <c r="L321" s="223"/>
    </row>
    <row r="322" spans="11:12" ht="12.75">
      <c r="K322" s="223"/>
      <c r="L322" s="223"/>
    </row>
    <row r="323" spans="11:12" ht="12.75">
      <c r="K323" s="223"/>
      <c r="L323" s="223"/>
    </row>
    <row r="324" spans="11:12" ht="12.75">
      <c r="K324" s="223"/>
      <c r="L324" s="223"/>
    </row>
    <row r="325" spans="11:12" ht="12.75">
      <c r="K325" s="223"/>
      <c r="L325" s="223"/>
    </row>
    <row r="326" spans="11:12" ht="12.75">
      <c r="K326" s="223"/>
      <c r="L326" s="223"/>
    </row>
    <row r="327" spans="11:12" ht="12.75">
      <c r="K327" s="223"/>
      <c r="L327" s="223"/>
    </row>
    <row r="328" spans="11:12" ht="12.75">
      <c r="K328" s="223"/>
      <c r="L328" s="223"/>
    </row>
    <row r="329" spans="11:12" ht="12.75">
      <c r="K329" s="223"/>
      <c r="L329" s="223"/>
    </row>
    <row r="330" spans="11:12" ht="12.75">
      <c r="K330" s="223"/>
      <c r="L330" s="223"/>
    </row>
    <row r="331" spans="11:12" ht="12.75">
      <c r="K331" s="223"/>
      <c r="L331" s="223"/>
    </row>
    <row r="332" spans="11:12" ht="12.75">
      <c r="K332" s="223"/>
      <c r="L332" s="223"/>
    </row>
    <row r="333" spans="11:12" ht="12.75">
      <c r="K333" s="223"/>
      <c r="L333" s="223"/>
    </row>
    <row r="334" spans="11:12" ht="12.75">
      <c r="K334" s="223"/>
      <c r="L334" s="223"/>
    </row>
    <row r="335" spans="11:12" ht="12.75">
      <c r="K335" s="223"/>
      <c r="L335" s="223"/>
    </row>
    <row r="336" spans="11:12" ht="12.75">
      <c r="K336" s="223"/>
      <c r="L336" s="223"/>
    </row>
    <row r="337" spans="11:12" ht="12.75">
      <c r="K337" s="223"/>
      <c r="L337" s="223"/>
    </row>
    <row r="338" spans="11:12" ht="12.75">
      <c r="K338" s="223"/>
      <c r="L338" s="223"/>
    </row>
    <row r="339" spans="11:12" ht="12.75">
      <c r="K339" s="223"/>
      <c r="L339" s="223"/>
    </row>
    <row r="340" spans="11:12" ht="12.75">
      <c r="K340" s="223"/>
      <c r="L340" s="223"/>
    </row>
    <row r="341" spans="11:12" ht="12.75">
      <c r="K341" s="223"/>
      <c r="L341" s="223"/>
    </row>
    <row r="342" spans="11:12" ht="12.75">
      <c r="K342" s="223"/>
      <c r="L342" s="223"/>
    </row>
    <row r="343" spans="11:12" ht="12.75">
      <c r="K343" s="223"/>
      <c r="L343" s="223"/>
    </row>
    <row r="344" spans="11:12" ht="12.75">
      <c r="K344" s="223"/>
      <c r="L344" s="223"/>
    </row>
    <row r="345" spans="11:12" ht="12.75">
      <c r="K345" s="223"/>
      <c r="L345" s="223"/>
    </row>
    <row r="346" spans="11:12" ht="12.75">
      <c r="K346" s="223"/>
      <c r="L346" s="223"/>
    </row>
    <row r="347" spans="11:12" ht="12.75">
      <c r="K347" s="223"/>
      <c r="L347" s="223"/>
    </row>
    <row r="348" spans="11:12" ht="12.75">
      <c r="K348" s="223"/>
      <c r="L348" s="223"/>
    </row>
    <row r="349" spans="11:12" ht="12.75">
      <c r="K349" s="223"/>
      <c r="L349" s="223"/>
    </row>
    <row r="350" spans="11:12" ht="12.75">
      <c r="K350" s="223"/>
      <c r="L350" s="223"/>
    </row>
    <row r="351" spans="11:12" ht="12.75">
      <c r="K351" s="223"/>
      <c r="L351" s="223"/>
    </row>
    <row r="352" spans="11:12" ht="12.75">
      <c r="K352" s="223"/>
      <c r="L352" s="223"/>
    </row>
    <row r="353" spans="11:12" ht="12.75">
      <c r="K353" s="223"/>
      <c r="L353" s="223"/>
    </row>
    <row r="354" spans="11:12" ht="12.75">
      <c r="K354" s="223"/>
      <c r="L354" s="223"/>
    </row>
    <row r="355" spans="11:12" ht="12.75">
      <c r="K355" s="223"/>
      <c r="L355" s="223"/>
    </row>
    <row r="356" spans="11:12" ht="12.75">
      <c r="K356" s="223"/>
      <c r="L356" s="223"/>
    </row>
    <row r="357" spans="11:12" ht="12.75">
      <c r="K357" s="223"/>
      <c r="L357" s="223"/>
    </row>
    <row r="358" spans="11:12" ht="12.75">
      <c r="K358" s="223"/>
      <c r="L358" s="223"/>
    </row>
    <row r="359" spans="11:12" ht="12.75">
      <c r="K359" s="223"/>
      <c r="L359" s="223"/>
    </row>
    <row r="360" spans="11:12" ht="12.75">
      <c r="K360" s="223"/>
      <c r="L360" s="223"/>
    </row>
    <row r="361" spans="11:12" ht="12.75">
      <c r="K361" s="223"/>
      <c r="L361" s="223"/>
    </row>
    <row r="362" spans="11:12" ht="12.75">
      <c r="K362" s="223"/>
      <c r="L362" s="223"/>
    </row>
    <row r="363" spans="11:12" ht="12.75">
      <c r="K363" s="223"/>
      <c r="L363" s="223"/>
    </row>
    <row r="364" spans="11:12" ht="12.75">
      <c r="K364" s="223"/>
      <c r="L364" s="223"/>
    </row>
    <row r="365" spans="11:12" ht="12.75">
      <c r="K365" s="223"/>
      <c r="L365" s="223"/>
    </row>
    <row r="366" spans="11:12" ht="12.75">
      <c r="K366" s="223"/>
      <c r="L366" s="223"/>
    </row>
    <row r="367" spans="11:12" ht="12.75">
      <c r="K367" s="223"/>
      <c r="L367" s="223"/>
    </row>
    <row r="368" spans="11:12" ht="12.75">
      <c r="K368" s="223"/>
      <c r="L368" s="223"/>
    </row>
    <row r="369" spans="11:12" ht="12.75">
      <c r="K369" s="223"/>
      <c r="L369" s="223"/>
    </row>
    <row r="370" spans="11:12" ht="12.75">
      <c r="K370" s="223"/>
      <c r="L370" s="223"/>
    </row>
    <row r="371" spans="11:12" ht="12.75">
      <c r="K371" s="223"/>
      <c r="L371" s="223"/>
    </row>
    <row r="372" spans="11:12" ht="12.75">
      <c r="K372" s="223"/>
      <c r="L372" s="223"/>
    </row>
    <row r="373" spans="11:12" ht="12.75">
      <c r="K373" s="223"/>
      <c r="L373" s="223"/>
    </row>
    <row r="374" spans="11:12" ht="12.75">
      <c r="K374" s="223"/>
      <c r="L374" s="223"/>
    </row>
    <row r="375" spans="11:12" ht="12.75">
      <c r="K375" s="223"/>
      <c r="L375" s="223"/>
    </row>
    <row r="376" spans="11:12" ht="12.75">
      <c r="K376" s="223"/>
      <c r="L376" s="223"/>
    </row>
    <row r="377" spans="11:12" ht="12.75">
      <c r="K377" s="223"/>
      <c r="L377" s="223"/>
    </row>
    <row r="378" spans="11:12" ht="12.75">
      <c r="K378" s="223"/>
      <c r="L378" s="223"/>
    </row>
    <row r="379" spans="11:12" ht="12.75">
      <c r="K379" s="223"/>
      <c r="L379" s="223"/>
    </row>
    <row r="380" spans="11:12" ht="12.75">
      <c r="K380" s="223"/>
      <c r="L380" s="223"/>
    </row>
    <row r="381" spans="11:12" ht="12.75">
      <c r="K381" s="223"/>
      <c r="L381" s="223"/>
    </row>
    <row r="382" spans="11:12" ht="12.75">
      <c r="K382" s="223"/>
      <c r="L382" s="223"/>
    </row>
    <row r="383" spans="11:12" ht="12.75">
      <c r="K383" s="223"/>
      <c r="L383" s="223"/>
    </row>
    <row r="384" spans="11:12" ht="12.75">
      <c r="K384" s="223"/>
      <c r="L384" s="223"/>
    </row>
    <row r="385" spans="11:12" ht="12.75">
      <c r="K385" s="223"/>
      <c r="L385" s="223"/>
    </row>
    <row r="386" spans="11:12" ht="12.75">
      <c r="K386" s="223"/>
      <c r="L386" s="223"/>
    </row>
    <row r="387" spans="11:12" ht="12.75">
      <c r="K387" s="223"/>
      <c r="L387" s="223"/>
    </row>
    <row r="388" spans="11:12" ht="12.75">
      <c r="K388" s="223"/>
      <c r="L388" s="223"/>
    </row>
    <row r="389" spans="11:12" ht="12.75">
      <c r="K389" s="223"/>
      <c r="L389" s="223"/>
    </row>
    <row r="390" spans="11:12" ht="12.75">
      <c r="K390" s="223"/>
      <c r="L390" s="223"/>
    </row>
    <row r="391" spans="11:12" ht="12.75">
      <c r="K391" s="223"/>
      <c r="L391" s="223"/>
    </row>
    <row r="392" spans="11:12" ht="12.75">
      <c r="K392" s="223"/>
      <c r="L392" s="223"/>
    </row>
    <row r="393" spans="11:12" ht="12.75">
      <c r="K393" s="223"/>
      <c r="L393" s="223"/>
    </row>
    <row r="394" spans="11:12" ht="12.75">
      <c r="K394" s="223"/>
      <c r="L394" s="223"/>
    </row>
    <row r="395" spans="11:12" ht="12.75">
      <c r="K395" s="223"/>
      <c r="L395" s="223"/>
    </row>
    <row r="396" spans="11:12" ht="12.75">
      <c r="K396" s="223"/>
      <c r="L396" s="223"/>
    </row>
    <row r="397" spans="11:12" ht="12.75">
      <c r="K397" s="223"/>
      <c r="L397" s="223"/>
    </row>
    <row r="398" spans="11:12" ht="12.75">
      <c r="K398" s="223"/>
      <c r="L398" s="223"/>
    </row>
    <row r="399" spans="11:12" ht="12.75">
      <c r="K399" s="223"/>
      <c r="L399" s="223"/>
    </row>
    <row r="400" spans="11:12" ht="12.75">
      <c r="K400" s="223"/>
      <c r="L400" s="223"/>
    </row>
    <row r="401" spans="11:12" ht="12.75">
      <c r="K401" s="223"/>
      <c r="L401" s="223"/>
    </row>
    <row r="402" spans="11:12" ht="12.75">
      <c r="K402" s="223"/>
      <c r="L402" s="223"/>
    </row>
    <row r="403" spans="11:12" ht="12.75">
      <c r="K403" s="223"/>
      <c r="L403" s="223"/>
    </row>
    <row r="404" spans="11:12" ht="12.75">
      <c r="K404" s="223"/>
      <c r="L404" s="223"/>
    </row>
    <row r="405" spans="11:12" ht="12.75">
      <c r="K405" s="223"/>
      <c r="L405" s="223"/>
    </row>
    <row r="406" spans="11:12" ht="12.75">
      <c r="K406" s="223"/>
      <c r="L406" s="223"/>
    </row>
    <row r="407" spans="11:12" ht="12.75">
      <c r="K407" s="223"/>
      <c r="L407" s="223"/>
    </row>
    <row r="408" spans="11:12" ht="12.75">
      <c r="K408" s="223"/>
      <c r="L408" s="223"/>
    </row>
    <row r="409" spans="11:12" ht="12.75">
      <c r="K409" s="223"/>
      <c r="L409" s="223"/>
    </row>
    <row r="410" spans="11:12" ht="12.75">
      <c r="K410" s="223"/>
      <c r="L410" s="223"/>
    </row>
    <row r="411" spans="11:12" ht="12.75">
      <c r="K411" s="223"/>
      <c r="L411" s="223"/>
    </row>
    <row r="412" spans="11:12" ht="12.75">
      <c r="K412" s="223"/>
      <c r="L412" s="223"/>
    </row>
    <row r="413" spans="11:12" ht="12.75">
      <c r="K413" s="223"/>
      <c r="L413" s="223"/>
    </row>
    <row r="414" spans="11:12" ht="12.75">
      <c r="K414" s="223"/>
      <c r="L414" s="223"/>
    </row>
    <row r="415" spans="11:12" ht="12.75">
      <c r="K415" s="223"/>
      <c r="L415" s="223"/>
    </row>
    <row r="416" spans="11:12" ht="12.75">
      <c r="K416" s="223"/>
      <c r="L416" s="223"/>
    </row>
    <row r="417" spans="11:12" ht="12.75">
      <c r="K417" s="223"/>
      <c r="L417" s="223"/>
    </row>
    <row r="418" spans="11:12" ht="12.75">
      <c r="K418" s="223"/>
      <c r="L418" s="223"/>
    </row>
    <row r="419" spans="11:12" ht="12.75">
      <c r="K419" s="223"/>
      <c r="L419" s="223"/>
    </row>
    <row r="420" spans="11:12" ht="12.75">
      <c r="K420" s="223"/>
      <c r="L420" s="223"/>
    </row>
    <row r="421" spans="11:12" ht="12.75">
      <c r="K421" s="223"/>
      <c r="L421" s="223"/>
    </row>
    <row r="422" spans="11:12" ht="12.75">
      <c r="K422" s="223"/>
      <c r="L422" s="223"/>
    </row>
    <row r="423" spans="11:12" ht="12.75">
      <c r="K423" s="223"/>
      <c r="L423" s="223"/>
    </row>
    <row r="424" spans="11:12" ht="12.75">
      <c r="K424" s="223"/>
      <c r="L424" s="223"/>
    </row>
    <row r="425" spans="11:12" ht="12.75">
      <c r="K425" s="223"/>
      <c r="L425" s="223"/>
    </row>
    <row r="426" spans="11:12" ht="12.75">
      <c r="K426" s="223"/>
      <c r="L426" s="223"/>
    </row>
    <row r="427" spans="11:12" ht="12.75">
      <c r="K427" s="223"/>
      <c r="L427" s="223"/>
    </row>
    <row r="428" spans="11:12" ht="12.75">
      <c r="K428" s="223"/>
      <c r="L428" s="223"/>
    </row>
    <row r="429" spans="11:12" ht="12.75">
      <c r="K429" s="223"/>
      <c r="L429" s="223"/>
    </row>
    <row r="430" spans="11:12" ht="12.75">
      <c r="K430" s="223"/>
      <c r="L430" s="223"/>
    </row>
    <row r="431" spans="11:12" ht="12.75">
      <c r="K431" s="223"/>
      <c r="L431" s="223"/>
    </row>
    <row r="432" spans="11:12" ht="12.75">
      <c r="K432" s="223"/>
      <c r="L432" s="223"/>
    </row>
    <row r="433" spans="11:12" ht="12.75">
      <c r="K433" s="223"/>
      <c r="L433" s="223"/>
    </row>
    <row r="434" spans="11:12" ht="12.75">
      <c r="K434" s="223"/>
      <c r="L434" s="223"/>
    </row>
    <row r="435" spans="11:12" ht="12.75">
      <c r="K435" s="223"/>
      <c r="L435" s="223"/>
    </row>
    <row r="436" spans="11:12" ht="12.75">
      <c r="K436" s="223"/>
      <c r="L436" s="223"/>
    </row>
    <row r="437" spans="11:12" ht="12.75">
      <c r="K437" s="223"/>
      <c r="L437" s="223"/>
    </row>
    <row r="438" spans="11:12" ht="12.75">
      <c r="K438" s="223"/>
      <c r="L438" s="223"/>
    </row>
  </sheetData>
  <mergeCells count="271">
    <mergeCell ref="A173:O173"/>
    <mergeCell ref="F159:F162"/>
    <mergeCell ref="G159:G162"/>
    <mergeCell ref="A163:G163"/>
    <mergeCell ref="A164:A167"/>
    <mergeCell ref="B164:B167"/>
    <mergeCell ref="C164:C167"/>
    <mergeCell ref="E164:E167"/>
    <mergeCell ref="F164:F167"/>
    <mergeCell ref="G164:G167"/>
    <mergeCell ref="A159:A162"/>
    <mergeCell ref="B159:B162"/>
    <mergeCell ref="C159:C162"/>
    <mergeCell ref="E159:E162"/>
    <mergeCell ref="G140:G142"/>
    <mergeCell ref="A143:G143"/>
    <mergeCell ref="A144:A147"/>
    <mergeCell ref="B144:B147"/>
    <mergeCell ref="C144:C147"/>
    <mergeCell ref="E144:E147"/>
    <mergeCell ref="F144:F147"/>
    <mergeCell ref="G144:G147"/>
    <mergeCell ref="A140:A142"/>
    <mergeCell ref="B140:B142"/>
    <mergeCell ref="C140:C142"/>
    <mergeCell ref="E140:E142"/>
    <mergeCell ref="F132:F134"/>
    <mergeCell ref="C132:C134"/>
    <mergeCell ref="E132:E134"/>
    <mergeCell ref="F140:F142"/>
    <mergeCell ref="F136:F139"/>
    <mergeCell ref="G136:G139"/>
    <mergeCell ref="A132:A134"/>
    <mergeCell ref="B132:B134"/>
    <mergeCell ref="A136:A139"/>
    <mergeCell ref="B136:B139"/>
    <mergeCell ref="C136:C139"/>
    <mergeCell ref="E136:E139"/>
    <mergeCell ref="A124:G124"/>
    <mergeCell ref="A125:A127"/>
    <mergeCell ref="B125:B127"/>
    <mergeCell ref="C125:C127"/>
    <mergeCell ref="E125:E127"/>
    <mergeCell ref="F125:F127"/>
    <mergeCell ref="G125:G127"/>
    <mergeCell ref="A119:G119"/>
    <mergeCell ref="A120:A123"/>
    <mergeCell ref="B120:B123"/>
    <mergeCell ref="C120:C123"/>
    <mergeCell ref="E120:E123"/>
    <mergeCell ref="F120:F123"/>
    <mergeCell ref="G120:G123"/>
    <mergeCell ref="H115:H117"/>
    <mergeCell ref="I115:O115"/>
    <mergeCell ref="P115:P117"/>
    <mergeCell ref="I116:I117"/>
    <mergeCell ref="J116:J117"/>
    <mergeCell ref="K116:O116"/>
    <mergeCell ref="E115:F116"/>
    <mergeCell ref="G115:G117"/>
    <mergeCell ref="B110:B114"/>
    <mergeCell ref="C110:C114"/>
    <mergeCell ref="E110:E114"/>
    <mergeCell ref="A115:A117"/>
    <mergeCell ref="B115:B117"/>
    <mergeCell ref="C115:C117"/>
    <mergeCell ref="D115:D117"/>
    <mergeCell ref="G106:G109"/>
    <mergeCell ref="B90:B93"/>
    <mergeCell ref="C90:C93"/>
    <mergeCell ref="G110:G114"/>
    <mergeCell ref="G98:G101"/>
    <mergeCell ref="G102:G105"/>
    <mergeCell ref="E98:E101"/>
    <mergeCell ref="A106:A109"/>
    <mergeCell ref="B106:B109"/>
    <mergeCell ref="C106:C109"/>
    <mergeCell ref="E106:E109"/>
    <mergeCell ref="C77:C81"/>
    <mergeCell ref="E77:E81"/>
    <mergeCell ref="F77:F81"/>
    <mergeCell ref="F110:F114"/>
    <mergeCell ref="F106:F109"/>
    <mergeCell ref="F98:F101"/>
    <mergeCell ref="F102:F105"/>
    <mergeCell ref="C82:C85"/>
    <mergeCell ref="E82:E85"/>
    <mergeCell ref="F86:F89"/>
    <mergeCell ref="G77:G81"/>
    <mergeCell ref="A73:A75"/>
    <mergeCell ref="B73:B75"/>
    <mergeCell ref="C73:C75"/>
    <mergeCell ref="E73:E75"/>
    <mergeCell ref="F73:F75"/>
    <mergeCell ref="G73:G75"/>
    <mergeCell ref="A76:G76"/>
    <mergeCell ref="A77:A81"/>
    <mergeCell ref="B77:B81"/>
    <mergeCell ref="A64:G64"/>
    <mergeCell ref="A65:A68"/>
    <mergeCell ref="B65:B68"/>
    <mergeCell ref="C65:C68"/>
    <mergeCell ref="E65:E68"/>
    <mergeCell ref="F65:F68"/>
    <mergeCell ref="G65:G68"/>
    <mergeCell ref="I56:I57"/>
    <mergeCell ref="H55:H57"/>
    <mergeCell ref="I55:O55"/>
    <mergeCell ref="F60:F63"/>
    <mergeCell ref="G60:G63"/>
    <mergeCell ref="A59:G59"/>
    <mergeCell ref="A60:A63"/>
    <mergeCell ref="D55:D57"/>
    <mergeCell ref="B60:B63"/>
    <mergeCell ref="C60:C63"/>
    <mergeCell ref="E60:E63"/>
    <mergeCell ref="A52:A54"/>
    <mergeCell ref="B52:B54"/>
    <mergeCell ref="C52:C54"/>
    <mergeCell ref="A55:A57"/>
    <mergeCell ref="B55:B57"/>
    <mergeCell ref="C55:C57"/>
    <mergeCell ref="A49:A51"/>
    <mergeCell ref="B49:B51"/>
    <mergeCell ref="C49:C51"/>
    <mergeCell ref="E49:E51"/>
    <mergeCell ref="F41:F44"/>
    <mergeCell ref="G41:G44"/>
    <mergeCell ref="A45:G45"/>
    <mergeCell ref="A46:A48"/>
    <mergeCell ref="B46:B48"/>
    <mergeCell ref="C46:C48"/>
    <mergeCell ref="E46:E48"/>
    <mergeCell ref="F46:F48"/>
    <mergeCell ref="G46:G48"/>
    <mergeCell ref="A41:A44"/>
    <mergeCell ref="B41:B44"/>
    <mergeCell ref="C41:C44"/>
    <mergeCell ref="E41:E44"/>
    <mergeCell ref="G33:G36"/>
    <mergeCell ref="F37:F39"/>
    <mergeCell ref="G37:G39"/>
    <mergeCell ref="B33:B36"/>
    <mergeCell ref="C33:C36"/>
    <mergeCell ref="E33:E36"/>
    <mergeCell ref="F33:F36"/>
    <mergeCell ref="A37:A39"/>
    <mergeCell ref="B37:B39"/>
    <mergeCell ref="C37:C39"/>
    <mergeCell ref="E37:E39"/>
    <mergeCell ref="A26:A28"/>
    <mergeCell ref="B26:B28"/>
    <mergeCell ref="C26:C28"/>
    <mergeCell ref="E26:E28"/>
    <mergeCell ref="E21:E25"/>
    <mergeCell ref="F21:F25"/>
    <mergeCell ref="G21:G25"/>
    <mergeCell ref="A17:A20"/>
    <mergeCell ref="B17:B20"/>
    <mergeCell ref="G10:G12"/>
    <mergeCell ref="A13:G13"/>
    <mergeCell ref="A14:A16"/>
    <mergeCell ref="B14:B16"/>
    <mergeCell ref="C14:C16"/>
    <mergeCell ref="E14:E16"/>
    <mergeCell ref="F14:F16"/>
    <mergeCell ref="G14:G16"/>
    <mergeCell ref="G151:G154"/>
    <mergeCell ref="A151:A154"/>
    <mergeCell ref="B151:B154"/>
    <mergeCell ref="C17:C20"/>
    <mergeCell ref="E17:E20"/>
    <mergeCell ref="F17:F20"/>
    <mergeCell ref="G17:G20"/>
    <mergeCell ref="A21:A25"/>
    <mergeCell ref="B21:B25"/>
    <mergeCell ref="C21:C25"/>
    <mergeCell ref="G155:G158"/>
    <mergeCell ref="A155:A158"/>
    <mergeCell ref="B155:B158"/>
    <mergeCell ref="C155:C158"/>
    <mergeCell ref="E155:E158"/>
    <mergeCell ref="F155:F158"/>
    <mergeCell ref="C151:C154"/>
    <mergeCell ref="E151:E154"/>
    <mergeCell ref="F151:F154"/>
    <mergeCell ref="A148:A150"/>
    <mergeCell ref="B148:B150"/>
    <mergeCell ref="F148:F150"/>
    <mergeCell ref="G148:G150"/>
    <mergeCell ref="A128:A130"/>
    <mergeCell ref="B128:B130"/>
    <mergeCell ref="C128:C130"/>
    <mergeCell ref="E128:E130"/>
    <mergeCell ref="F128:F130"/>
    <mergeCell ref="C148:C150"/>
    <mergeCell ref="E148:E150"/>
    <mergeCell ref="G132:G134"/>
    <mergeCell ref="A135:G135"/>
    <mergeCell ref="A102:A105"/>
    <mergeCell ref="B102:B105"/>
    <mergeCell ref="C102:C105"/>
    <mergeCell ref="E102:E105"/>
    <mergeCell ref="G86:G89"/>
    <mergeCell ref="A90:A93"/>
    <mergeCell ref="A94:A97"/>
    <mergeCell ref="A86:A89"/>
    <mergeCell ref="B86:B89"/>
    <mergeCell ref="C86:C89"/>
    <mergeCell ref="E86:E89"/>
    <mergeCell ref="E90:E93"/>
    <mergeCell ref="F90:F93"/>
    <mergeCell ref="G90:G93"/>
    <mergeCell ref="F82:F85"/>
    <mergeCell ref="G82:G85"/>
    <mergeCell ref="G69:G71"/>
    <mergeCell ref="A72:G72"/>
    <mergeCell ref="A69:A71"/>
    <mergeCell ref="B69:B71"/>
    <mergeCell ref="C69:C71"/>
    <mergeCell ref="E69:E71"/>
    <mergeCell ref="F69:F71"/>
    <mergeCell ref="A82:A85"/>
    <mergeCell ref="B82:B85"/>
    <mergeCell ref="A98:A101"/>
    <mergeCell ref="B98:B101"/>
    <mergeCell ref="C98:C101"/>
    <mergeCell ref="P55:P57"/>
    <mergeCell ref="F49:F51"/>
    <mergeCell ref="G49:G51"/>
    <mergeCell ref="F52:F54"/>
    <mergeCell ref="J56:J57"/>
    <mergeCell ref="K56:O56"/>
    <mergeCell ref="G52:G54"/>
    <mergeCell ref="E55:F56"/>
    <mergeCell ref="G55:G57"/>
    <mergeCell ref="E52:E54"/>
    <mergeCell ref="A40:G40"/>
    <mergeCell ref="F26:F28"/>
    <mergeCell ref="G26:G28"/>
    <mergeCell ref="F29:F32"/>
    <mergeCell ref="G29:G32"/>
    <mergeCell ref="A29:A32"/>
    <mergeCell ref="B29:B32"/>
    <mergeCell ref="C29:C32"/>
    <mergeCell ref="E29:E32"/>
    <mergeCell ref="A33:A36"/>
    <mergeCell ref="I6:I7"/>
    <mergeCell ref="J6:J7"/>
    <mergeCell ref="K6:O6"/>
    <mergeCell ref="I5:O5"/>
    <mergeCell ref="O1:P1"/>
    <mergeCell ref="A3:P3"/>
    <mergeCell ref="A4:P4"/>
    <mergeCell ref="A5:A7"/>
    <mergeCell ref="B5:B7"/>
    <mergeCell ref="C5:C7"/>
    <mergeCell ref="D5:D7"/>
    <mergeCell ref="E5:F6"/>
    <mergeCell ref="G5:G7"/>
    <mergeCell ref="P5:P7"/>
    <mergeCell ref="H5:H7"/>
    <mergeCell ref="A110:A114"/>
    <mergeCell ref="A131:G131"/>
    <mergeCell ref="G128:G130"/>
    <mergeCell ref="F10:F12"/>
    <mergeCell ref="A10:A12"/>
    <mergeCell ref="A9:G9"/>
    <mergeCell ref="B10:B12"/>
    <mergeCell ref="C10:C12"/>
    <mergeCell ref="E10:E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48" r:id="rId1"/>
  <rowBreaks count="2" manualBreakCount="2">
    <brk id="54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2008-08-26T10:08:37Z</cp:lastPrinted>
  <dcterms:created xsi:type="dcterms:W3CDTF">2004-09-09T06:31:16Z</dcterms:created>
  <dcterms:modified xsi:type="dcterms:W3CDTF">2008-08-26T10:08:42Z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