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-własne" sheetId="1" r:id="rId1"/>
    <sheet name="Dochody-zadania zlecone" sheetId="2" r:id="rId2"/>
    <sheet name="Dochody-porozumienia z jst" sheetId="3" r:id="rId3"/>
    <sheet name="Dochody - wspólne" sheetId="4" r:id="rId4"/>
    <sheet name="Wydatki bieżące-własne" sheetId="5" r:id="rId5"/>
    <sheet name="Wydatki bieżące-zadania zlecone" sheetId="6" r:id="rId6"/>
    <sheet name="Wydatki bieżące-porozum. z jst" sheetId="7" r:id="rId7"/>
    <sheet name="Wydatki bieżące - wspólne" sheetId="8" r:id="rId8"/>
    <sheet name="Wydatki majątkowe - własne" sheetId="9" r:id="rId9"/>
    <sheet name="Wydatki majątkowe- poroz. z jst" sheetId="10" r:id="rId10"/>
    <sheet name="Przychody i rozchody" sheetId="11" r:id="rId11"/>
    <sheet name="Wydatki jednostek pomocniczych" sheetId="12" r:id="rId12"/>
    <sheet name="Zakłady budżetowe" sheetId="13" r:id="rId13"/>
    <sheet name="Dotacje celowe-programy" sheetId="14" r:id="rId14"/>
    <sheet name="Dotacje pozostałe" sheetId="15" r:id="rId15"/>
    <sheet name="Dotacje celowe - wspólne" sheetId="16" r:id="rId16"/>
    <sheet name="Fundusze pomocowe" sheetId="17" r:id="rId17"/>
    <sheet name="GFOŚiGW" sheetId="18" r:id="rId18"/>
    <sheet name="Wieloletni-2008" sheetId="19" r:id="rId19"/>
  </sheets>
  <definedNames>
    <definedName name="_xlnm.Print_Area" localSheetId="3">'Dochody - wspólne'!$A$1:$J$14</definedName>
    <definedName name="_xlnm.Print_Area" localSheetId="2">'Dochody-porozumienia z jst'!$A$1:$J$17</definedName>
    <definedName name="_xlnm.Print_Area" localSheetId="0">'Dochody-własne'!$A$1:$J$98</definedName>
    <definedName name="_xlnm.Print_Area" localSheetId="1">'Dochody-zadania zlecone'!$A$1:$J$13</definedName>
    <definedName name="_xlnm.Print_Area" localSheetId="15">'Dotacje celowe - wspólne'!$A$1:$G$17</definedName>
    <definedName name="_xlnm.Print_Area" localSheetId="13">'Dotacje celowe-programy'!$A$1:$G$45</definedName>
    <definedName name="_xlnm.Print_Area" localSheetId="14">'Dotacje pozostałe'!$A$1:$H$16</definedName>
    <definedName name="_xlnm.Print_Area" localSheetId="16">'Fundusze pomocowe'!$A$1:$N$133</definedName>
    <definedName name="_xlnm.Print_Area" localSheetId="17">'GFOŚiGW'!$A$1:$C$56</definedName>
    <definedName name="_xlnm.Print_Area" localSheetId="10">'Przychody i rozchody'!$A$1:$F$16</definedName>
    <definedName name="_xlnm.Print_Area" localSheetId="18">'Wieloletni-2008'!$A$1:$P$170</definedName>
    <definedName name="_xlnm.Print_Area" localSheetId="7">'Wydatki bieżące - wspólne'!$A$1:$M$13</definedName>
    <definedName name="_xlnm.Print_Area" localSheetId="6">'Wydatki bieżące-porozum. z jst'!$A$1:$M$13</definedName>
    <definedName name="_xlnm.Print_Area" localSheetId="4">'Wydatki bieżące-własne'!$A$1:$M$97</definedName>
    <definedName name="_xlnm.Print_Area" localSheetId="5">'Wydatki bieżące-zadania zlecone'!$A$1:$M$13</definedName>
    <definedName name="_xlnm.Print_Area" localSheetId="11">'Wydatki jednostek pomocniczych'!$A$1:$H$37</definedName>
    <definedName name="_xlnm.Print_Area" localSheetId="8">'Wydatki majątkowe - własne'!$A$1:$E$55</definedName>
    <definedName name="_xlnm.Print_Area" localSheetId="9">'Wydatki majątkowe- poroz. z jst'!$A$1:$E$15</definedName>
    <definedName name="_xlnm.Print_Area" localSheetId="12">'Zakłady budżetowe'!$A$1:$H$117</definedName>
  </definedNames>
  <calcPr fullCalcOnLoad="1" fullPrecision="0"/>
</workbook>
</file>

<file path=xl/sharedStrings.xml><?xml version="1.0" encoding="utf-8"?>
<sst xmlns="http://schemas.openxmlformats.org/spreadsheetml/2006/main" count="1192" uniqueCount="445">
  <si>
    <t>WYTWARZANIE I ZAOPATRYWANIE W ENERGIĘ ELEKTRYCZNĄ, GAZ I WODĘ</t>
  </si>
  <si>
    <t>6298</t>
  </si>
  <si>
    <t xml:space="preserve">Środki na dofinansowanie własnych inwestycji gmin (związków gmin), powiatów (związków powiatów), samorządów województw, pozyskane z innych źródeł </t>
  </si>
  <si>
    <t>TRANSPORT I ŁĄCZNOŚĆ</t>
  </si>
  <si>
    <t>Drogi publiczne gminne</t>
  </si>
  <si>
    <t>2370</t>
  </si>
  <si>
    <t>Wpływy do budżetu nadwyżki środków obrotowych zakładu budżetowego</t>
  </si>
  <si>
    <t>Gospodarka gruntami i nieruchomościami</t>
  </si>
  <si>
    <t>0970</t>
  </si>
  <si>
    <t>Wpływy z różnych dochodów</t>
  </si>
  <si>
    <t>ADMINISTRACJA PUBLICZNA</t>
  </si>
  <si>
    <t>Urzędy gmin (miast i miast na prawach powiatu)</t>
  </si>
  <si>
    <t>BEZPIECZEŃSTWO PUBLICZNE I OCHRONA PRZECIWPOŻAROWA</t>
  </si>
  <si>
    <t>Ochotnicze straże pożarne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</si>
  <si>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</si>
  <si>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</si>
  <si>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0910</t>
  </si>
  <si>
    <t>0480</t>
  </si>
  <si>
    <t>Wpływy z innych opłat stanowiących dochody jednostek samorządu terytorialnego na podstawie ustaw</t>
  </si>
  <si>
    <t>Wpływy z opłat za wydawanie zezwoleń na sprzedaż alkoholu</t>
  </si>
  <si>
    <t>0920</t>
  </si>
  <si>
    <t>Pozostałe odsetki</t>
  </si>
  <si>
    <t>2920</t>
  </si>
  <si>
    <t>0580</t>
  </si>
  <si>
    <t>RÓŻNE ROZLICZENIA</t>
  </si>
  <si>
    <t>Część oświatowa subwencji ogólnej dla jednostek samorządu terytorialnego</t>
  </si>
  <si>
    <t>Subwencje ogólne z budżetu państwa</t>
  </si>
  <si>
    <t>Prywatyzacja</t>
  </si>
  <si>
    <t>Grzywny i inne kary pieniężne od osób prawnych i innych jednostek organizacyjnych</t>
  </si>
  <si>
    <t>2460</t>
  </si>
  <si>
    <t>2705</t>
  </si>
  <si>
    <t>Środki otrzymane od pozostałych jednostek zaliczanych do sektora finansów publicznych na realizację zadań bieżących jednostek zaliczanych do sektora finansów publicznych</t>
  </si>
  <si>
    <t>OŚWIATA I WYCHOWANIE</t>
  </si>
  <si>
    <t>Szkoły podstawowe</t>
  </si>
  <si>
    <t>Przedszkola</t>
  </si>
  <si>
    <t>2910</t>
  </si>
  <si>
    <t>Gimnazja</t>
  </si>
  <si>
    <t>Dokształcanie i doskonalenie nauczycieli</t>
  </si>
  <si>
    <t>Wpływy ze zwrotów dotacji wykorzystanych niezgodnie z przeznaczeniem lub pobranych w nadmiernej wysokości</t>
  </si>
  <si>
    <t>6269</t>
  </si>
  <si>
    <t>KULTURA I OCHRONA DZIEDZICTWA NARODOWEGO</t>
  </si>
  <si>
    <t>Domy i ośrodki kultury, świetlice i kluby</t>
  </si>
  <si>
    <t>Część równoważąca subwencji ogólnej dla gmin</t>
  </si>
  <si>
    <t>KULTURA FIZYCZNA I SPORT</t>
  </si>
  <si>
    <t>Obiekty sportowe</t>
  </si>
  <si>
    <t>PLAN DOCHODÓW  BUDŻETOWYCH ZWIĄZANYCH Z REALIZACJĄ ZADAŃ Z ZAKRESU ADMINISTRACJI RZĄDOWEJ 
ORAZ INNYCH ZADAŃ ZLECONYCH USTAWAMI</t>
  </si>
  <si>
    <t>Urzędy naczelnych organów władzy państwowej, kontroli i ochrony prawa</t>
  </si>
  <si>
    <t>2010</t>
  </si>
  <si>
    <t>Dotacje celowe otrzymane z budżetu państwa na realizację zadań bieżących z zakresu administracji rządowej oraz innych zadań zleconych gminie (związkom gmin) ustawami</t>
  </si>
  <si>
    <t>Drogi publiczne wojewódzkie</t>
  </si>
  <si>
    <t>Drogi publiczne powiatowe</t>
  </si>
  <si>
    <t>6299</t>
  </si>
  <si>
    <t>6620</t>
  </si>
  <si>
    <t>Dotacje otrzymane z powiatu na inwestycje i zakupy inwestycyjne realizowane na podstawie porozumień (umów) między jednostkami samorządu terytorialnego</t>
  </si>
  <si>
    <t>Promocja jednostek samorządu terytorialnego</t>
  </si>
  <si>
    <t>OBSŁUGA DŁUGU PUBLICZNEGO</t>
  </si>
  <si>
    <t>Obsługa papierów wartościowych, kredytów i pożyczek jednostek samorządu terytorialnego</t>
  </si>
  <si>
    <t>Rezerwy ogólne i celowe</t>
  </si>
  <si>
    <t>Stołówki szkolne</t>
  </si>
  <si>
    <t>Przeciwdziałanie alkoholizmowi</t>
  </si>
  <si>
    <t>Usługi opiekuńcze i specjalistyczne usługi opiekuńcze</t>
  </si>
  <si>
    <t>Żłobki</t>
  </si>
  <si>
    <t>EDUKACYJNA OPIEKA WYCHOWAWCZA</t>
  </si>
  <si>
    <t>Ochotnicze Hufce Pracy</t>
  </si>
  <si>
    <t>Wpływy i wydatki związane z gromadzeniem środków z opłat produktowych</t>
  </si>
  <si>
    <t>Biblioteki</t>
  </si>
  <si>
    <t>Ochrona zabytków i opieka nad zabytkami</t>
  </si>
  <si>
    <t>PLAN WYDATKÓW BIEŻĄCYCH ZWIĄZANYCH Z REALIZACJĄ ZADAŃ Z ZAKRESU ADMINISTRACJI RZĄDOWEJ ORAZ INNYCH ZADAŃ ZLECONYCH USTAWAMI</t>
  </si>
  <si>
    <t>Oświetlenie ulic, placów i dróg</t>
  </si>
  <si>
    <t>PLAN WYDATKÓW MAJĄTKOWYCH ZWIĄZANYCH Z REALIZACJĄ ZADAŃ WYKONYWANYCH NA PODSTAWIE POROZUMIEŃ (UMÓW) MIĘDZY JEDNOSTKAMI SAMORZĄDU TERYTORIALNEGO</t>
  </si>
  <si>
    <t>Odsetki od nieterminowych wpłat z tytułu podatków i opłat</t>
  </si>
  <si>
    <t>Nazwa zakładu budżetowego</t>
  </si>
  <si>
    <t>Dotacje podmiotowe z budżetu 
na wydatki bieżące</t>
  </si>
  <si>
    <t>Zakład Gospodarki Komunalnej 
i Mieszkaniowej w Policach</t>
  </si>
  <si>
    <t>DOTACJE DLA ZAKŁADÓW BUDŻETOWYCH W 2008 ROKU</t>
  </si>
  <si>
    <t>Dotacje celowe z budżetu na inwestycje</t>
  </si>
  <si>
    <t>Szkoła Podstawowa nr 1 w Policach</t>
  </si>
  <si>
    <t>Szkoła Podstawowa nr 2 w Policach</t>
  </si>
  <si>
    <t>Szkoła Podstawowa nr 3 w Policach</t>
  </si>
  <si>
    <t>ZS nr 2
Szkoła Podstawowa nr 6 w Policach</t>
  </si>
  <si>
    <t>URZĘDY NACZELNYCH ORGANÓW WŁADZY PAŃSTWOWEJ, KONTROLI I OCHRONY PRAWA ORAZ SĄDOWNICTWA</t>
  </si>
  <si>
    <t>Szkoła Podstawowa nr 8 w Policach</t>
  </si>
  <si>
    <t>Szkoła Podstawowa w Tanowie</t>
  </si>
  <si>
    <t>Przedszkola zbiorczo, w tym:</t>
  </si>
  <si>
    <t>Szkoły podstawowe zbiorczo, w tym: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</si>
  <si>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</si>
  <si>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</si>
  <si>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</si>
  <si>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</si>
  <si>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</si>
  <si>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</si>
  <si>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Przedszkole Publiczne nr 11 w Policach</t>
  </si>
  <si>
    <t>Przedszkole Publiczne w Tanowie</t>
  </si>
  <si>
    <t>Przedszkole Publiczne w Trzebieży</t>
  </si>
  <si>
    <t>Gimnazja zbiorczo, w tym:</t>
  </si>
  <si>
    <t>Gimnazjum nr 1 w Policach</t>
  </si>
  <si>
    <t>ZS Szkoła Podstawowa w Trzebieży</t>
  </si>
  <si>
    <t>Gimnazjum nr 3 w Policach</t>
  </si>
  <si>
    <t>ZS nr 2 Gimnazjum nr 4 w Policach</t>
  </si>
  <si>
    <t>ZS Gimnazjum w Trzebieży</t>
  </si>
  <si>
    <t>Miejski Żłobek w Policach</t>
  </si>
  <si>
    <t>ZS nr 1 Gimnazjum nr 2 w Policach</t>
  </si>
  <si>
    <t xml:space="preserve"> - w zakresie kultury i sztuki, w tym:</t>
  </si>
  <si>
    <t>POZOSTAŁE DOTACJE NA ZADANIA PUBLICZNE W 2008 ROKU</t>
  </si>
  <si>
    <t xml:space="preserve"> </t>
  </si>
  <si>
    <t>Dotacje podmiotowe 
na wydatki bieżące</t>
  </si>
  <si>
    <t>Dotacje celowe 
na wydatki inwestycyjne</t>
  </si>
  <si>
    <t>Miejski Ośrodek Kultury w Policach</t>
  </si>
  <si>
    <t>Biblioteka im. M. Skłodowskiej-Curie</t>
  </si>
  <si>
    <t>w Policach</t>
  </si>
  <si>
    <t>Pomoc finansowa dla Gminy Miasto Szczecin na zintegrowany projekt zakupu autobusów dla SPPK Sp. z o.o.</t>
  </si>
  <si>
    <t>Modernizacja ul.Wyszyńskiego w Policach</t>
  </si>
  <si>
    <t>Modernizacja ul.Usługowej w Policach</t>
  </si>
  <si>
    <t>Budowa parkingów przy kościele i cmentarzu w Niekłończycy</t>
  </si>
  <si>
    <t xml:space="preserve">Przebudowa budynku komunalnego przy ul. WOP 7 w Trzebieży </t>
  </si>
  <si>
    <t>Rozbudowa sieci kanalizacji sanitarnej i deszczowej w Pilchowie</t>
  </si>
  <si>
    <t>Infrastruktura techniczna (sieć wodociągowa, sieć kanalizacji sanitarnej i deszczowej) - ul. Kasprowicza w Policach</t>
  </si>
  <si>
    <t>Modernizacja gminnego targowiska w Policach przy ul. PCK</t>
  </si>
  <si>
    <t>PLAN DOCHODÓW  BUDŻETOWYCH ZWIĄZANYCH Z REALIZACJĄ ZADAŃ WSPÓLNYCH REALIZOWANYCH W DRODZE UMÓW LUB POROZUMIEŃ 
MIĘDZY JEDNOSTKAMI SAMORZĄDU TERYTORIALNEGO</t>
  </si>
  <si>
    <t>2008</t>
  </si>
  <si>
    <t>Dotacje rozwojowe oraz środki na finansowanie Wspólnej Polityki Rolnej</t>
  </si>
  <si>
    <t>2009</t>
  </si>
  <si>
    <t>PLAN WYDATKÓW BIEŻĄCYCH ZWIĄZANYCH Z REALIZACJĄ ZADAŃ WSPÓLNYCH REALIZOWANYCH W DRODZE UMÓW LUB POROZUMIEŃ 
MIĘDZY JEDNOSTKAMI SAMORZĄDU TERYTORIALNEGO</t>
  </si>
  <si>
    <t>DOTACJE CELOWE NA ZADANIA BIEŻĄCE ZWIĄZANE Z REALIZACJĄ ZADAŃ WSPÓLNYCH REALIZOWANYCH W DRODZE UMÓW LUB POROZUMIEŃ 
MIĘDZY JEDNOSTKAMI SAMORZĄDU TERYTORIALNEGO
W 2008 ROKU</t>
  </si>
  <si>
    <t>Dotacje celowe na realizację projektu pn. "Pobudka – rozwój potencjału zawodowego młodzieży w wieku 18 – 25 lat",</t>
  </si>
  <si>
    <t xml:space="preserve"> - dotacja celowa dla Gminy Dobra</t>
  </si>
  <si>
    <t xml:space="preserve"> - dotacja celowa dla Gminy Kołbaskowo</t>
  </si>
  <si>
    <t xml:space="preserve"> - dotacja celowa dla Gminy Nowe Warpno</t>
  </si>
  <si>
    <t xml:space="preserve"> - dotacja celowa dla Powiatu Polickiego</t>
  </si>
  <si>
    <t>Zmiany
(zmniejszenia)</t>
  </si>
  <si>
    <t>Zasiłki i pomoc w naturze oraz składki na ubezpieczenia emerytalne i rentowe</t>
  </si>
  <si>
    <t>Program Operacyjny Infrastruktura 
i Środowisko</t>
  </si>
  <si>
    <r>
      <t xml:space="preserve">   </t>
    </r>
    <r>
      <rPr>
        <b/>
        <sz val="16"/>
        <rFont val="Arial"/>
        <family val="2"/>
      </rPr>
      <t>∙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>w zakresie rozwoju świadomości kulturowej</t>
    </r>
  </si>
  <si>
    <t>PRZYCHODY I ROZCHODY BUDŻETU GMINY W 2008 ROKU</t>
  </si>
  <si>
    <t>Klasyfikacja
§</t>
  </si>
  <si>
    <t>Przychody ogółem:</t>
  </si>
  <si>
    <t>RAZEM 
wydatki bieżące</t>
  </si>
  <si>
    <t xml:space="preserve">Przebudowa boisk Szkół Podstawowych w Policach                                                                    - SP nr 1 (2 600 000 - 2010 + 1 000 000 - 2011)                                                                                                                                                                        - SP nr 6 (1 958 000 - 2008)                                                                              </t>
  </si>
  <si>
    <t>Zmiany
( - / + )</t>
  </si>
  <si>
    <t xml:space="preserve"> + 4 633 616</t>
  </si>
  <si>
    <t>9 737 396</t>
  </si>
  <si>
    <t xml:space="preserve"> - 5 200 000</t>
  </si>
  <si>
    <t xml:space="preserve"> + 10 303 780</t>
  </si>
  <si>
    <t>Zmiany
(zwiększenia)</t>
  </si>
  <si>
    <t>Budowa budynków mieszkalno-usługowych przy ul. Bankowej 
w Policach</t>
  </si>
  <si>
    <t>Budowa budynku socjalnego przy ul. Niedziałkowskiego 12 
w Policach</t>
  </si>
  <si>
    <t>Infrastruktura techniczna (sieć wodociągowa, sieć kanalizacji sanitarnej i deszczowej, sieć oświetleniowa, drogi i chodniki) - 
ul. Ofiar Stutthofu w Policach</t>
  </si>
  <si>
    <t>Przebudowa rurociągu na cieku melioracyjnym "Grzybnica" oraz budowa sieci kanalizacji sanitarnej 
w ul. Kochanowskiego w Policach</t>
  </si>
  <si>
    <t>Przebudowa boiska treningowego w OSiR w Policach przy 
ul. Siedleckiej 2b</t>
  </si>
  <si>
    <t xml:space="preserve">Program polsko-niemiecki </t>
  </si>
  <si>
    <t>Poznajemy historię Szczecina</t>
  </si>
  <si>
    <t>Odprowadzenie ścieków i wód opadowych z rejonu 
ul. Tanowskiej w Policach i m. Trzeszczyn</t>
  </si>
  <si>
    <t>Budowa kanalizacji sanitarnej i deszczowej w ul. J.Kochanowskiego, Galla Anonima, M.Reja, W.Kadłubka 
i Wkrzańskiej w Policach.</t>
  </si>
  <si>
    <t>6208</t>
  </si>
  <si>
    <t>Dotacje rozwojowe</t>
  </si>
  <si>
    <t>Przychody z zaciągniętych pożyczek i kredytów na rynku krajowym (kredyty)</t>
  </si>
  <si>
    <t>§ 952</t>
  </si>
  <si>
    <t>Przychody z tytułu innych rozliczeń krajowych (wolne środki)</t>
  </si>
  <si>
    <t>§ 955</t>
  </si>
  <si>
    <t>Rozchody ogółem:</t>
  </si>
  <si>
    <t>Spłaty otrzymanych krajowych pożyczek i kredytów (pożyczki)</t>
  </si>
  <si>
    <t>§ 992</t>
  </si>
  <si>
    <t>WYDATKI JEDNOSTEK POMOCNICZYCH W 2008 ROKU</t>
  </si>
  <si>
    <t>Dział 921 rozdział 92109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</si>
  <si>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</si>
  <si>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</si>
  <si>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</si>
  <si>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</si>
  <si>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</si>
  <si>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</si>
  <si>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</si>
  <si>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Gryfitów                            (Nr 5)</t>
  </si>
  <si>
    <t>Księcia Bogusława X       (Nr 6)</t>
  </si>
  <si>
    <t>Anny Jagiellonki               (Nr 7)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</si>
  <si>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</si>
  <si>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</si>
  <si>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</si>
  <si>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</si>
  <si>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</si>
  <si>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</si>
  <si>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</si>
  <si>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</si>
  <si>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</si>
  <si>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</si>
  <si>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</si>
  <si>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</si>
  <si>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</si>
  <si>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Nadwyżka budżetu z lat ubiegłych</t>
  </si>
  <si>
    <t>§ 957</t>
  </si>
  <si>
    <t>Plan po zmianach</t>
  </si>
  <si>
    <t>Plan
na 2008 r.</t>
  </si>
  <si>
    <t>Plan po zmianach 
na 2008 r.</t>
  </si>
  <si>
    <t>Wydatki bieżące</t>
  </si>
  <si>
    <t>w tym wynagrodzenia 
i pochodne</t>
  </si>
  <si>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</si>
  <si>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</si>
  <si>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</si>
  <si>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</si>
  <si>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</si>
  <si>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</si>
  <si>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</si>
  <si>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Okres realizacji</t>
  </si>
  <si>
    <t>Budowa ścieżek rowerowych</t>
  </si>
  <si>
    <t>Budowa świetlicy wiejskiej w Trzeszczynie</t>
  </si>
  <si>
    <t>Lp.</t>
  </si>
  <si>
    <t>środki budżetowe</t>
  </si>
  <si>
    <t>środki pomocowe</t>
  </si>
  <si>
    <t>Przebudowa klubu Rady Sołeckiej w Tatyni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</si>
  <si>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</si>
  <si>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Paragraf</t>
  </si>
  <si>
    <t xml:space="preserve">Środki na dofinansowanie własnych zadań bieżących gminy (związków gmin), powiatów (związków powiatów), samorządów województw, pozyskane z innych źródeł </t>
  </si>
  <si>
    <t>Dział 900                             Rozdział 90011</t>
  </si>
  <si>
    <t>Wyszczególnienie</t>
  </si>
  <si>
    <t>I.</t>
  </si>
  <si>
    <t>STAN FUNDUSZU NA POCZĄTEK ROKU</t>
  </si>
  <si>
    <t>1.</t>
  </si>
  <si>
    <t>II.</t>
  </si>
  <si>
    <t xml:space="preserve">PRZYCHODY </t>
  </si>
  <si>
    <t>Wpływy z różnych opłat (za pobór wód)</t>
  </si>
  <si>
    <t>2.</t>
  </si>
  <si>
    <t>Odsetki od środków na rachunkach bankowych</t>
  </si>
  <si>
    <t>3.</t>
  </si>
  <si>
    <t>Wpływy z różnych opłat (za zrzut ścieków)</t>
  </si>
  <si>
    <t>4.</t>
  </si>
  <si>
    <t>Wpływy z różnych opłat (za składowanie odpadów)</t>
  </si>
  <si>
    <t>5.</t>
  </si>
  <si>
    <t>Wpływy z różnych opłat (za emisję)</t>
  </si>
  <si>
    <t>6.</t>
  </si>
  <si>
    <t>Wpływy z różnych opłat (pozostałe wpływy)</t>
  </si>
  <si>
    <t>III.</t>
  </si>
  <si>
    <t xml:space="preserve"> WYDATKI </t>
  </si>
  <si>
    <t>wydatki bieżące</t>
  </si>
  <si>
    <t>wydatki majątkowe</t>
  </si>
  <si>
    <t>Dostarczanie wody</t>
  </si>
  <si>
    <t>Gospodarka ściekowa i ochrona wód</t>
  </si>
  <si>
    <t>Gospodarka odpadami</t>
  </si>
  <si>
    <t>Ochrona powietrza atmosferycznego i klimatu</t>
  </si>
  <si>
    <t>Opieka nad zwierzętami</t>
  </si>
  <si>
    <t>7.</t>
  </si>
  <si>
    <t>Edukacja ekologiczna</t>
  </si>
  <si>
    <t>8.</t>
  </si>
  <si>
    <t>Melioracje</t>
  </si>
  <si>
    <t>9.</t>
  </si>
  <si>
    <t>Inne zadania</t>
  </si>
  <si>
    <t>10.</t>
  </si>
  <si>
    <t>Różne rozliczenia finansowe</t>
  </si>
  <si>
    <t>IV</t>
  </si>
  <si>
    <t>STAN FUNDUSZU NA KONIEC ROKU</t>
  </si>
  <si>
    <t>Środki finansowe pozostałe z 2007 r.</t>
  </si>
  <si>
    <t>Poz.</t>
  </si>
  <si>
    <t>Treść</t>
  </si>
  <si>
    <t>x</t>
  </si>
  <si>
    <t>RAZEM</t>
  </si>
  <si>
    <t>GOSPODARKA KOMUNALNA I OCHRONA ŚRODOWISKA</t>
  </si>
  <si>
    <t>Pozostała działalność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</si>
  <si>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</si>
  <si>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</si>
  <si>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</si>
  <si>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</si>
  <si>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</si>
  <si>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DOTACJE CELOWE NA ZADANIA WŁASNE GMINY
REALIZOWANE PRZEZ PODMIOTY NIENALEŻĄCE DO SEKTORA FINANSÓW PUBLICZNYCH
W 2008 ROKU</t>
  </si>
  <si>
    <t>Zakresy zadań</t>
  </si>
  <si>
    <t xml:space="preserve">Plan </t>
  </si>
  <si>
    <t>Zadania w zakresie upowszechniania turystyki</t>
  </si>
  <si>
    <t>Zadania w zakresie ochrony zdrowia,</t>
  </si>
  <si>
    <t>z tego:</t>
  </si>
  <si>
    <t xml:space="preserve"> - w zakresie przeciwdziałania patologiom społecznym</t>
  </si>
  <si>
    <t xml:space="preserve">   poprzez prowadzenie działalności</t>
  </si>
  <si>
    <t xml:space="preserve">   na rzecz niepijących alkoholików</t>
  </si>
  <si>
    <t>Zadania w zakresie pomocy społecznej,</t>
  </si>
  <si>
    <t xml:space="preserve"> - prowadzenie Środowiskowego Domu Samopomocy</t>
  </si>
  <si>
    <t xml:space="preserve"> - w zakresie pomocy społecznej </t>
  </si>
  <si>
    <t>Zadania w zakresie polityki społecznej</t>
  </si>
  <si>
    <t>Zadania w zakresie edukacyjnej opieki wychowawczej</t>
  </si>
  <si>
    <t xml:space="preserve"> - organizacja wypoczynku dzieci i młodzieży</t>
  </si>
  <si>
    <t xml:space="preserve"> - prowadzenie środowiskowych ognisk wychowawczych</t>
  </si>
  <si>
    <t>Zadania w zakresie kultury i ochrony</t>
  </si>
  <si>
    <t>dziedzictwa narodowego</t>
  </si>
  <si>
    <t xml:space="preserve"> - w zakresie ochrony zabytków</t>
  </si>
  <si>
    <t>Zadania w zakresie kultury fizycznej i sportu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</si>
  <si>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</si>
  <si>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</si>
  <si>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</si>
  <si>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</si>
  <si>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</si>
  <si>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</si>
  <si>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</si>
  <si>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</si>
  <si>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</si>
  <si>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</si>
  <si>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>Regionalny Program Operacyjny dla województwa zachodniopomorskiego</t>
  </si>
  <si>
    <t>Przebudowa i rozbudowa sieci wodociągowej 
w Pilchowie</t>
  </si>
  <si>
    <t>Wydział TI</t>
  </si>
  <si>
    <t>OGÓŁEM:</t>
  </si>
  <si>
    <t>dotacje z GFOŚiGW</t>
  </si>
  <si>
    <t>inne środki</t>
  </si>
  <si>
    <t xml:space="preserve"> INTERREG IV</t>
  </si>
  <si>
    <t>Budowa infrastruktury informatycznej oraz systemu informacji przestrzennej GIS</t>
  </si>
  <si>
    <t>Wydział UA</t>
  </si>
  <si>
    <t>Przebudowa remizy OSP w Trzebieży oraz ochrona przeciwpożarowa na terenie gminy</t>
  </si>
  <si>
    <t>Przebudowa kompleksu boisk przy SP 6 
w Policach-Jasienicy</t>
  </si>
  <si>
    <t>Młodzież w Działaniu</t>
  </si>
  <si>
    <t>Bieszczady</t>
  </si>
  <si>
    <t>Gimnazjum nr 1 
w Policach</t>
  </si>
  <si>
    <t>Ośrodek Pomocy Społecznej w Policach</t>
  </si>
  <si>
    <t>Budowa kanalizacji deszczowej i sieci wodociągowej w ul. Wiśniowej i Czereśniowej 
w Policach</t>
  </si>
  <si>
    <t>11.</t>
  </si>
  <si>
    <t>12.</t>
  </si>
  <si>
    <t>13.</t>
  </si>
  <si>
    <t>Termomodernizacja budynków użyteczności publicznej</t>
  </si>
  <si>
    <t>14.</t>
  </si>
  <si>
    <t>Program Rozwoju Obszarów Wiejskich</t>
  </si>
  <si>
    <t>15.</t>
  </si>
  <si>
    <t>dochody bieżące</t>
  </si>
  <si>
    <t>dochody majątkowe</t>
  </si>
  <si>
    <t>Razem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</si>
  <si>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</si>
  <si>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</si>
  <si>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PLAN DOCHODÓW  BUDŻETOWYCH ZWIĄZANYCH Z REALIZACJĄ ZADAŃ WYKONYWANYCH NA PODSTAWIE POROZUMIEŃ (UMÓW) 
MIĘDZY JEDNOSTKAMI SAMORZĄDU TERYTORIALNEGO</t>
  </si>
  <si>
    <t>PLAN WYDATKÓW BIEŻĄCYCH ZWIĄZANYCH Z REALIZACJĄ ZADAŃ WŁASNYCH</t>
  </si>
  <si>
    <t>PLAN WYDATKÓW BIEŻĄCYCH ZWIĄZANYCH Z REALIZACJĄ ZADAŃ WYKONYWANYCH NA PODSTAWIE POROZUMIEŃ (UMÓW) 
MIĘDZY JEDNOSTKAMI SAMORZĄDU TERYTORIALNEGO</t>
  </si>
  <si>
    <t>PLAN WYDATKÓW MAJĄTKOWYCH ZWIĄZANYCH Z REALIZACJĄ ZADAŃ WŁASNYCH</t>
  </si>
  <si>
    <t>2708</t>
  </si>
  <si>
    <t>POMOC SPOŁECZNA</t>
  </si>
  <si>
    <t>POZOSTAŁE ZADANIA W ZAKRESIE POLITYKI SPOŁECZNEJ</t>
  </si>
  <si>
    <t>2440</t>
  </si>
  <si>
    <t>Dotacje otrzymane z funduszy celowych na realizację zadań bieżących jednostek sektora finansów publicznych</t>
  </si>
  <si>
    <t>OCHRONA ZDROWIA</t>
  </si>
  <si>
    <t>GOSPODARKA MIESZKANIOWA</t>
  </si>
  <si>
    <t>Zakłady gospodarki mieszkaniowej</t>
  </si>
  <si>
    <t>6260</t>
  </si>
  <si>
    <t>Dotacje otrzymane z funduszy celowych na finansowanie lub dofinansowanie kosztów realizacji inwestycji i zakupów inwestycyjnych jednostek sektora finansów publicznych</t>
  </si>
  <si>
    <t>Ośrodki pomocy społecznej</t>
  </si>
  <si>
    <t>DZIAŁALNOŚĆ USŁUGOWA</t>
  </si>
  <si>
    <t>Plan na 2008 r.</t>
  </si>
  <si>
    <t>Urządzanie i utrzymanie zieleni w miastach i gminach</t>
  </si>
  <si>
    <t>Środki finansowe pozostałe z 2008 r.</t>
  </si>
  <si>
    <t>PLAN PRZYCHODÓW I WYDATKÓW 
GMINNEGO FUNDUSZU OCHRONY ŚRODOWISKA I GOSPODARKI WODNEJ 
NA 2008 ROK</t>
  </si>
  <si>
    <t>Odprowadzenie nadwyżki z tytułu art. 404 ustawy z dnia 27 kwietnia 2001 r. Prawo ochrony środowiska (Dz.U. z 2006 r. Nr 129, poz. 902 z późn. zm.) do WFOŚiGW 
woj. zachodniopomorskiego za rok 2007</t>
  </si>
  <si>
    <t>Pobudka – rozwój potencjału zawodowego młodzieży w wieku 18 – 25 lat</t>
  </si>
  <si>
    <t xml:space="preserve"> - w zakresie opieki i pomocy osobom chorym </t>
  </si>
  <si>
    <t xml:space="preserve">   na fenyloketonurię, opieki nad ludźmi chorymi na cukrzycę </t>
  </si>
  <si>
    <t xml:space="preserve">   oraz w zakresie profilaktyki cukrzycy, </t>
  </si>
  <si>
    <t xml:space="preserve">   prowadzenia hospicjum domowego dla dorosłych osób </t>
  </si>
  <si>
    <t xml:space="preserve">   nieuleczalnie chorych, prowadzenia hospicjum dla dzieci </t>
  </si>
  <si>
    <t xml:space="preserve">   oraz inne działania w zakresie ochrony zdrowia</t>
  </si>
  <si>
    <t xml:space="preserve">WYKAZ   WIELOLETNICH   PROGRAMÓW   INWESTYCYJNYCH   NA   LATA   2008 - 2012 </t>
  </si>
  <si>
    <t>Roz-dział</t>
  </si>
  <si>
    <t>Nazwa programu wraz z wykazem zadań inwestycyjnych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</si>
  <si>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</si>
  <si>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</si>
  <si>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</si>
  <si>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</si>
  <si>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2007</t>
  </si>
  <si>
    <t>Planowane nakłady w 2008</t>
  </si>
  <si>
    <t>Prognozowane nakłady w latach następnych</t>
  </si>
  <si>
    <t>Od</t>
  </si>
  <si>
    <t>Do</t>
  </si>
  <si>
    <t>po 2012</t>
  </si>
  <si>
    <t>DOSTARCZENIE I POPRAWA JAKOŚCI WODY</t>
  </si>
  <si>
    <t>Przebudowa i rozbudowa sieci wodociągowej w Pilchowie</t>
  </si>
  <si>
    <t>Wydz. TI</t>
  </si>
  <si>
    <t>nakłady ogółem, w tym:</t>
  </si>
  <si>
    <t>ROZBUDOWA I MODERNIZACJA SIECI KOMUNIKACJI DROGOWEJ</t>
  </si>
  <si>
    <t>Wydz. SO</t>
  </si>
  <si>
    <t>Wydz.GKM</t>
  </si>
  <si>
    <t>inne</t>
  </si>
  <si>
    <t>Modernizacja wiaduktu przy ul. Kuźnickiej w Policach</t>
  </si>
  <si>
    <t>Modernizacja wiaduktu przy ul. Piotra i Pawła w Policach</t>
  </si>
  <si>
    <t>ROZBUDOWA BAZY TURYSTYCZNEJ</t>
  </si>
  <si>
    <t>Budowa infrastruktury w Trzebieży w ramach Zachodniopomorskiego Szlaku Żeglarskiego</t>
  </si>
  <si>
    <t>ROZBUDOWA I MODERNIZACJA ZASOBÓW MIESZKANIOWYCH</t>
  </si>
  <si>
    <t>Wydz.TI</t>
  </si>
  <si>
    <t>BEZPIECZEŃSTWO PUBLICZNE</t>
  </si>
  <si>
    <t>Przebudowa remizy OSP w Trzebieży</t>
  </si>
  <si>
    <t>Monitoring miejsc zagrożonych przestępczością w Policach</t>
  </si>
  <si>
    <t>BUDOWA I MODERNIZACJA OBIEKTÓW  OŚWIATOWYCH</t>
  </si>
  <si>
    <t>TRANSGRANICZNA OCHRONA   ZASOBÓW  WÓD PODZIEMNYCH</t>
  </si>
  <si>
    <t xml:space="preserve">Transgraniczna ochrona zasobów wód podziemnych - Kanalizacja Gminy Police                                                                                     </t>
  </si>
  <si>
    <t>dotacja (GFOŚiGW)</t>
  </si>
  <si>
    <t>Budowa sieci kanalizacji sanitarnej i deszczowej w Tanowie</t>
  </si>
  <si>
    <t>Budowa sieci kanalizacji sanitarnej i deszczowej oraz sieci wodociągowej w ul. Polnej w Trzebieży</t>
  </si>
  <si>
    <t>OCHRONA ŚRODOWISKA</t>
  </si>
  <si>
    <t>Rozbudowa węzła kompostowania w ZOiSOK w Leśnie Górnym</t>
  </si>
  <si>
    <t>BUDOWA OŚWIETLENIA ULICZNEGO</t>
  </si>
  <si>
    <t>Oświetlenie w miejscowości Węgornik</t>
  </si>
  <si>
    <t>Oświetlenie drogi pomiędzy Drogoradzem a Uniemyślem</t>
  </si>
  <si>
    <t>POPRAWA WARUNKÓW HANDLU I USŁUG</t>
  </si>
  <si>
    <t>GOSPODARKA ZASOBAMI KOMUNALNYMI</t>
  </si>
  <si>
    <t>Przebudowa Parku "Staromiejskiego" w Policach</t>
  </si>
  <si>
    <t xml:space="preserve">Rozbudowa cmentarza komunalnego w Policach </t>
  </si>
  <si>
    <t xml:space="preserve">POPRAWA WARUNKÓW DZIAŁALNOŚCI SAMORZĄDÓW WIEJSKICH I OSIEDLOWYCH </t>
  </si>
  <si>
    <t>Przebudowa świetlicy wiejskiej w Uniemyślu</t>
  </si>
  <si>
    <t>Budowa świetlicy wiejskiej w Niekłończycy</t>
  </si>
  <si>
    <t>Budowa świetlicy wiejskiej w Wieńkowie</t>
  </si>
  <si>
    <t>ROZBUDOWA BAZY SPORTOWO-REKREACYJNEJ</t>
  </si>
  <si>
    <t>OSIR</t>
  </si>
  <si>
    <t>NAKŁADY  OGÓŁEM, W TYM:</t>
  </si>
  <si>
    <t>ŚRODKI BUDŻETOWE</t>
  </si>
  <si>
    <t>DOTACJA (GFOŚiGW)</t>
  </si>
  <si>
    <t>ŚRODKI POMOCOWE</t>
  </si>
  <si>
    <t>INNE</t>
  </si>
  <si>
    <t>Przebudowa rurociągu na cieku melioracyjnym "Grzybnica" oraz budowa sieci kanalizacji sanitarnej w ul. Kochanowskiego w Policach</t>
  </si>
  <si>
    <t>Program Operacyjny Kapitał Ludzki</t>
  </si>
  <si>
    <t>Wydział PI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</si>
  <si>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</si>
  <si>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</si>
  <si>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</si>
  <si>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</si>
  <si>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</si>
  <si>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</si>
  <si>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</si>
  <si>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</si>
  <si>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</si>
  <si>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"Język angielski szansą zdobycia lepszego wykształcenia w Trzebieży" 
nr projektu POKL/1/9.5/90/07</t>
  </si>
  <si>
    <t>"Łatwiejszy dostęp do edukacji poprzez kurs języka niemieckiego w Pilchowie" 
nr projektu POKL/1/9.5/91/07</t>
  </si>
  <si>
    <t>"Edukacja i kultura w Tanowie - teatr i literatura bez tajemnic" 
nr projektu POKL/1/9.5/92/07</t>
  </si>
  <si>
    <t>"Język angielski szansą lepszego wykształcenia" 
nr projektu POKL/1/9.5/93/07</t>
  </si>
  <si>
    <t>"Łatwiejszy dostęp do edukacji poprzez kurs języka niemieckiego w Tanowie" 
nr projektu POKL/1/9.5/94/07</t>
  </si>
  <si>
    <t>"Nauka języka angielskiego szansą podnoszenia poziomu wykształcenia i kwalifikacji" 
nr projektu POKL/1/9.5/95/07</t>
  </si>
  <si>
    <t>"Edukacja i kultura w Pilchowie - teatr i literatura bez tajemnic" 
nr projektu POKL/1/9.5/96/07</t>
  </si>
  <si>
    <t>"Łatwiejszy dostęp do edukacji poprzez  kurs języka niemieckiego w Trzebieży" 
nr projektu POKL/1/9.5/97/07</t>
  </si>
  <si>
    <t>"Język angielski szansą zdobycia lepszego wykształcenia w Drogoradzu" 
nr projektu POKL/1/9.5/98/07</t>
  </si>
  <si>
    <t>"Dostęp do edukacji na wsi - dziennikarstwo, literatura i język polski" 
nr projektu POKL/1/9.5/99/07</t>
  </si>
  <si>
    <t>"Język angielski szansą lepszego wykształcenia w Przęsocinie" 
nr projektu POKL/1/9.5/100/07</t>
  </si>
  <si>
    <t>"Język angielski - lepsze wykształcenie, lepsze kwalifikacje, lepsza przyszłość" 
nr projektu POKL/1/9.5/101/07</t>
  </si>
  <si>
    <t xml:space="preserve">Załącznik Nr 1
do uchwały nr XXII/182/08
Rady Miejskiej w Policach 
z dnia 29.04.2008 r. </t>
  </si>
  <si>
    <t xml:space="preserve">Załącznik Nr 2
do uchwały nr XXII/182/08
Rady Miejskiej w Policach 
z dnia 29.04.2008 r. </t>
  </si>
  <si>
    <t xml:space="preserve">Załącznik Nr 3
do uchwały nr XXII/182/08
Rady Miejskiej w Policach 
z dnia 29.04.2008 r. </t>
  </si>
  <si>
    <t xml:space="preserve">Załącznik Nr 4
do uchwały nr XXII/182/08
Rady Miejskiej w Policach 
z dnia 29.04.2008 r. </t>
  </si>
  <si>
    <t xml:space="preserve">Załącznik Nr 5
do uchwały nr XXII/182/08
Rady Miejskiej w Policach 
z dnia 29.04.2008 r. </t>
  </si>
  <si>
    <t xml:space="preserve">Załącznik Nr 6
do uchwały nr XXII/182/08
Rady Miejskiej w Policach 
z dnia 29.04.2008 r. </t>
  </si>
  <si>
    <t xml:space="preserve">Załącznik Nr 7
do uchwały nr XXII/182/08
Rady Miejskiej w Policach 
z dnia 29.04.2008 r. </t>
  </si>
  <si>
    <t xml:space="preserve">Załącznik Nr 8
do uchwały nr XXII/182/08
Rady Miejskiej w Policach 
z dnia 29.04.2008 r. </t>
  </si>
  <si>
    <t xml:space="preserve">Załącznik Nr 9
do uchwały nr XXII/182/08
Rady Miejskiej w Policach 
z dnia 29.04.2008 r. </t>
  </si>
  <si>
    <t xml:space="preserve">Załącznik Nr 10
do uchwały nr XXII/182/08
Rady Miejskiej w Policach 
z dnia 29.04.2008 r. </t>
  </si>
  <si>
    <t xml:space="preserve">Załącznik nr 11 
do uchwały nr XXII/182/08
Rady Miejskiej w Policach 
z dnia 29.04.2008 r. </t>
  </si>
  <si>
    <t xml:space="preserve">Załącznik nr 12 
do uchwały nr XXII/182/08
Rady Miejskiej w Policach 
z dnia 29.04.2008 r. </t>
  </si>
  <si>
    <t xml:space="preserve">Załącznik Nr 13
do uchwały nr XXII/182/08
Rady Miejskiej w Policach 
z dnia 29.04.2008 r. </t>
  </si>
  <si>
    <t xml:space="preserve">Załącznik nr 14
do uchwały nr XXII/182/08
Rady Miejskiej w Policach 
z dnia 29.04.2008 r. </t>
  </si>
  <si>
    <t xml:space="preserve">Załącznik nr 15 
do uchwały nr XXII/182/08
Rady Miejskiej w Policach 
z dnia 29.04.2008 r. </t>
  </si>
  <si>
    <t xml:space="preserve">Załącznik nr 16 
do uchwały nr XXII/182/08
Rady Miejskiej w Policach 
z dnia 29.04.2008 r. </t>
  </si>
  <si>
    <t xml:space="preserve">Załącznik nr 17
do uchwały nr XXII/182/08
Rady Miejskiej w Policach 
z dnia 29.04.2008 r. </t>
  </si>
  <si>
    <t xml:space="preserve">Załącznik nr 18
do uchwały nr XXII/182/08
Rady Miejskiej w Policach 
z dnia 29.04.2008 r. </t>
  </si>
  <si>
    <t xml:space="preserve">Załącznik nr 19              
do uchwały nr XXII/182/08
Rady Miejskiej w Policach 
z dnia 29.04.2008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</si>
</sst>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37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color indexed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2"/>
    </font>
    <font>
      <sz val="14"/>
      <name val="Arial CE"/>
      <family val="2"/>
    </font>
    <font>
      <i/>
      <u val="single"/>
      <sz val="12"/>
      <name val="Arial CE"/>
      <family val="2"/>
    </font>
    <font>
      <sz val="12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57"/>
      <name val="Arial CE"/>
      <family val="2"/>
    </font>
    <font>
      <sz val="11"/>
      <name val="Arial"/>
      <family val="2"/>
    </font>
    <font>
      <b/>
      <sz val="16"/>
      <name val="Arial"/>
      <family val="2"/>
    </font>
    <font>
      <sz val="14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9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1" fillId="0" borderId="0" xfId="21" applyFont="1" applyBorder="1" applyAlignment="1">
      <alignment horizontal="left"/>
      <protection/>
    </xf>
    <xf numFmtId="0" fontId="5" fillId="0" borderId="0" xfId="21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21" applyFont="1" applyAlignment="1">
      <alignment horizontal="center" vertical="center" wrapText="1"/>
      <protection/>
    </xf>
    <xf numFmtId="0" fontId="2" fillId="0" borderId="1" xfId="21" applyFont="1" applyBorder="1">
      <alignment/>
      <protection/>
    </xf>
    <xf numFmtId="0" fontId="1" fillId="0" borderId="0" xfId="21" applyFont="1">
      <alignment/>
      <protection/>
    </xf>
    <xf numFmtId="0" fontId="2" fillId="0" borderId="2" xfId="21" applyFont="1" applyBorder="1" applyAlignment="1">
      <alignment/>
      <protection/>
    </xf>
    <xf numFmtId="0" fontId="5" fillId="2" borderId="3" xfId="21" applyFont="1" applyFill="1" applyBorder="1" applyAlignment="1">
      <alignment horizontal="center"/>
      <protection/>
    </xf>
    <xf numFmtId="0" fontId="5" fillId="2" borderId="4" xfId="21" applyFont="1" applyFill="1" applyBorder="1" applyAlignment="1">
      <alignment horizontal="center"/>
      <protection/>
    </xf>
    <xf numFmtId="0" fontId="2" fillId="0" borderId="5" xfId="21" applyFont="1" applyBorder="1" applyAlignment="1">
      <alignment horizontal="center"/>
      <protection/>
    </xf>
    <xf numFmtId="0" fontId="1" fillId="0" borderId="6" xfId="21" applyFont="1" applyBorder="1" applyAlignment="1">
      <alignment horizontal="center"/>
      <protection/>
    </xf>
    <xf numFmtId="0" fontId="2" fillId="0" borderId="7" xfId="21" applyFont="1" applyBorder="1" applyAlignment="1">
      <alignment/>
      <protection/>
    </xf>
    <xf numFmtId="0" fontId="5" fillId="2" borderId="4" xfId="21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5" fillId="2" borderId="8" xfId="21" applyFont="1" applyFill="1" applyBorder="1" applyAlignment="1">
      <alignment horizontal="center"/>
      <protection/>
    </xf>
    <xf numFmtId="0" fontId="5" fillId="2" borderId="9" xfId="21" applyFont="1" applyFill="1" applyBorder="1" applyAlignment="1">
      <alignment horizontal="center"/>
      <protection/>
    </xf>
    <xf numFmtId="0" fontId="2" fillId="0" borderId="0" xfId="21" applyFont="1" applyAlignment="1">
      <alignment wrapText="1"/>
      <protection/>
    </xf>
    <xf numFmtId="0" fontId="2" fillId="0" borderId="10" xfId="21" applyFont="1" applyBorder="1" applyAlignment="1">
      <alignment horizontal="center"/>
      <protection/>
    </xf>
    <xf numFmtId="164" fontId="2" fillId="0" borderId="11" xfId="21" applyNumberFormat="1" applyFont="1" applyBorder="1" applyAlignment="1">
      <alignment horizontal="right" wrapText="1"/>
      <protection/>
    </xf>
    <xf numFmtId="164" fontId="2" fillId="0" borderId="12" xfId="21" applyNumberFormat="1" applyFont="1" applyBorder="1" applyAlignment="1">
      <alignment horizontal="right" wrapText="1"/>
      <protection/>
    </xf>
    <xf numFmtId="164" fontId="2" fillId="0" borderId="13" xfId="21" applyNumberFormat="1" applyFont="1" applyBorder="1" applyAlignment="1">
      <alignment horizontal="right" wrapText="1"/>
      <protection/>
    </xf>
    <xf numFmtId="164" fontId="2" fillId="0" borderId="14" xfId="21" applyNumberFormat="1" applyFont="1" applyBorder="1" applyAlignment="1">
      <alignment horizontal="right" wrapText="1"/>
      <protection/>
    </xf>
    <xf numFmtId="164" fontId="1" fillId="0" borderId="15" xfId="21" applyNumberFormat="1" applyFont="1" applyBorder="1" applyAlignment="1">
      <alignment horizontal="right" vertical="center" wrapText="1"/>
      <protection/>
    </xf>
    <xf numFmtId="164" fontId="1" fillId="0" borderId="16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wrapText="1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64" fontId="14" fillId="0" borderId="10" xfId="15" applyNumberFormat="1" applyFont="1" applyBorder="1" applyAlignment="1">
      <alignment horizontal="right" vertical="center" wrapText="1"/>
    </xf>
    <xf numFmtId="164" fontId="14" fillId="0" borderId="14" xfId="1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164" fontId="0" fillId="0" borderId="10" xfId="15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64" fontId="14" fillId="0" borderId="19" xfId="15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2" borderId="20" xfId="21" applyFont="1" applyFill="1" applyBorder="1" applyAlignment="1">
      <alignment horizontal="center" vertical="center" wrapText="1"/>
      <protection/>
    </xf>
    <xf numFmtId="0" fontId="1" fillId="2" borderId="21" xfId="21" applyFont="1" applyFill="1" applyBorder="1" applyAlignment="1">
      <alignment horizontal="center" vertical="center" wrapText="1"/>
      <protection/>
    </xf>
    <xf numFmtId="0" fontId="1" fillId="2" borderId="10" xfId="21" applyFont="1" applyFill="1" applyBorder="1" applyAlignment="1">
      <alignment horizontal="center" vertical="center" wrapText="1"/>
      <protection/>
    </xf>
    <xf numFmtId="0" fontId="1" fillId="2" borderId="14" xfId="21" applyFont="1" applyFill="1" applyBorder="1" applyAlignment="1">
      <alignment horizontal="center" vertical="center" wrapText="1"/>
      <protection/>
    </xf>
    <xf numFmtId="0" fontId="5" fillId="2" borderId="22" xfId="21" applyFont="1" applyFill="1" applyBorder="1" applyAlignment="1">
      <alignment horizontal="center"/>
      <protection/>
    </xf>
    <xf numFmtId="0" fontId="5" fillId="2" borderId="17" xfId="21" applyFont="1" applyFill="1" applyBorder="1" applyAlignment="1">
      <alignment horizontal="center"/>
      <protection/>
    </xf>
    <xf numFmtId="0" fontId="5" fillId="2" borderId="23" xfId="21" applyFont="1" applyFill="1" applyBorder="1" applyAlignment="1">
      <alignment horizontal="center"/>
      <protection/>
    </xf>
    <xf numFmtId="164" fontId="1" fillId="0" borderId="2" xfId="15" applyNumberFormat="1" applyFont="1" applyBorder="1" applyAlignment="1">
      <alignment horizontal="right" wrapText="1"/>
    </xf>
    <xf numFmtId="164" fontId="1" fillId="0" borderId="10" xfId="15" applyNumberFormat="1" applyFont="1" applyBorder="1" applyAlignment="1">
      <alignment horizontal="right" wrapText="1"/>
    </xf>
    <xf numFmtId="164" fontId="1" fillId="0" borderId="14" xfId="15" applyNumberFormat="1" applyFont="1" applyBorder="1" applyAlignment="1">
      <alignment horizontal="right" wrapText="1"/>
    </xf>
    <xf numFmtId="164" fontId="2" fillId="0" borderId="24" xfId="15" applyNumberFormat="1" applyFont="1" applyBorder="1" applyAlignment="1">
      <alignment horizontal="right" wrapText="1"/>
    </xf>
    <xf numFmtId="164" fontId="2" fillId="0" borderId="10" xfId="15" applyNumberFormat="1" applyFont="1" applyBorder="1" applyAlignment="1">
      <alignment horizontal="right" wrapText="1"/>
    </xf>
    <xf numFmtId="0" fontId="2" fillId="0" borderId="25" xfId="21" applyFont="1" applyBorder="1" applyAlignment="1">
      <alignment/>
      <protection/>
    </xf>
    <xf numFmtId="0" fontId="2" fillId="0" borderId="24" xfId="21" applyFont="1" applyBorder="1" applyAlignment="1">
      <alignment horizontal="center"/>
      <protection/>
    </xf>
    <xf numFmtId="164" fontId="2" fillId="0" borderId="7" xfId="15" applyNumberFormat="1" applyFont="1" applyBorder="1" applyAlignment="1">
      <alignment horizontal="right" wrapText="1"/>
    </xf>
    <xf numFmtId="164" fontId="2" fillId="0" borderId="26" xfId="15" applyNumberFormat="1" applyFont="1" applyBorder="1" applyAlignment="1">
      <alignment horizontal="right" wrapText="1"/>
    </xf>
    <xf numFmtId="41" fontId="1" fillId="0" borderId="0" xfId="15" applyNumberFormat="1" applyFont="1" applyBorder="1" applyAlignment="1">
      <alignment horizontal="right" wrapText="1"/>
    </xf>
    <xf numFmtId="41" fontId="2" fillId="0" borderId="24" xfId="15" applyNumberFormat="1" applyFont="1" applyBorder="1" applyAlignment="1">
      <alignment horizontal="right" wrapText="1"/>
    </xf>
    <xf numFmtId="41" fontId="2" fillId="0" borderId="26" xfId="15" applyNumberFormat="1" applyFont="1" applyBorder="1" applyAlignment="1">
      <alignment horizontal="right" wrapText="1"/>
    </xf>
    <xf numFmtId="0" fontId="1" fillId="0" borderId="10" xfId="21" applyFont="1" applyBorder="1" applyAlignment="1">
      <alignment horizontal="center"/>
      <protection/>
    </xf>
    <xf numFmtId="41" fontId="1" fillId="0" borderId="1" xfId="15" applyNumberFormat="1" applyFont="1" applyBorder="1" applyAlignment="1">
      <alignment horizontal="right" wrapText="1"/>
    </xf>
    <xf numFmtId="41" fontId="1" fillId="0" borderId="13" xfId="15" applyNumberFormat="1" applyFont="1" applyBorder="1" applyAlignment="1">
      <alignment horizontal="right" wrapText="1"/>
    </xf>
    <xf numFmtId="41" fontId="1" fillId="0" borderId="14" xfId="15" applyNumberFormat="1" applyFont="1" applyBorder="1" applyAlignment="1">
      <alignment horizontal="right" wrapText="1"/>
    </xf>
    <xf numFmtId="0" fontId="2" fillId="0" borderId="7" xfId="21" applyFont="1" applyBorder="1">
      <alignment/>
      <protection/>
    </xf>
    <xf numFmtId="0" fontId="2" fillId="0" borderId="24" xfId="21" applyFont="1" applyBorder="1">
      <alignment/>
      <protection/>
    </xf>
    <xf numFmtId="0" fontId="2" fillId="0" borderId="26" xfId="21" applyFont="1" applyBorder="1">
      <alignment/>
      <protection/>
    </xf>
    <xf numFmtId="164" fontId="2" fillId="0" borderId="2" xfId="15" applyNumberFormat="1" applyFont="1" applyBorder="1" applyAlignment="1">
      <alignment horizontal="right" wrapText="1"/>
    </xf>
    <xf numFmtId="41" fontId="2" fillId="0" borderId="1" xfId="15" applyNumberFormat="1" applyFont="1" applyBorder="1" applyAlignment="1">
      <alignment horizontal="right" wrapText="1"/>
    </xf>
    <xf numFmtId="41" fontId="2" fillId="0" borderId="10" xfId="15" applyNumberFormat="1" applyFont="1" applyBorder="1" applyAlignment="1">
      <alignment horizontal="right" wrapText="1"/>
    </xf>
    <xf numFmtId="41" fontId="2" fillId="0" borderId="14" xfId="15" applyNumberFormat="1" applyFont="1" applyBorder="1" applyAlignment="1">
      <alignment horizontal="right" wrapText="1"/>
    </xf>
    <xf numFmtId="164" fontId="2" fillId="0" borderId="3" xfId="15" applyNumberFormat="1" applyFont="1" applyBorder="1" applyAlignment="1">
      <alignment horizontal="right" wrapText="1"/>
    </xf>
    <xf numFmtId="164" fontId="2" fillId="0" borderId="17" xfId="15" applyNumberFormat="1" applyFont="1" applyBorder="1" applyAlignment="1">
      <alignment horizontal="right" wrapText="1"/>
    </xf>
    <xf numFmtId="164" fontId="2" fillId="0" borderId="23" xfId="15" applyNumberFormat="1" applyFont="1" applyBorder="1" applyAlignment="1">
      <alignment horizontal="right" wrapText="1"/>
    </xf>
    <xf numFmtId="164" fontId="1" fillId="0" borderId="27" xfId="21" applyNumberFormat="1" applyFont="1" applyBorder="1" applyAlignment="1">
      <alignment horizontal="right" vertical="center" wrapText="1"/>
      <protection/>
    </xf>
    <xf numFmtId="164" fontId="1" fillId="0" borderId="19" xfId="21" applyNumberFormat="1" applyFont="1" applyBorder="1" applyAlignment="1">
      <alignment horizontal="right" vertical="center" wrapText="1"/>
      <protection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7" fillId="0" borderId="0" xfId="0" applyFont="1" applyAlignment="1">
      <alignment horizontal="right" vertical="center"/>
    </xf>
    <xf numFmtId="0" fontId="4" fillId="2" borderId="28" xfId="0" applyFont="1" applyFill="1" applyBorder="1" applyAlignment="1">
      <alignment horizontal="centerContinuous"/>
    </xf>
    <xf numFmtId="0" fontId="4" fillId="2" borderId="29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15" fillId="0" borderId="24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3" fontId="15" fillId="0" borderId="26" xfId="0" applyNumberFormat="1" applyFont="1" applyBorder="1" applyAlignment="1">
      <alignment horizontal="centerContinuous"/>
    </xf>
    <xf numFmtId="0" fontId="15" fillId="0" borderId="25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7" fillId="0" borderId="26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3" fontId="15" fillId="0" borderId="23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18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0" fontId="4" fillId="4" borderId="0" xfId="0" applyFont="1" applyFill="1" applyAlignment="1">
      <alignment/>
    </xf>
    <xf numFmtId="0" fontId="16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164" fontId="1" fillId="3" borderId="32" xfId="15" applyNumberFormat="1" applyFont="1" applyFill="1" applyBorder="1" applyAlignment="1">
      <alignment horizontal="left" vertical="center" wrapText="1"/>
    </xf>
    <xf numFmtId="164" fontId="1" fillId="3" borderId="32" xfId="15" applyNumberFormat="1" applyFont="1" applyFill="1" applyBorder="1" applyAlignment="1">
      <alignment horizontal="right" vertical="center" wrapText="1"/>
    </xf>
    <xf numFmtId="164" fontId="1" fillId="3" borderId="32" xfId="15" applyNumberFormat="1" applyFont="1" applyFill="1" applyBorder="1" applyAlignment="1">
      <alignment horizontal="right" vertical="center" wrapText="1"/>
    </xf>
    <xf numFmtId="164" fontId="1" fillId="3" borderId="33" xfId="15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/>
    </xf>
    <xf numFmtId="164" fontId="2" fillId="3" borderId="20" xfId="15" applyNumberFormat="1" applyFont="1" applyFill="1" applyBorder="1" applyAlignment="1">
      <alignment horizontal="left" vertical="center" wrapText="1"/>
    </xf>
    <xf numFmtId="164" fontId="2" fillId="3" borderId="20" xfId="15" applyNumberFormat="1" applyFont="1" applyFill="1" applyBorder="1" applyAlignment="1">
      <alignment horizontal="right" vertical="center" wrapText="1"/>
    </xf>
    <xf numFmtId="164" fontId="2" fillId="3" borderId="20" xfId="15" applyNumberFormat="1" applyFont="1" applyFill="1" applyBorder="1" applyAlignment="1">
      <alignment horizontal="right" vertical="center" wrapText="1"/>
    </xf>
    <xf numFmtId="164" fontId="2" fillId="3" borderId="21" xfId="15" applyNumberFormat="1" applyFont="1" applyFill="1" applyBorder="1" applyAlignment="1">
      <alignment horizontal="right" vertical="center" wrapText="1"/>
    </xf>
    <xf numFmtId="164" fontId="1" fillId="3" borderId="0" xfId="15" applyNumberFormat="1" applyFont="1" applyFill="1" applyBorder="1" applyAlignment="1">
      <alignment horizontal="right" vertical="center" wrapText="1"/>
    </xf>
    <xf numFmtId="164" fontId="2" fillId="0" borderId="8" xfId="15" applyNumberFormat="1" applyFont="1" applyFill="1" applyBorder="1" applyAlignment="1">
      <alignment horizontal="left" vertical="center" wrapText="1"/>
    </xf>
    <xf numFmtId="164" fontId="2" fillId="0" borderId="8" xfId="15" applyNumberFormat="1" applyFont="1" applyFill="1" applyBorder="1" applyAlignment="1">
      <alignment horizontal="right" vertical="center" wrapText="1"/>
    </xf>
    <xf numFmtId="164" fontId="2" fillId="0" borderId="8" xfId="15" applyNumberFormat="1" applyFont="1" applyFill="1" applyBorder="1" applyAlignment="1">
      <alignment horizontal="right" vertical="center" wrapText="1"/>
    </xf>
    <xf numFmtId="164" fontId="2" fillId="0" borderId="9" xfId="15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5" borderId="34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1" fillId="3" borderId="37" xfId="15" applyNumberFormat="1" applyFont="1" applyFill="1" applyBorder="1" applyAlignment="1">
      <alignment horizontal="left" vertical="center" wrapText="1"/>
    </xf>
    <xf numFmtId="164" fontId="1" fillId="3" borderId="38" xfId="15" applyNumberFormat="1" applyFont="1" applyFill="1" applyBorder="1" applyAlignment="1">
      <alignment horizontal="left" vertical="center" wrapText="1"/>
    </xf>
    <xf numFmtId="164" fontId="1" fillId="3" borderId="20" xfId="15" applyNumberFormat="1" applyFont="1" applyFill="1" applyBorder="1" applyAlignment="1">
      <alignment horizontal="right" vertical="center" wrapText="1"/>
    </xf>
    <xf numFmtId="164" fontId="1" fillId="0" borderId="39" xfId="15" applyNumberFormat="1" applyFont="1" applyFill="1" applyBorder="1" applyAlignment="1">
      <alignment horizontal="left" vertical="center" wrapText="1"/>
    </xf>
    <xf numFmtId="164" fontId="1" fillId="3" borderId="8" xfId="15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20" xfId="15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164" fontId="0" fillId="0" borderId="21" xfId="15" applyNumberFormat="1" applyFont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0" fillId="0" borderId="38" xfId="15" applyNumberFormat="1" applyFont="1" applyBorder="1" applyAlignment="1">
      <alignment horizontal="right" vertical="center" wrapText="1"/>
    </xf>
    <xf numFmtId="164" fontId="0" fillId="0" borderId="40" xfId="15" applyNumberFormat="1" applyFont="1" applyBorder="1" applyAlignment="1">
      <alignment horizontal="right" vertical="center" wrapText="1"/>
    </xf>
    <xf numFmtId="164" fontId="14" fillId="0" borderId="2" xfId="15" applyNumberFormat="1" applyFont="1" applyBorder="1" applyAlignment="1">
      <alignment horizontal="right" vertical="center" wrapText="1"/>
    </xf>
    <xf numFmtId="164" fontId="14" fillId="0" borderId="41" xfId="15" applyNumberFormat="1" applyFont="1" applyBorder="1" applyAlignment="1">
      <alignment horizontal="right" vertical="center" wrapText="1"/>
    </xf>
    <xf numFmtId="0" fontId="5" fillId="2" borderId="39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3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14" fillId="0" borderId="17" xfId="15" applyNumberFormat="1" applyFont="1" applyBorder="1" applyAlignment="1">
      <alignment horizontal="right" vertical="center" wrapText="1"/>
    </xf>
    <xf numFmtId="164" fontId="14" fillId="0" borderId="23" xfId="15" applyNumberFormat="1" applyFont="1" applyBorder="1" applyAlignment="1">
      <alignment horizontal="right" vertical="center" wrapText="1"/>
    </xf>
    <xf numFmtId="164" fontId="14" fillId="0" borderId="3" xfId="15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8" xfId="15" applyNumberFormat="1" applyFont="1" applyBorder="1" applyAlignment="1">
      <alignment horizontal="right" vertical="center" wrapText="1"/>
    </xf>
    <xf numFmtId="164" fontId="0" fillId="0" borderId="9" xfId="15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164" fontId="0" fillId="0" borderId="43" xfId="15" applyNumberFormat="1" applyFont="1" applyBorder="1" applyAlignment="1">
      <alignment horizontal="right" vertical="center" wrapText="1"/>
    </xf>
    <xf numFmtId="164" fontId="0" fillId="0" borderId="18" xfId="15" applyNumberFormat="1" applyFont="1" applyBorder="1" applyAlignment="1">
      <alignment horizontal="right" vertical="center" wrapText="1"/>
    </xf>
    <xf numFmtId="164" fontId="0" fillId="0" borderId="12" xfId="15" applyNumberFormat="1" applyFont="1" applyBorder="1" applyAlignment="1">
      <alignment horizontal="right" vertical="center" wrapText="1"/>
    </xf>
    <xf numFmtId="164" fontId="0" fillId="0" borderId="44" xfId="15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164" fontId="0" fillId="0" borderId="39" xfId="15" applyNumberFormat="1" applyFont="1" applyBorder="1" applyAlignment="1">
      <alignment horizontal="right" vertical="center" wrapText="1"/>
    </xf>
    <xf numFmtId="164" fontId="0" fillId="0" borderId="2" xfId="15" applyNumberFormat="1" applyFont="1" applyBorder="1" applyAlignment="1">
      <alignment horizontal="right" vertical="center" wrapText="1"/>
    </xf>
    <xf numFmtId="164" fontId="0" fillId="0" borderId="14" xfId="15" applyNumberFormat="1" applyFont="1" applyBorder="1" applyAlignment="1">
      <alignment horizontal="righ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64" fontId="1" fillId="0" borderId="46" xfId="21" applyNumberFormat="1" applyFont="1" applyBorder="1" applyAlignment="1">
      <alignment horizontal="right" vertical="center" wrapText="1"/>
      <protection/>
    </xf>
    <xf numFmtId="164" fontId="1" fillId="0" borderId="47" xfId="21" applyNumberFormat="1" applyFont="1" applyBorder="1" applyAlignment="1">
      <alignment horizontal="right" vertical="center" wrapText="1"/>
      <protection/>
    </xf>
    <xf numFmtId="0" fontId="2" fillId="0" borderId="1" xfId="21" applyFont="1" applyBorder="1" applyAlignment="1">
      <alignment wrapText="1"/>
      <protection/>
    </xf>
    <xf numFmtId="0" fontId="0" fillId="0" borderId="0" xfId="0" applyFont="1" applyAlignment="1">
      <alignment/>
    </xf>
    <xf numFmtId="164" fontId="1" fillId="0" borderId="48" xfId="15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0" fillId="2" borderId="4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165" fontId="13" fillId="2" borderId="16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49" fontId="20" fillId="0" borderId="24" xfId="0" applyNumberFormat="1" applyFont="1" applyBorder="1" applyAlignment="1">
      <alignment vertical="center" wrapText="1"/>
    </xf>
    <xf numFmtId="165" fontId="20" fillId="0" borderId="26" xfId="0" applyNumberFormat="1" applyFont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0" fontId="20" fillId="0" borderId="2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3" fontId="4" fillId="0" borderId="40" xfId="0" applyNumberFormat="1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3" fontId="4" fillId="0" borderId="44" xfId="0" applyNumberFormat="1" applyFont="1" applyBorder="1" applyAlignment="1">
      <alignment vertical="center" wrapText="1"/>
    </xf>
    <xf numFmtId="0" fontId="13" fillId="2" borderId="19" xfId="0" applyFont="1" applyFill="1" applyBorder="1" applyAlignment="1">
      <alignment horizontal="left" vertical="center"/>
    </xf>
    <xf numFmtId="3" fontId="10" fillId="2" borderId="16" xfId="0" applyNumberFormat="1" applyFont="1" applyFill="1" applyBorder="1" applyAlignment="1">
      <alignment vertical="center" wrapText="1"/>
    </xf>
    <xf numFmtId="0" fontId="11" fillId="2" borderId="51" xfId="18" applyFont="1" applyFill="1" applyBorder="1" applyAlignment="1">
      <alignment vertical="center" wrapText="1"/>
      <protection/>
    </xf>
    <xf numFmtId="3" fontId="10" fillId="2" borderId="33" xfId="0" applyNumberFormat="1" applyFont="1" applyFill="1" applyBorder="1" applyAlignment="1">
      <alignment vertical="center" wrapText="1"/>
    </xf>
    <xf numFmtId="0" fontId="11" fillId="2" borderId="52" xfId="18" applyFont="1" applyFill="1" applyBorder="1" applyAlignment="1">
      <alignment vertical="center" wrapText="1"/>
      <protection/>
    </xf>
    <xf numFmtId="3" fontId="10" fillId="2" borderId="23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1" xfId="18" applyFont="1" applyBorder="1" applyAlignment="1">
      <alignment vertical="center" wrapText="1"/>
      <protection/>
    </xf>
    <xf numFmtId="3" fontId="11" fillId="0" borderId="2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1" fillId="0" borderId="45" xfId="18" applyFont="1" applyBorder="1" applyAlignment="1">
      <alignment vertical="center" wrapText="1"/>
      <protection/>
    </xf>
    <xf numFmtId="0" fontId="11" fillId="0" borderId="4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5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1" fillId="0" borderId="20" xfId="18" applyFont="1" applyBorder="1" applyAlignment="1">
      <alignment vertical="center" wrapText="1"/>
      <protection/>
    </xf>
    <xf numFmtId="0" fontId="13" fillId="0" borderId="54" xfId="0" applyFont="1" applyBorder="1" applyAlignment="1">
      <alignment vertical="center" wrapText="1"/>
    </xf>
    <xf numFmtId="0" fontId="13" fillId="0" borderId="49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18" applyFont="1" applyBorder="1" applyAlignment="1">
      <alignment vertical="center" wrapText="1"/>
      <protection/>
    </xf>
    <xf numFmtId="3" fontId="11" fillId="0" borderId="9" xfId="0" applyNumberFormat="1" applyFont="1" applyBorder="1" applyAlignment="1">
      <alignment vertical="center" wrapText="1"/>
    </xf>
    <xf numFmtId="0" fontId="13" fillId="2" borderId="42" xfId="0" applyFont="1" applyFill="1" applyBorder="1" applyAlignment="1">
      <alignment horizontal="left" vertical="center" wrapText="1"/>
    </xf>
    <xf numFmtId="3" fontId="10" fillId="2" borderId="23" xfId="0" applyNumberFormat="1" applyFont="1" applyFill="1" applyBorder="1" applyAlignment="1">
      <alignment vertical="center" wrapText="1"/>
    </xf>
    <xf numFmtId="0" fontId="11" fillId="0" borderId="46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11" fillId="0" borderId="31" xfId="18" applyFont="1" applyBorder="1" applyAlignment="1">
      <alignment vertical="center" wrapText="1"/>
      <protection/>
    </xf>
    <xf numFmtId="3" fontId="1" fillId="2" borderId="49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2" fillId="3" borderId="0" xfId="22" applyFont="1" applyFill="1" applyAlignment="1">
      <alignment horizontal="center"/>
      <protection/>
    </xf>
    <xf numFmtId="0" fontId="2" fillId="3" borderId="0" xfId="22" applyFont="1" applyFill="1" applyAlignment="1">
      <alignment vertical="center"/>
      <protection/>
    </xf>
    <xf numFmtId="0" fontId="2" fillId="3" borderId="0" xfId="22" applyFont="1" applyFill="1" applyAlignment="1">
      <alignment horizontal="center" vertical="center"/>
      <protection/>
    </xf>
    <xf numFmtId="3" fontId="2" fillId="3" borderId="0" xfId="22" applyNumberFormat="1" applyFont="1" applyFill="1" applyAlignment="1">
      <alignment horizontal="center" vertical="center"/>
      <protection/>
    </xf>
    <xf numFmtId="0" fontId="2" fillId="3" borderId="0" xfId="22" applyFont="1" applyFill="1">
      <alignment/>
      <protection/>
    </xf>
    <xf numFmtId="0" fontId="2" fillId="3" borderId="0" xfId="22" applyFont="1" applyFill="1" applyAlignment="1">
      <alignment vertical="center" wrapText="1"/>
      <protection/>
    </xf>
    <xf numFmtId="0" fontId="10" fillId="5" borderId="11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3" fontId="10" fillId="2" borderId="57" xfId="0" applyNumberFormat="1" applyFont="1" applyFill="1" applyBorder="1" applyAlignment="1">
      <alignment horizontal="right" vertical="center" wrapText="1"/>
    </xf>
    <xf numFmtId="0" fontId="11" fillId="2" borderId="58" xfId="0" applyFont="1" applyFill="1" applyBorder="1" applyAlignment="1">
      <alignment/>
    </xf>
    <xf numFmtId="0" fontId="11" fillId="3" borderId="35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vertical="center" wrapText="1"/>
    </xf>
    <xf numFmtId="0" fontId="11" fillId="3" borderId="55" xfId="0" applyFont="1" applyFill="1" applyBorder="1" applyAlignment="1">
      <alignment horizontal="center" vertical="center" wrapText="1"/>
    </xf>
    <xf numFmtId="3" fontId="11" fillId="3" borderId="35" xfId="0" applyNumberFormat="1" applyFont="1" applyFill="1" applyBorder="1" applyAlignment="1">
      <alignment horizontal="center" vertical="center" wrapText="1"/>
    </xf>
    <xf numFmtId="3" fontId="11" fillId="3" borderId="35" xfId="0" applyNumberFormat="1" applyFont="1" applyFill="1" applyBorder="1" applyAlignment="1">
      <alignment horizontal="center" vertical="center"/>
    </xf>
    <xf numFmtId="3" fontId="11" fillId="3" borderId="56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25" fillId="3" borderId="24" xfId="0" applyFont="1" applyFill="1" applyBorder="1" applyAlignment="1">
      <alignment vertical="center" wrapText="1"/>
    </xf>
    <xf numFmtId="3" fontId="26" fillId="3" borderId="30" xfId="0" applyNumberFormat="1" applyFont="1" applyFill="1" applyBorder="1" applyAlignment="1">
      <alignment horizontal="right" vertical="center" wrapText="1"/>
    </xf>
    <xf numFmtId="3" fontId="11" fillId="3" borderId="24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3" fontId="11" fillId="3" borderId="30" xfId="0" applyNumberFormat="1" applyFont="1" applyFill="1" applyBorder="1" applyAlignment="1">
      <alignment horizontal="right" vertical="center" wrapText="1"/>
    </xf>
    <xf numFmtId="3" fontId="11" fillId="3" borderId="24" xfId="0" applyNumberFormat="1" applyFont="1" applyFill="1" applyBorder="1" applyAlignment="1">
      <alignment horizontal="right" vertical="center" wrapText="1"/>
    </xf>
    <xf numFmtId="3" fontId="11" fillId="3" borderId="24" xfId="0" applyNumberFormat="1" applyFont="1" applyFill="1" applyBorder="1" applyAlignment="1">
      <alignment horizontal="right" vertical="center"/>
    </xf>
    <xf numFmtId="0" fontId="11" fillId="0" borderId="59" xfId="0" applyFont="1" applyBorder="1" applyAlignment="1">
      <alignment vertical="center" wrapText="1"/>
    </xf>
    <xf numFmtId="3" fontId="11" fillId="3" borderId="60" xfId="0" applyNumberFormat="1" applyFont="1" applyFill="1" applyBorder="1" applyAlignment="1">
      <alignment horizontal="right" vertical="center" wrapText="1"/>
    </xf>
    <xf numFmtId="3" fontId="11" fillId="3" borderId="59" xfId="0" applyNumberFormat="1" applyFont="1" applyFill="1" applyBorder="1" applyAlignment="1">
      <alignment horizontal="right" vertical="center" wrapText="1"/>
    </xf>
    <xf numFmtId="3" fontId="11" fillId="3" borderId="59" xfId="0" applyNumberFormat="1" applyFont="1" applyFill="1" applyBorder="1" applyAlignment="1">
      <alignment horizontal="right" vertical="center"/>
    </xf>
    <xf numFmtId="3" fontId="11" fillId="3" borderId="59" xfId="0" applyNumberFormat="1" applyFont="1" applyFill="1" applyBorder="1" applyAlignment="1">
      <alignment horizontal="center" vertical="center"/>
    </xf>
    <xf numFmtId="3" fontId="11" fillId="3" borderId="61" xfId="0" applyNumberFormat="1" applyFont="1" applyFill="1" applyBorder="1" applyAlignment="1">
      <alignment horizontal="center" vertical="center"/>
    </xf>
    <xf numFmtId="3" fontId="10" fillId="5" borderId="62" xfId="0" applyNumberFormat="1" applyFont="1" applyFill="1" applyBorder="1" applyAlignment="1">
      <alignment horizontal="right" vertical="center" wrapText="1"/>
    </xf>
    <xf numFmtId="0" fontId="10" fillId="2" borderId="58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35" xfId="0" applyFont="1" applyBorder="1" applyAlignment="1">
      <alignment horizontal="left" vertical="center" wrapText="1"/>
    </xf>
    <xf numFmtId="3" fontId="10" fillId="0" borderId="55" xfId="0" applyNumberFormat="1" applyFont="1" applyFill="1" applyBorder="1" applyAlignment="1">
      <alignment horizontal="right" vertical="center" wrapText="1"/>
    </xf>
    <xf numFmtId="3" fontId="10" fillId="0" borderId="35" xfId="0" applyNumberFormat="1" applyFont="1" applyFill="1" applyBorder="1" applyAlignment="1">
      <alignment horizontal="right" vertical="center" wrapText="1"/>
    </xf>
    <xf numFmtId="3" fontId="10" fillId="0" borderId="63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/>
    </xf>
    <xf numFmtId="0" fontId="25" fillId="0" borderId="24" xfId="0" applyFont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26" fillId="0" borderId="30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3" fontId="11" fillId="3" borderId="5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/>
    </xf>
    <xf numFmtId="3" fontId="26" fillId="3" borderId="24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3" fontId="11" fillId="3" borderId="17" xfId="0" applyNumberFormat="1" applyFont="1" applyFill="1" applyBorder="1" applyAlignment="1">
      <alignment horizontal="right" vertical="center" wrapText="1"/>
    </xf>
    <xf numFmtId="0" fontId="11" fillId="0" borderId="23" xfId="0" applyFont="1" applyBorder="1" applyAlignment="1">
      <alignment/>
    </xf>
    <xf numFmtId="3" fontId="11" fillId="3" borderId="0" xfId="0" applyNumberFormat="1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3" fontId="11" fillId="3" borderId="17" xfId="0" applyNumberFormat="1" applyFont="1" applyFill="1" applyBorder="1" applyAlignment="1">
      <alignment horizontal="right" vertical="center"/>
    </xf>
    <xf numFmtId="3" fontId="11" fillId="3" borderId="31" xfId="0" applyNumberFormat="1" applyFont="1" applyFill="1" applyBorder="1" applyAlignment="1">
      <alignment horizontal="right" vertical="center"/>
    </xf>
    <xf numFmtId="3" fontId="11" fillId="3" borderId="35" xfId="0" applyNumberFormat="1" applyFont="1" applyFill="1" applyBorder="1" applyAlignment="1">
      <alignment horizontal="right" vertical="center" wrapText="1"/>
    </xf>
    <xf numFmtId="3" fontId="11" fillId="3" borderId="35" xfId="0" applyNumberFormat="1" applyFont="1" applyFill="1" applyBorder="1" applyAlignment="1">
      <alignment horizontal="right" vertical="center"/>
    </xf>
    <xf numFmtId="3" fontId="11" fillId="3" borderId="55" xfId="0" applyNumberFormat="1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3" fontId="11" fillId="3" borderId="30" xfId="0" applyNumberFormat="1" applyFont="1" applyFill="1" applyBorder="1" applyAlignment="1">
      <alignment horizontal="center" vertical="center" wrapText="1"/>
    </xf>
    <xf numFmtId="3" fontId="11" fillId="3" borderId="24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vertical="center" wrapText="1"/>
    </xf>
    <xf numFmtId="3" fontId="25" fillId="3" borderId="24" xfId="0" applyNumberFormat="1" applyFont="1" applyFill="1" applyBorder="1" applyAlignment="1">
      <alignment horizontal="right" vertical="center" wrapText="1"/>
    </xf>
    <xf numFmtId="0" fontId="11" fillId="0" borderId="64" xfId="0" applyFont="1" applyBorder="1" applyAlignment="1">
      <alignment/>
    </xf>
    <xf numFmtId="3" fontId="10" fillId="5" borderId="65" xfId="0" applyNumberFormat="1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/>
    </xf>
    <xf numFmtId="0" fontId="10" fillId="0" borderId="35" xfId="18" applyFont="1" applyBorder="1" applyAlignment="1">
      <alignment vertical="center" wrapText="1"/>
      <protection/>
    </xf>
    <xf numFmtId="3" fontId="26" fillId="3" borderId="30" xfId="0" applyNumberFormat="1" applyFont="1" applyFill="1" applyBorder="1" applyAlignment="1">
      <alignment vertical="center" wrapText="1"/>
    </xf>
    <xf numFmtId="3" fontId="26" fillId="3" borderId="24" xfId="0" applyNumberFormat="1" applyFont="1" applyFill="1" applyBorder="1" applyAlignment="1">
      <alignment vertical="center" wrapText="1"/>
    </xf>
    <xf numFmtId="3" fontId="11" fillId="3" borderId="24" xfId="0" applyNumberFormat="1" applyFont="1" applyFill="1" applyBorder="1" applyAlignment="1">
      <alignment vertical="center" wrapText="1"/>
    </xf>
    <xf numFmtId="3" fontId="11" fillId="3" borderId="24" xfId="0" applyNumberFormat="1" applyFont="1" applyFill="1" applyBorder="1" applyAlignment="1">
      <alignment vertical="center"/>
    </xf>
    <xf numFmtId="3" fontId="11" fillId="3" borderId="60" xfId="0" applyNumberFormat="1" applyFont="1" applyFill="1" applyBorder="1" applyAlignment="1">
      <alignment vertical="center" wrapText="1"/>
    </xf>
    <xf numFmtId="3" fontId="11" fillId="3" borderId="59" xfId="0" applyNumberFormat="1" applyFont="1" applyFill="1" applyBorder="1" applyAlignment="1">
      <alignment vertical="center" wrapText="1"/>
    </xf>
    <xf numFmtId="3" fontId="11" fillId="3" borderId="59" xfId="0" applyNumberFormat="1" applyFont="1" applyFill="1" applyBorder="1" applyAlignment="1">
      <alignment vertical="center"/>
    </xf>
    <xf numFmtId="3" fontId="10" fillId="5" borderId="57" xfId="0" applyNumberFormat="1" applyFont="1" applyFill="1" applyBorder="1" applyAlignment="1">
      <alignment horizontal="right" vertical="center" wrapText="1"/>
    </xf>
    <xf numFmtId="3" fontId="11" fillId="3" borderId="56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10" fillId="0" borderId="36" xfId="0" applyFont="1" applyBorder="1" applyAlignment="1">
      <alignment/>
    </xf>
    <xf numFmtId="3" fontId="11" fillId="3" borderId="4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0" fontId="10" fillId="5" borderId="29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3" fontId="11" fillId="3" borderId="31" xfId="0" applyNumberFormat="1" applyFont="1" applyFill="1" applyBorder="1" applyAlignment="1">
      <alignment horizontal="center" vertical="center"/>
    </xf>
    <xf numFmtId="0" fontId="10" fillId="3" borderId="24" xfId="18" applyFont="1" applyFill="1" applyBorder="1" applyAlignment="1">
      <alignment vertical="center" wrapText="1"/>
      <protection/>
    </xf>
    <xf numFmtId="3" fontId="11" fillId="3" borderId="30" xfId="0" applyNumberFormat="1" applyFont="1" applyFill="1" applyBorder="1" applyAlignment="1">
      <alignment horizontal="right" vertical="center"/>
    </xf>
    <xf numFmtId="3" fontId="11" fillId="3" borderId="61" xfId="0" applyNumberFormat="1" applyFont="1" applyFill="1" applyBorder="1" applyAlignment="1">
      <alignment horizontal="right" vertical="center"/>
    </xf>
    <xf numFmtId="3" fontId="11" fillId="3" borderId="55" xfId="18" applyNumberFormat="1" applyFont="1" applyFill="1" applyBorder="1" applyAlignment="1">
      <alignment horizontal="center" vertical="center"/>
      <protection/>
    </xf>
    <xf numFmtId="3" fontId="26" fillId="3" borderId="30" xfId="18" applyNumberFormat="1" applyFont="1" applyFill="1" applyBorder="1" applyAlignment="1">
      <alignment horizontal="right" vertical="center"/>
      <protection/>
    </xf>
    <xf numFmtId="3" fontId="11" fillId="3" borderId="24" xfId="0" applyNumberFormat="1" applyFont="1" applyFill="1" applyBorder="1" applyAlignment="1">
      <alignment horizontal="right" vertical="center" wrapText="1"/>
    </xf>
    <xf numFmtId="3" fontId="11" fillId="3" borderId="30" xfId="18" applyNumberFormat="1" applyFont="1" applyFill="1" applyBorder="1" applyAlignment="1">
      <alignment horizontal="right" vertical="center"/>
      <protection/>
    </xf>
    <xf numFmtId="3" fontId="20" fillId="3" borderId="55" xfId="0" applyNumberFormat="1" applyFont="1" applyFill="1" applyBorder="1" applyAlignment="1">
      <alignment horizontal="center" vertical="center"/>
    </xf>
    <xf numFmtId="3" fontId="27" fillId="3" borderId="30" xfId="0" applyNumberFormat="1" applyFont="1" applyFill="1" applyBorder="1" applyAlignment="1">
      <alignment horizontal="right" vertical="center"/>
    </xf>
    <xf numFmtId="3" fontId="26" fillId="3" borderId="24" xfId="0" applyNumberFormat="1" applyFont="1" applyFill="1" applyBorder="1" applyAlignment="1">
      <alignment horizontal="right" vertical="center" wrapText="1"/>
    </xf>
    <xf numFmtId="3" fontId="25" fillId="3" borderId="24" xfId="0" applyNumberFormat="1" applyFont="1" applyFill="1" applyBorder="1" applyAlignment="1">
      <alignment horizontal="right" vertical="center"/>
    </xf>
    <xf numFmtId="3" fontId="25" fillId="3" borderId="0" xfId="0" applyNumberFormat="1" applyFont="1" applyFill="1" applyBorder="1" applyAlignment="1">
      <alignment horizontal="right" vertical="center"/>
    </xf>
    <xf numFmtId="3" fontId="20" fillId="3" borderId="30" xfId="0" applyNumberFormat="1" applyFont="1" applyFill="1" applyBorder="1" applyAlignment="1">
      <alignment horizontal="right" vertical="center"/>
    </xf>
    <xf numFmtId="3" fontId="20" fillId="3" borderId="4" xfId="0" applyNumberFormat="1" applyFont="1" applyFill="1" applyBorder="1" applyAlignment="1">
      <alignment horizontal="right" vertical="center"/>
    </xf>
    <xf numFmtId="3" fontId="20" fillId="3" borderId="30" xfId="0" applyNumberFormat="1" applyFont="1" applyFill="1" applyBorder="1" applyAlignment="1">
      <alignment horizontal="center" vertical="center"/>
    </xf>
    <xf numFmtId="3" fontId="13" fillId="3" borderId="30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vertical="center" wrapText="1"/>
    </xf>
    <xf numFmtId="3" fontId="20" fillId="3" borderId="55" xfId="0" applyNumberFormat="1" applyFont="1" applyFill="1" applyBorder="1" applyAlignment="1">
      <alignment horizontal="right" vertical="center"/>
    </xf>
    <xf numFmtId="3" fontId="11" fillId="3" borderId="56" xfId="0" applyNumberFormat="1" applyFont="1" applyFill="1" applyBorder="1" applyAlignment="1">
      <alignment horizontal="right" vertical="center"/>
    </xf>
    <xf numFmtId="0" fontId="25" fillId="0" borderId="2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1" fillId="6" borderId="68" xfId="0" applyFont="1" applyFill="1" applyBorder="1" applyAlignment="1">
      <alignment horizontal="center" vertical="center" wrapText="1"/>
    </xf>
    <xf numFmtId="0" fontId="11" fillId="6" borderId="69" xfId="0" applyFont="1" applyFill="1" applyBorder="1" applyAlignment="1">
      <alignment horizontal="center" vertical="center" wrapText="1"/>
    </xf>
    <xf numFmtId="0" fontId="11" fillId="6" borderId="70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/>
    </xf>
    <xf numFmtId="3" fontId="10" fillId="5" borderId="72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3" borderId="61" xfId="0" applyNumberFormat="1" applyFont="1" applyFill="1" applyBorder="1" applyAlignment="1">
      <alignment horizontal="right" vertical="center" wrapText="1"/>
    </xf>
    <xf numFmtId="3" fontId="11" fillId="3" borderId="31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3" fontId="10" fillId="3" borderId="24" xfId="0" applyNumberFormat="1" applyFont="1" applyFill="1" applyBorder="1" applyAlignment="1">
      <alignment horizontal="center" vertical="center" wrapText="1"/>
    </xf>
    <xf numFmtId="3" fontId="25" fillId="3" borderId="0" xfId="0" applyNumberFormat="1" applyFont="1" applyFill="1" applyBorder="1" applyAlignment="1">
      <alignment horizontal="right" vertical="center" wrapText="1"/>
    </xf>
    <xf numFmtId="3" fontId="11" fillId="3" borderId="31" xfId="0" applyNumberFormat="1" applyFont="1" applyFill="1" applyBorder="1" applyAlignment="1">
      <alignment horizontal="right" vertical="center" wrapText="1"/>
    </xf>
    <xf numFmtId="3" fontId="10" fillId="3" borderId="30" xfId="0" applyNumberFormat="1" applyFont="1" applyFill="1" applyBorder="1" applyAlignment="1">
      <alignment horizontal="center" vertical="center" wrapText="1"/>
    </xf>
    <xf numFmtId="0" fontId="10" fillId="3" borderId="55" xfId="18" applyFont="1" applyFill="1" applyBorder="1" applyAlignment="1">
      <alignment vertical="center" wrapText="1"/>
      <protection/>
    </xf>
    <xf numFmtId="3" fontId="11" fillId="3" borderId="56" xfId="0" applyNumberFormat="1" applyFont="1" applyFill="1" applyBorder="1" applyAlignment="1">
      <alignment horizontal="right" vertical="center" wrapText="1"/>
    </xf>
    <xf numFmtId="3" fontId="10" fillId="3" borderId="24" xfId="0" applyNumberFormat="1" applyFont="1" applyFill="1" applyBorder="1" applyAlignment="1">
      <alignment horizontal="right" vertical="center" wrapText="1"/>
    </xf>
    <xf numFmtId="0" fontId="10" fillId="5" borderId="73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vertical="center" wrapText="1"/>
    </xf>
    <xf numFmtId="0" fontId="28" fillId="2" borderId="74" xfId="0" applyFont="1" applyFill="1" applyBorder="1" applyAlignment="1">
      <alignment vertical="center" wrapText="1"/>
    </xf>
    <xf numFmtId="3" fontId="28" fillId="2" borderId="65" xfId="0" applyNumberFormat="1" applyFont="1" applyFill="1" applyBorder="1" applyAlignment="1">
      <alignment vertical="center" wrapText="1"/>
    </xf>
    <xf numFmtId="3" fontId="26" fillId="2" borderId="35" xfId="0" applyNumberFormat="1" applyFont="1" applyFill="1" applyBorder="1" applyAlignment="1">
      <alignment vertical="center" wrapText="1"/>
    </xf>
    <xf numFmtId="3" fontId="11" fillId="2" borderId="75" xfId="0" applyNumberFormat="1" applyFont="1" applyFill="1" applyBorder="1" applyAlignment="1">
      <alignment/>
    </xf>
    <xf numFmtId="0" fontId="11" fillId="2" borderId="25" xfId="0" applyFont="1" applyFill="1" applyBorder="1" applyAlignment="1">
      <alignment vertical="center" wrapText="1"/>
    </xf>
    <xf numFmtId="3" fontId="29" fillId="2" borderId="24" xfId="0" applyNumberFormat="1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1" fillId="2" borderId="26" xfId="0" applyNumberFormat="1" applyFont="1" applyFill="1" applyBorder="1" applyAlignment="1">
      <alignment/>
    </xf>
    <xf numFmtId="0" fontId="11" fillId="2" borderId="22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29" fillId="2" borderId="31" xfId="0" applyFont="1" applyFill="1" applyBorder="1" applyAlignment="1">
      <alignment vertical="center" wrapText="1"/>
    </xf>
    <xf numFmtId="3" fontId="29" fillId="2" borderId="17" xfId="0" applyNumberFormat="1" applyFont="1" applyFill="1" applyBorder="1" applyAlignment="1">
      <alignment vertical="center" wrapText="1"/>
    </xf>
    <xf numFmtId="3" fontId="10" fillId="2" borderId="17" xfId="0" applyNumberFormat="1" applyFont="1" applyFill="1" applyBorder="1" applyAlignment="1">
      <alignment vertical="center" wrapText="1"/>
    </xf>
    <xf numFmtId="3" fontId="11" fillId="2" borderId="2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22" applyFont="1">
      <alignment/>
      <protection/>
    </xf>
    <xf numFmtId="0" fontId="2" fillId="3" borderId="0" xfId="22" applyFont="1" applyFill="1" applyAlignment="1">
      <alignment horizontal="center" wrapText="1"/>
      <protection/>
    </xf>
    <xf numFmtId="0" fontId="2" fillId="3" borderId="0" xfId="22" applyFont="1" applyFill="1" applyAlignment="1">
      <alignment horizontal="center" vertical="center" wrapText="1"/>
      <protection/>
    </xf>
    <xf numFmtId="3" fontId="2" fillId="3" borderId="0" xfId="22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2" borderId="45" xfId="2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2" fillId="0" borderId="18" xfId="21" applyFont="1" applyBorder="1" applyAlignment="1">
      <alignment horizontal="center"/>
      <protection/>
    </xf>
    <xf numFmtId="0" fontId="2" fillId="0" borderId="53" xfId="21" applyFont="1" applyBorder="1">
      <alignment/>
      <protection/>
    </xf>
    <xf numFmtId="164" fontId="2" fillId="0" borderId="76" xfId="15" applyNumberFormat="1" applyFont="1" applyBorder="1" applyAlignment="1">
      <alignment horizontal="right" wrapText="1"/>
    </xf>
    <xf numFmtId="164" fontId="2" fillId="0" borderId="18" xfId="15" applyNumberFormat="1" applyFont="1" applyBorder="1" applyAlignment="1">
      <alignment horizontal="right" wrapText="1"/>
    </xf>
    <xf numFmtId="164" fontId="2" fillId="0" borderId="53" xfId="15" applyNumberFormat="1" applyFont="1" applyBorder="1" applyAlignment="1">
      <alignment horizontal="right" wrapText="1"/>
    </xf>
    <xf numFmtId="41" fontId="2" fillId="0" borderId="18" xfId="15" applyNumberFormat="1" applyFont="1" applyBorder="1" applyAlignment="1">
      <alignment horizontal="right" wrapText="1"/>
    </xf>
    <xf numFmtId="41" fontId="2" fillId="0" borderId="12" xfId="15" applyNumberFormat="1" applyFont="1" applyBorder="1" applyAlignment="1">
      <alignment horizontal="right" wrapText="1"/>
    </xf>
    <xf numFmtId="164" fontId="2" fillId="0" borderId="30" xfId="15" applyNumberFormat="1" applyFont="1" applyBorder="1" applyAlignment="1">
      <alignment horizontal="right" wrapText="1"/>
    </xf>
    <xf numFmtId="164" fontId="1" fillId="0" borderId="13" xfId="15" applyNumberFormat="1" applyFont="1" applyBorder="1" applyAlignment="1">
      <alignment horizontal="right" wrapText="1"/>
    </xf>
    <xf numFmtId="0" fontId="2" fillId="0" borderId="30" xfId="21" applyFont="1" applyBorder="1">
      <alignment/>
      <protection/>
    </xf>
    <xf numFmtId="164" fontId="2" fillId="0" borderId="13" xfId="15" applyNumberFormat="1" applyFont="1" applyBorder="1" applyAlignment="1">
      <alignment horizontal="right" wrapText="1"/>
    </xf>
    <xf numFmtId="164" fontId="1" fillId="0" borderId="1" xfId="15" applyNumberFormat="1" applyFont="1" applyBorder="1" applyAlignment="1">
      <alignment horizontal="right" wrapText="1"/>
    </xf>
    <xf numFmtId="41" fontId="1" fillId="0" borderId="25" xfId="15" applyNumberFormat="1" applyFont="1" applyBorder="1" applyAlignment="1">
      <alignment horizontal="right" wrapText="1"/>
    </xf>
    <xf numFmtId="41" fontId="1" fillId="0" borderId="48" xfId="15" applyNumberFormat="1" applyFont="1" applyBorder="1" applyAlignment="1">
      <alignment horizontal="right" wrapText="1"/>
    </xf>
    <xf numFmtId="41" fontId="2" fillId="0" borderId="48" xfId="15" applyNumberFormat="1" applyFont="1" applyBorder="1" applyAlignment="1">
      <alignment horizontal="right" wrapText="1"/>
    </xf>
    <xf numFmtId="41" fontId="2" fillId="0" borderId="76" xfId="15" applyNumberFormat="1" applyFont="1" applyBorder="1" applyAlignment="1">
      <alignment horizontal="right" wrapText="1"/>
    </xf>
    <xf numFmtId="0" fontId="2" fillId="0" borderId="10" xfId="21" applyFont="1" applyBorder="1" applyAlignment="1">
      <alignment horizontal="center" vertical="top"/>
      <protection/>
    </xf>
    <xf numFmtId="164" fontId="4" fillId="4" borderId="0" xfId="0" applyNumberFormat="1" applyFont="1" applyFill="1" applyAlignment="1">
      <alignment/>
    </xf>
    <xf numFmtId="164" fontId="1" fillId="3" borderId="10" xfId="15" applyNumberFormat="1" applyFont="1" applyFill="1" applyBorder="1" applyAlignment="1">
      <alignment horizontal="left" vertical="center" wrapText="1"/>
    </xf>
    <xf numFmtId="164" fontId="1" fillId="3" borderId="10" xfId="15" applyNumberFormat="1" applyFont="1" applyFill="1" applyBorder="1" applyAlignment="1">
      <alignment horizontal="right" vertical="center" wrapText="1"/>
    </xf>
    <xf numFmtId="164" fontId="1" fillId="3" borderId="10" xfId="15" applyNumberFormat="1" applyFont="1" applyFill="1" applyBorder="1" applyAlignment="1">
      <alignment horizontal="right" vertical="center" wrapText="1"/>
    </xf>
    <xf numFmtId="164" fontId="1" fillId="3" borderId="14" xfId="15" applyNumberFormat="1" applyFont="1" applyFill="1" applyBorder="1" applyAlignment="1">
      <alignment horizontal="right" vertical="center" wrapText="1"/>
    </xf>
    <xf numFmtId="0" fontId="5" fillId="5" borderId="46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164" fontId="0" fillId="0" borderId="41" xfId="15" applyNumberFormat="1" applyFont="1" applyBorder="1" applyAlignment="1">
      <alignment horizontal="right" vertical="center" wrapText="1"/>
    </xf>
    <xf numFmtId="164" fontId="14" fillId="0" borderId="48" xfId="15" applyNumberFormat="1" applyFont="1" applyBorder="1" applyAlignment="1">
      <alignment horizontal="right" vertical="center" wrapText="1"/>
    </xf>
    <xf numFmtId="164" fontId="14" fillId="0" borderId="6" xfId="15" applyNumberFormat="1" applyFont="1" applyBorder="1" applyAlignment="1">
      <alignment horizontal="right" vertical="center" wrapText="1"/>
    </xf>
    <xf numFmtId="164" fontId="14" fillId="0" borderId="20" xfId="15" applyNumberFormat="1" applyFont="1" applyBorder="1" applyAlignment="1">
      <alignment horizontal="right" vertical="center" wrapText="1"/>
    </xf>
    <xf numFmtId="0" fontId="14" fillId="0" borderId="43" xfId="0" applyFont="1" applyBorder="1" applyAlignment="1">
      <alignment horizontal="center" vertical="center" wrapText="1"/>
    </xf>
    <xf numFmtId="164" fontId="0" fillId="0" borderId="48" xfId="15" applyNumberFormat="1" applyFont="1" applyBorder="1" applyAlignment="1">
      <alignment horizontal="right" vertical="center" wrapText="1"/>
    </xf>
    <xf numFmtId="164" fontId="0" fillId="0" borderId="6" xfId="15" applyNumberFormat="1" applyFont="1" applyBorder="1" applyAlignment="1">
      <alignment horizontal="right" vertical="center" wrapText="1"/>
    </xf>
    <xf numFmtId="164" fontId="0" fillId="0" borderId="1" xfId="15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77" xfId="15" applyNumberFormat="1" applyFont="1" applyBorder="1" applyAlignment="1">
      <alignment horizontal="right" vertical="center" wrapText="1"/>
    </xf>
    <xf numFmtId="164" fontId="0" fillId="0" borderId="49" xfId="15" applyNumberFormat="1" applyFont="1" applyBorder="1" applyAlignment="1">
      <alignment horizontal="right" vertical="center" wrapText="1"/>
    </xf>
    <xf numFmtId="164" fontId="0" fillId="0" borderId="54" xfId="15" applyNumberFormat="1" applyFont="1" applyBorder="1" applyAlignment="1">
      <alignment horizontal="right" vertical="center" wrapText="1"/>
    </xf>
    <xf numFmtId="164" fontId="14" fillId="0" borderId="1" xfId="15" applyNumberFormat="1" applyFont="1" applyBorder="1" applyAlignment="1">
      <alignment horizontal="right" vertical="center" wrapText="1"/>
    </xf>
    <xf numFmtId="164" fontId="14" fillId="0" borderId="27" xfId="15" applyNumberFormat="1" applyFont="1" applyBorder="1" applyAlignment="1">
      <alignment horizontal="right" vertical="center" wrapText="1"/>
    </xf>
    <xf numFmtId="164" fontId="14" fillId="0" borderId="47" xfId="15" applyNumberFormat="1" applyFont="1" applyBorder="1" applyAlignment="1">
      <alignment horizontal="right" vertical="center" wrapText="1"/>
    </xf>
    <xf numFmtId="164" fontId="0" fillId="0" borderId="3" xfId="15" applyNumberFormat="1" applyFont="1" applyBorder="1" applyAlignment="1">
      <alignment horizontal="right" vertical="center" wrapText="1"/>
    </xf>
    <xf numFmtId="164" fontId="0" fillId="0" borderId="17" xfId="15" applyNumberFormat="1" applyFont="1" applyBorder="1" applyAlignment="1">
      <alignment horizontal="right" vertical="center" wrapText="1"/>
    </xf>
    <xf numFmtId="164" fontId="0" fillId="0" borderId="23" xfId="15" applyNumberFormat="1" applyFont="1" applyBorder="1" applyAlignment="1">
      <alignment horizontal="right" vertical="center" wrapText="1"/>
    </xf>
    <xf numFmtId="164" fontId="0" fillId="0" borderId="78" xfId="15" applyNumberFormat="1" applyFont="1" applyBorder="1" applyAlignment="1">
      <alignment horizontal="right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3" fontId="5" fillId="2" borderId="4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164" fontId="0" fillId="0" borderId="79" xfId="15" applyNumberFormat="1" applyFont="1" applyBorder="1" applyAlignment="1">
      <alignment horizontal="right" vertical="center" wrapText="1"/>
    </xf>
    <xf numFmtId="164" fontId="14" fillId="0" borderId="80" xfId="15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vertical="center" wrapText="1"/>
    </xf>
    <xf numFmtId="0" fontId="14" fillId="0" borderId="73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164" fontId="14" fillId="0" borderId="22" xfId="15" applyNumberFormat="1" applyFont="1" applyBorder="1" applyAlignment="1">
      <alignment horizontal="right" vertical="center" wrapText="1"/>
    </xf>
    <xf numFmtId="164" fontId="14" fillId="0" borderId="42" xfId="15" applyNumberFormat="1" applyFont="1" applyBorder="1" applyAlignment="1">
      <alignment horizontal="right" vertical="center" wrapText="1"/>
    </xf>
    <xf numFmtId="164" fontId="14" fillId="0" borderId="78" xfId="15" applyNumberFormat="1" applyFont="1" applyBorder="1" applyAlignment="1">
      <alignment horizontal="right" vertical="center" wrapText="1"/>
    </xf>
    <xf numFmtId="0" fontId="31" fillId="7" borderId="0" xfId="0" applyFont="1" applyFill="1" applyAlignment="1">
      <alignment horizontal="right"/>
    </xf>
    <xf numFmtId="164" fontId="32" fillId="7" borderId="0" xfId="0" applyNumberFormat="1" applyFont="1" applyFill="1" applyAlignment="1">
      <alignment/>
    </xf>
    <xf numFmtId="41" fontId="2" fillId="0" borderId="25" xfId="15" applyNumberFormat="1" applyFont="1" applyBorder="1" applyAlignment="1">
      <alignment horizontal="right" wrapText="1"/>
    </xf>
    <xf numFmtId="164" fontId="2" fillId="0" borderId="25" xfId="15" applyNumberFormat="1" applyFont="1" applyBorder="1" applyAlignment="1">
      <alignment horizontal="right" wrapText="1"/>
    </xf>
    <xf numFmtId="164" fontId="2" fillId="0" borderId="0" xfId="15" applyNumberFormat="1" applyFont="1" applyBorder="1" applyAlignment="1">
      <alignment horizontal="right" wrapText="1"/>
    </xf>
    <xf numFmtId="164" fontId="1" fillId="0" borderId="6" xfId="15" applyNumberFormat="1" applyFont="1" applyBorder="1" applyAlignment="1">
      <alignment horizontal="right" wrapText="1"/>
    </xf>
    <xf numFmtId="41" fontId="2" fillId="0" borderId="81" xfId="15" applyNumberFormat="1" applyFont="1" applyBorder="1" applyAlignment="1">
      <alignment horizontal="right" wrapText="1"/>
    </xf>
    <xf numFmtId="164" fontId="2" fillId="0" borderId="48" xfId="15" applyNumberFormat="1" applyFont="1" applyBorder="1" applyAlignment="1">
      <alignment horizontal="right" wrapText="1"/>
    </xf>
    <xf numFmtId="164" fontId="2" fillId="0" borderId="1" xfId="15" applyNumberFormat="1" applyFont="1" applyBorder="1" applyAlignment="1">
      <alignment horizontal="right" wrapText="1"/>
    </xf>
    <xf numFmtId="41" fontId="2" fillId="0" borderId="41" xfId="15" applyNumberFormat="1" applyFont="1" applyBorder="1" applyAlignment="1">
      <alignment horizontal="right" wrapText="1"/>
    </xf>
    <xf numFmtId="0" fontId="2" fillId="0" borderId="41" xfId="21" applyFont="1" applyBorder="1">
      <alignment/>
      <protection/>
    </xf>
    <xf numFmtId="0" fontId="1" fillId="0" borderId="25" xfId="21" applyFont="1" applyBorder="1" applyAlignment="1">
      <alignment horizontal="center" vertical="top"/>
      <protection/>
    </xf>
    <xf numFmtId="0" fontId="2" fillId="0" borderId="25" xfId="21" applyFont="1" applyBorder="1" applyAlignment="1">
      <alignment vertical="top"/>
      <protection/>
    </xf>
    <xf numFmtId="0" fontId="2" fillId="0" borderId="2" xfId="21" applyFont="1" applyBorder="1" applyAlignment="1">
      <alignment vertical="top"/>
      <protection/>
    </xf>
    <xf numFmtId="0" fontId="2" fillId="0" borderId="7" xfId="21" applyFont="1" applyBorder="1" applyAlignment="1">
      <alignment vertical="top"/>
      <protection/>
    </xf>
    <xf numFmtId="0" fontId="2" fillId="0" borderId="48" xfId="21" applyFont="1" applyBorder="1" applyAlignment="1">
      <alignment vertical="top"/>
      <protection/>
    </xf>
    <xf numFmtId="0" fontId="2" fillId="0" borderId="24" xfId="21" applyFont="1" applyBorder="1" applyAlignment="1">
      <alignment horizontal="center" vertical="top"/>
      <protection/>
    </xf>
    <xf numFmtId="0" fontId="2" fillId="0" borderId="0" xfId="21" applyFont="1" applyBorder="1" applyAlignment="1">
      <alignment wrapText="1"/>
      <protection/>
    </xf>
    <xf numFmtId="164" fontId="1" fillId="0" borderId="41" xfId="15" applyNumberFormat="1" applyFont="1" applyBorder="1" applyAlignment="1">
      <alignment horizontal="right" wrapText="1"/>
    </xf>
    <xf numFmtId="0" fontId="2" fillId="0" borderId="3" xfId="21" applyFont="1" applyBorder="1" applyAlignment="1">
      <alignment vertical="top"/>
      <protection/>
    </xf>
    <xf numFmtId="0" fontId="2" fillId="0" borderId="17" xfId="21" applyFont="1" applyBorder="1" applyAlignment="1">
      <alignment horizontal="center"/>
      <protection/>
    </xf>
    <xf numFmtId="0" fontId="2" fillId="0" borderId="31" xfId="21" applyFont="1" applyBorder="1">
      <alignment/>
      <protection/>
    </xf>
    <xf numFmtId="164" fontId="2" fillId="0" borderId="4" xfId="15" applyNumberFormat="1" applyFont="1" applyBorder="1" applyAlignment="1">
      <alignment horizontal="right" wrapText="1"/>
    </xf>
    <xf numFmtId="41" fontId="2" fillId="0" borderId="22" xfId="15" applyNumberFormat="1" applyFont="1" applyBorder="1" applyAlignment="1">
      <alignment horizontal="right" wrapText="1"/>
    </xf>
    <xf numFmtId="41" fontId="2" fillId="0" borderId="17" xfId="15" applyNumberFormat="1" applyFont="1" applyBorder="1" applyAlignment="1">
      <alignment horizontal="right" wrapText="1"/>
    </xf>
    <xf numFmtId="41" fontId="2" fillId="0" borderId="23" xfId="15" applyNumberFormat="1" applyFont="1" applyBorder="1" applyAlignment="1">
      <alignment horizontal="right" wrapText="1"/>
    </xf>
    <xf numFmtId="0" fontId="5" fillId="2" borderId="46" xfId="21" applyFont="1" applyFill="1" applyBorder="1" applyAlignment="1">
      <alignment horizontal="center"/>
      <protection/>
    </xf>
    <xf numFmtId="0" fontId="5" fillId="2" borderId="15" xfId="21" applyFont="1" applyFill="1" applyBorder="1" applyAlignment="1">
      <alignment horizontal="center"/>
      <protection/>
    </xf>
    <xf numFmtId="0" fontId="5" fillId="2" borderId="15" xfId="21" applyFont="1" applyFill="1" applyBorder="1" applyAlignment="1">
      <alignment horizontal="centerContinuous"/>
      <protection/>
    </xf>
    <xf numFmtId="0" fontId="5" fillId="2" borderId="27" xfId="21" applyFont="1" applyFill="1" applyBorder="1" applyAlignment="1">
      <alignment horizontal="center"/>
      <protection/>
    </xf>
    <xf numFmtId="0" fontId="5" fillId="2" borderId="19" xfId="21" applyFont="1" applyFill="1" applyBorder="1" applyAlignment="1">
      <alignment horizontal="center"/>
      <protection/>
    </xf>
    <xf numFmtId="0" fontId="5" fillId="2" borderId="16" xfId="21" applyFont="1" applyFill="1" applyBorder="1" applyAlignment="1">
      <alignment horizontal="center"/>
      <protection/>
    </xf>
    <xf numFmtId="0" fontId="2" fillId="0" borderId="78" xfId="21" applyFont="1" applyBorder="1">
      <alignment/>
      <protection/>
    </xf>
    <xf numFmtId="164" fontId="2" fillId="0" borderId="22" xfId="15" applyNumberFormat="1" applyFont="1" applyBorder="1" applyAlignment="1">
      <alignment horizontal="right" wrapText="1"/>
    </xf>
    <xf numFmtId="164" fontId="2" fillId="0" borderId="31" xfId="15" applyNumberFormat="1" applyFont="1" applyBorder="1" applyAlignment="1">
      <alignment horizontal="right" wrapText="1"/>
    </xf>
    <xf numFmtId="41" fontId="2" fillId="0" borderId="78" xfId="15" applyNumberFormat="1" applyFont="1" applyBorder="1" applyAlignment="1">
      <alignment horizontal="right" wrapText="1"/>
    </xf>
    <xf numFmtId="0" fontId="1" fillId="0" borderId="25" xfId="21" applyFont="1" applyBorder="1" applyAlignment="1">
      <alignment horizontal="center" vertical="top" wrapText="1"/>
      <protection/>
    </xf>
    <xf numFmtId="0" fontId="1" fillId="0" borderId="7" xfId="21" applyFont="1" applyBorder="1" applyAlignment="1">
      <alignment horizontal="center" vertical="top"/>
      <protection/>
    </xf>
    <xf numFmtId="164" fontId="2" fillId="0" borderId="30" xfId="21" applyNumberFormat="1" applyFont="1" applyBorder="1" applyAlignment="1">
      <alignment horizontal="right" wrapText="1"/>
      <protection/>
    </xf>
    <xf numFmtId="164" fontId="2" fillId="0" borderId="26" xfId="21" applyNumberFormat="1" applyFont="1" applyBorder="1" applyAlignment="1">
      <alignment horizontal="right" wrapText="1"/>
      <protection/>
    </xf>
    <xf numFmtId="0" fontId="2" fillId="0" borderId="6" xfId="21" applyFont="1" applyBorder="1" applyAlignment="1">
      <alignment horizontal="center"/>
      <protection/>
    </xf>
    <xf numFmtId="0" fontId="31" fillId="0" borderId="0" xfId="0" applyFont="1" applyAlignment="1">
      <alignment/>
    </xf>
    <xf numFmtId="164" fontId="31" fillId="0" borderId="0" xfId="15" applyNumberFormat="1" applyFont="1" applyAlignment="1">
      <alignment/>
    </xf>
    <xf numFmtId="164" fontId="31" fillId="0" borderId="0" xfId="0" applyNumberFormat="1" applyFont="1" applyAlignment="1">
      <alignment/>
    </xf>
    <xf numFmtId="0" fontId="4" fillId="0" borderId="0" xfId="20" applyFont="1">
      <alignment/>
      <protection/>
    </xf>
    <xf numFmtId="0" fontId="3" fillId="0" borderId="0" xfId="20" applyFont="1" applyAlignment="1">
      <alignment wrapText="1"/>
      <protection/>
    </xf>
    <xf numFmtId="0" fontId="16" fillId="0" borderId="0" xfId="20" applyFont="1">
      <alignment/>
      <protection/>
    </xf>
    <xf numFmtId="0" fontId="17" fillId="0" borderId="0" xfId="20" applyFont="1" applyAlignment="1">
      <alignment horizontal="right"/>
      <protection/>
    </xf>
    <xf numFmtId="0" fontId="17" fillId="0" borderId="0" xfId="0" applyFont="1" applyAlignment="1">
      <alignment horizontal="right" vertical="center"/>
    </xf>
    <xf numFmtId="0" fontId="16" fillId="2" borderId="45" xfId="20" applyFont="1" applyFill="1" applyBorder="1" applyAlignment="1">
      <alignment horizontal="center" vertical="center" wrapText="1"/>
      <protection/>
    </xf>
    <xf numFmtId="0" fontId="14" fillId="2" borderId="38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6" fillId="2" borderId="21" xfId="20" applyFont="1" applyFill="1" applyBorder="1" applyAlignment="1">
      <alignment horizontal="center" vertical="center" wrapText="1"/>
      <protection/>
    </xf>
    <xf numFmtId="0" fontId="5" fillId="2" borderId="39" xfId="20" applyFont="1" applyFill="1" applyBorder="1" applyAlignment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 wrapText="1"/>
      <protection/>
    </xf>
    <xf numFmtId="0" fontId="5" fillId="2" borderId="29" xfId="20" applyFont="1" applyFill="1" applyBorder="1" applyAlignment="1">
      <alignment horizontal="center" vertical="center" wrapText="1"/>
      <protection/>
    </xf>
    <xf numFmtId="0" fontId="5" fillId="2" borderId="9" xfId="20" applyFont="1" applyFill="1" applyBorder="1" applyAlignment="1">
      <alignment horizontal="center" vertical="center" wrapText="1"/>
      <protection/>
    </xf>
    <xf numFmtId="0" fontId="5" fillId="0" borderId="34" xfId="20" applyFont="1" applyFill="1" applyBorder="1" applyAlignment="1">
      <alignment horizontal="center" vertical="center" wrapText="1"/>
      <protection/>
    </xf>
    <xf numFmtId="0" fontId="5" fillId="0" borderId="35" xfId="20" applyFont="1" applyFill="1" applyBorder="1" applyAlignment="1">
      <alignment horizontal="center" vertical="center" wrapText="1"/>
      <protection/>
    </xf>
    <xf numFmtId="0" fontId="5" fillId="0" borderId="55" xfId="20" applyFont="1" applyFill="1" applyBorder="1" applyAlignment="1">
      <alignment horizontal="center" vertical="center" wrapText="1"/>
      <protection/>
    </xf>
    <xf numFmtId="0" fontId="5" fillId="0" borderId="56" xfId="20" applyFont="1" applyFill="1" applyBorder="1" applyAlignment="1">
      <alignment horizontal="center" vertical="center" wrapText="1"/>
      <protection/>
    </xf>
    <xf numFmtId="0" fontId="5" fillId="0" borderId="36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top" wrapText="1"/>
      <protection/>
    </xf>
    <xf numFmtId="0" fontId="16" fillId="0" borderId="10" xfId="20" applyFont="1" applyBorder="1" applyAlignment="1">
      <alignment horizontal="left" vertical="center" wrapText="1"/>
      <protection/>
    </xf>
    <xf numFmtId="0" fontId="4" fillId="0" borderId="20" xfId="20" applyFont="1" applyFill="1" applyBorder="1" applyAlignment="1">
      <alignment horizontal="center"/>
      <protection/>
    </xf>
    <xf numFmtId="0" fontId="4" fillId="0" borderId="45" xfId="20" applyFont="1" applyFill="1" applyBorder="1" applyAlignment="1">
      <alignment horizontal="center"/>
      <protection/>
    </xf>
    <xf numFmtId="164" fontId="4" fillId="0" borderId="38" xfId="15" applyNumberFormat="1" applyFont="1" applyFill="1" applyBorder="1" applyAlignment="1">
      <alignment horizontal="right" vertical="center" wrapText="1"/>
    </xf>
    <xf numFmtId="164" fontId="4" fillId="0" borderId="45" xfId="15" applyNumberFormat="1" applyFont="1" applyFill="1" applyBorder="1" applyAlignment="1">
      <alignment horizontal="right" vertical="center" wrapText="1"/>
    </xf>
    <xf numFmtId="164" fontId="4" fillId="0" borderId="20" xfId="15" applyNumberFormat="1" applyFont="1" applyFill="1" applyBorder="1" applyAlignment="1">
      <alignment horizontal="right" vertical="center" wrapText="1"/>
    </xf>
    <xf numFmtId="164" fontId="4" fillId="0" borderId="21" xfId="15" applyNumberFormat="1" applyFont="1" applyFill="1" applyBorder="1" applyAlignment="1">
      <alignment horizontal="right" vertical="center" wrapText="1"/>
    </xf>
    <xf numFmtId="0" fontId="4" fillId="0" borderId="0" xfId="20" applyFont="1" applyFill="1">
      <alignment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5" fillId="0" borderId="24" xfId="20" applyFont="1" applyFill="1" applyBorder="1" applyAlignment="1">
      <alignment horizontal="center" vertical="center" wrapText="1"/>
      <protection/>
    </xf>
    <xf numFmtId="0" fontId="5" fillId="0" borderId="30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5" fillId="0" borderId="26" xfId="20" applyFont="1" applyFill="1" applyBorder="1" applyAlignment="1">
      <alignment horizontal="center" vertical="center" wrapText="1"/>
      <protection/>
    </xf>
    <xf numFmtId="0" fontId="16" fillId="0" borderId="10" xfId="20" applyFont="1" applyBorder="1">
      <alignment/>
      <protection/>
    </xf>
    <xf numFmtId="164" fontId="4" fillId="0" borderId="0" xfId="20" applyNumberFormat="1" applyFont="1">
      <alignment/>
      <protection/>
    </xf>
    <xf numFmtId="0" fontId="33" fillId="0" borderId="0" xfId="20" applyFont="1">
      <alignment/>
      <protection/>
    </xf>
    <xf numFmtId="164" fontId="5" fillId="0" borderId="7" xfId="15" applyNumberFormat="1" applyFont="1" applyFill="1" applyBorder="1" applyAlignment="1">
      <alignment horizontal="center" vertical="center" wrapText="1"/>
    </xf>
    <xf numFmtId="164" fontId="5" fillId="0" borderId="30" xfId="15" applyNumberFormat="1" applyFont="1" applyFill="1" applyBorder="1" applyAlignment="1">
      <alignment horizontal="center" vertical="center" wrapText="1"/>
    </xf>
    <xf numFmtId="164" fontId="5" fillId="0" borderId="24" xfId="15" applyNumberFormat="1" applyFont="1" applyFill="1" applyBorder="1" applyAlignment="1">
      <alignment horizontal="center" vertical="center" wrapText="1"/>
    </xf>
    <xf numFmtId="164" fontId="5" fillId="0" borderId="26" xfId="15" applyNumberFormat="1" applyFont="1" applyFill="1" applyBorder="1" applyAlignment="1">
      <alignment horizontal="center" vertical="center" wrapText="1"/>
    </xf>
    <xf numFmtId="164" fontId="16" fillId="0" borderId="2" xfId="15" applyNumberFormat="1" applyFont="1" applyBorder="1" applyAlignment="1">
      <alignment horizontal="right" wrapText="1"/>
    </xf>
    <xf numFmtId="164" fontId="16" fillId="0" borderId="13" xfId="15" applyNumberFormat="1" applyFont="1" applyBorder="1" applyAlignment="1">
      <alignment horizontal="right" wrapText="1"/>
    </xf>
    <xf numFmtId="164" fontId="16" fillId="0" borderId="10" xfId="15" applyNumberFormat="1" applyFont="1" applyBorder="1" applyAlignment="1">
      <alignment horizontal="right" wrapText="1"/>
    </xf>
    <xf numFmtId="164" fontId="16" fillId="0" borderId="14" xfId="15" applyNumberFormat="1" applyFont="1" applyBorder="1" applyAlignment="1">
      <alignment horizontal="right" wrapText="1"/>
    </xf>
    <xf numFmtId="0" fontId="4" fillId="0" borderId="7" xfId="20" applyFont="1" applyBorder="1" applyAlignment="1">
      <alignment horizontal="center" vertical="top" wrapText="1"/>
      <protection/>
    </xf>
    <xf numFmtId="0" fontId="4" fillId="0" borderId="24" xfId="20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16" fillId="0" borderId="10" xfId="20" applyFont="1" applyBorder="1" applyAlignment="1">
      <alignment wrapText="1"/>
      <protection/>
    </xf>
    <xf numFmtId="0" fontId="4" fillId="2" borderId="24" xfId="20" applyFont="1" applyFill="1" applyBorder="1" applyAlignment="1">
      <alignment horizontal="center"/>
      <protection/>
    </xf>
    <xf numFmtId="0" fontId="4" fillId="0" borderId="18" xfId="20" applyFont="1" applyBorder="1" applyAlignment="1">
      <alignment horizontal="center"/>
      <protection/>
    </xf>
    <xf numFmtId="0" fontId="5" fillId="0" borderId="18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5" fillId="0" borderId="43" xfId="20" applyFont="1" applyFill="1" applyBorder="1" applyAlignment="1">
      <alignment horizontal="center" vertical="center" wrapText="1"/>
      <protection/>
    </xf>
    <xf numFmtId="164" fontId="16" fillId="0" borderId="48" xfId="15" applyNumberFormat="1" applyFont="1" applyBorder="1" applyAlignment="1">
      <alignment horizontal="right" wrapText="1"/>
    </xf>
    <xf numFmtId="164" fontId="16" fillId="0" borderId="41" xfId="15" applyNumberFormat="1" applyFont="1" applyBorder="1" applyAlignment="1">
      <alignment horizontal="right" wrapText="1"/>
    </xf>
    <xf numFmtId="164" fontId="4" fillId="0" borderId="2" xfId="15" applyNumberFormat="1" applyFont="1" applyFill="1" applyBorder="1" applyAlignment="1">
      <alignment horizontal="right" vertical="center" wrapText="1"/>
    </xf>
    <xf numFmtId="164" fontId="4" fillId="0" borderId="13" xfId="15" applyNumberFormat="1" applyFont="1" applyFill="1" applyBorder="1" applyAlignment="1">
      <alignment horizontal="right" vertical="center" wrapText="1"/>
    </xf>
    <xf numFmtId="164" fontId="4" fillId="0" borderId="10" xfId="15" applyNumberFormat="1" applyFont="1" applyFill="1" applyBorder="1" applyAlignment="1">
      <alignment horizontal="right" vertical="center" wrapText="1"/>
    </xf>
    <xf numFmtId="164" fontId="4" fillId="0" borderId="14" xfId="15" applyNumberFormat="1" applyFont="1" applyFill="1" applyBorder="1" applyAlignment="1">
      <alignment horizontal="right" vertical="center" wrapText="1"/>
    </xf>
    <xf numFmtId="0" fontId="4" fillId="2" borderId="7" xfId="20" applyFont="1" applyFill="1" applyBorder="1" applyAlignment="1">
      <alignment horizontal="center" vertical="top" wrapText="1"/>
      <protection/>
    </xf>
    <xf numFmtId="0" fontId="4" fillId="0" borderId="10" xfId="20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/>
      <protection/>
    </xf>
    <xf numFmtId="164" fontId="16" fillId="2" borderId="20" xfId="15" applyNumberFormat="1" applyFont="1" applyFill="1" applyBorder="1" applyAlignment="1">
      <alignment horizontal="right" vertical="center" wrapText="1"/>
    </xf>
    <xf numFmtId="0" fontId="16" fillId="2" borderId="45" xfId="20" applyFont="1" applyFill="1" applyBorder="1" applyAlignment="1">
      <alignment horizontal="center"/>
      <protection/>
    </xf>
    <xf numFmtId="164" fontId="4" fillId="0" borderId="76" xfId="15" applyNumberFormat="1" applyFont="1" applyFill="1" applyBorder="1" applyAlignment="1">
      <alignment horizontal="right" vertical="center" wrapText="1"/>
    </xf>
    <xf numFmtId="164" fontId="4" fillId="0" borderId="11" xfId="15" applyNumberFormat="1" applyFont="1" applyFill="1" applyBorder="1" applyAlignment="1">
      <alignment horizontal="right" vertical="center" wrapText="1"/>
    </xf>
    <xf numFmtId="164" fontId="4" fillId="0" borderId="18" xfId="15" applyNumberFormat="1" applyFont="1" applyFill="1" applyBorder="1" applyAlignment="1">
      <alignment horizontal="right" vertical="center" wrapText="1"/>
    </xf>
    <xf numFmtId="164" fontId="4" fillId="0" borderId="12" xfId="15" applyNumberFormat="1" applyFont="1" applyFill="1" applyBorder="1" applyAlignment="1">
      <alignment horizontal="right" vertical="center" wrapText="1"/>
    </xf>
    <xf numFmtId="0" fontId="4" fillId="0" borderId="11" xfId="20" applyFont="1" applyFill="1" applyBorder="1" applyAlignment="1">
      <alignment horizontal="center"/>
      <protection/>
    </xf>
    <xf numFmtId="0" fontId="4" fillId="0" borderId="53" xfId="20" applyFont="1" applyFill="1" applyBorder="1" applyAlignment="1">
      <alignment horizontal="center"/>
      <protection/>
    </xf>
    <xf numFmtId="0" fontId="4" fillId="2" borderId="34" xfId="20" applyFont="1" applyFill="1" applyBorder="1" applyAlignment="1">
      <alignment horizontal="center" vertical="top" wrapText="1"/>
      <protection/>
    </xf>
    <xf numFmtId="0" fontId="4" fillId="2" borderId="3" xfId="20" applyFont="1" applyFill="1" applyBorder="1" applyAlignment="1">
      <alignment horizontal="center" vertical="top" wrapText="1"/>
      <protection/>
    </xf>
    <xf numFmtId="0" fontId="4" fillId="2" borderId="17" xfId="20" applyFont="1" applyFill="1" applyBorder="1" applyAlignment="1">
      <alignment horizontal="center"/>
      <protection/>
    </xf>
    <xf numFmtId="164" fontId="16" fillId="2" borderId="35" xfId="15" applyNumberFormat="1" applyFont="1" applyFill="1" applyBorder="1" applyAlignment="1">
      <alignment horizontal="right" vertical="center" wrapText="1"/>
    </xf>
    <xf numFmtId="164" fontId="16" fillId="2" borderId="36" xfId="15" applyNumberFormat="1" applyFont="1" applyFill="1" applyBorder="1" applyAlignment="1">
      <alignment horizontal="right" vertical="center" wrapText="1"/>
    </xf>
    <xf numFmtId="164" fontId="16" fillId="2" borderId="38" xfId="15" applyNumberFormat="1" applyFont="1" applyFill="1" applyBorder="1" applyAlignment="1">
      <alignment horizontal="right" vertical="center" wrapText="1"/>
    </xf>
    <xf numFmtId="164" fontId="16" fillId="2" borderId="21" xfId="15" applyNumberFormat="1" applyFont="1" applyFill="1" applyBorder="1" applyAlignment="1">
      <alignment horizontal="right" vertical="center" wrapText="1"/>
    </xf>
    <xf numFmtId="164" fontId="16" fillId="2" borderId="39" xfId="15" applyNumberFormat="1" applyFont="1" applyFill="1" applyBorder="1" applyAlignment="1">
      <alignment horizontal="right" vertical="center" wrapText="1"/>
    </xf>
    <xf numFmtId="164" fontId="16" fillId="2" borderId="8" xfId="15" applyNumberFormat="1" applyFont="1" applyFill="1" applyBorder="1" applyAlignment="1">
      <alignment horizontal="right" vertical="center" wrapText="1"/>
    </xf>
    <xf numFmtId="164" fontId="16" fillId="2" borderId="9" xfId="15" applyNumberFormat="1" applyFont="1" applyFill="1" applyBorder="1" applyAlignment="1">
      <alignment horizontal="right" vertical="center" wrapText="1"/>
    </xf>
    <xf numFmtId="0" fontId="16" fillId="2" borderId="20" xfId="20" applyFont="1" applyFill="1" applyBorder="1" applyAlignment="1">
      <alignment horizontal="center"/>
      <protection/>
    </xf>
    <xf numFmtId="0" fontId="16" fillId="2" borderId="8" xfId="20" applyFont="1" applyFill="1" applyBorder="1" applyAlignment="1">
      <alignment horizontal="center"/>
      <protection/>
    </xf>
    <xf numFmtId="164" fontId="4" fillId="0" borderId="0" xfId="20" applyNumberFormat="1" applyFont="1" applyFill="1">
      <alignment/>
      <protection/>
    </xf>
    <xf numFmtId="0" fontId="4" fillId="0" borderId="25" xfId="20" applyFont="1" applyBorder="1" applyAlignment="1">
      <alignment horizontal="center" vertical="top" wrapText="1"/>
      <protection/>
    </xf>
    <xf numFmtId="164" fontId="4" fillId="0" borderId="25" xfId="15" applyNumberFormat="1" applyFont="1" applyFill="1" applyBorder="1" applyAlignment="1">
      <alignment horizontal="right" vertical="center" wrapText="1"/>
    </xf>
    <xf numFmtId="0" fontId="16" fillId="2" borderId="29" xfId="20" applyFont="1" applyFill="1" applyBorder="1" applyAlignment="1">
      <alignment horizontal="center"/>
      <protection/>
    </xf>
    <xf numFmtId="164" fontId="16" fillId="2" borderId="34" xfId="15" applyNumberFormat="1" applyFont="1" applyFill="1" applyBorder="1" applyAlignment="1">
      <alignment horizontal="right" vertical="center" wrapText="1"/>
    </xf>
    <xf numFmtId="0" fontId="16" fillId="2" borderId="32" xfId="20" applyFont="1" applyFill="1" applyBorder="1" applyAlignment="1">
      <alignment horizontal="left"/>
      <protection/>
    </xf>
    <xf numFmtId="164" fontId="4" fillId="0" borderId="77" xfId="15" applyNumberFormat="1" applyFont="1" applyFill="1" applyBorder="1" applyAlignment="1">
      <alignment horizontal="right" vertical="center" wrapText="1"/>
    </xf>
    <xf numFmtId="164" fontId="5" fillId="0" borderId="25" xfId="15" applyNumberFormat="1" applyFont="1" applyFill="1" applyBorder="1" applyAlignment="1">
      <alignment horizontal="center" vertical="center" wrapText="1"/>
    </xf>
    <xf numFmtId="164" fontId="4" fillId="0" borderId="48" xfId="15" applyNumberFormat="1" applyFont="1" applyFill="1" applyBorder="1" applyAlignment="1">
      <alignment horizontal="right" vertical="center" wrapText="1"/>
    </xf>
    <xf numFmtId="164" fontId="16" fillId="2" borderId="77" xfId="15" applyNumberFormat="1" applyFont="1" applyFill="1" applyBorder="1" applyAlignment="1">
      <alignment horizontal="right" vertical="center" wrapText="1"/>
    </xf>
    <xf numFmtId="164" fontId="4" fillId="0" borderId="0" xfId="15" applyNumberFormat="1" applyFont="1" applyAlignment="1">
      <alignment/>
    </xf>
    <xf numFmtId="164" fontId="16" fillId="0" borderId="0" xfId="0" applyNumberFormat="1" applyFont="1" applyAlignment="1">
      <alignment/>
    </xf>
    <xf numFmtId="0" fontId="13" fillId="0" borderId="24" xfId="0" applyFont="1" applyBorder="1" applyAlignment="1">
      <alignment/>
    </xf>
    <xf numFmtId="0" fontId="15" fillId="0" borderId="0" xfId="0" applyFont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2" fillId="0" borderId="81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81" xfId="0" applyNumberFormat="1" applyFont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center"/>
    </xf>
    <xf numFmtId="164" fontId="2" fillId="0" borderId="24" xfId="15" applyNumberFormat="1" applyFont="1" applyBorder="1" applyAlignment="1">
      <alignment horizontal="right" vertical="center" wrapText="1"/>
    </xf>
    <xf numFmtId="164" fontId="2" fillId="0" borderId="0" xfId="15" applyNumberFormat="1" applyFont="1" applyBorder="1" applyAlignment="1">
      <alignment horizontal="right" vertical="center" wrapText="1"/>
    </xf>
    <xf numFmtId="164" fontId="2" fillId="0" borderId="81" xfId="15" applyNumberFormat="1" applyFont="1" applyBorder="1" applyAlignment="1">
      <alignment horizontal="right" wrapText="1"/>
    </xf>
    <xf numFmtId="164" fontId="2" fillId="0" borderId="30" xfId="15" applyNumberFormat="1" applyFont="1" applyFill="1" applyBorder="1" applyAlignment="1">
      <alignment horizontal="right" vertical="center" wrapText="1"/>
    </xf>
    <xf numFmtId="164" fontId="2" fillId="0" borderId="24" xfId="15" applyNumberFormat="1" applyFont="1" applyFill="1" applyBorder="1" applyAlignment="1">
      <alignment horizontal="right" vertical="center" wrapText="1"/>
    </xf>
    <xf numFmtId="164" fontId="2" fillId="0" borderId="0" xfId="15" applyNumberFormat="1" applyFont="1" applyFill="1" applyBorder="1" applyAlignment="1">
      <alignment horizontal="right" vertical="center" wrapText="1"/>
    </xf>
    <xf numFmtId="164" fontId="2" fillId="0" borderId="81" xfId="15" applyNumberFormat="1" applyFont="1" applyFill="1" applyBorder="1" applyAlignment="1">
      <alignment horizontal="right" wrapText="1"/>
    </xf>
    <xf numFmtId="0" fontId="2" fillId="0" borderId="35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0" xfId="15" applyNumberFormat="1" applyFont="1" applyBorder="1" applyAlignment="1">
      <alignment horizontal="right" vertical="center" wrapText="1"/>
    </xf>
    <xf numFmtId="164" fontId="2" fillId="0" borderId="1" xfId="15" applyNumberFormat="1" applyFont="1" applyBorder="1" applyAlignment="1">
      <alignment horizontal="right" vertical="center" wrapText="1"/>
    </xf>
    <xf numFmtId="164" fontId="2" fillId="0" borderId="41" xfId="15" applyNumberFormat="1" applyFont="1" applyBorder="1" applyAlignment="1">
      <alignment horizontal="right" wrapText="1"/>
    </xf>
    <xf numFmtId="164" fontId="2" fillId="0" borderId="17" xfId="15" applyNumberFormat="1" applyFont="1" applyFill="1" applyBorder="1" applyAlignment="1">
      <alignment horizontal="right" vertical="center" wrapText="1"/>
    </xf>
    <xf numFmtId="164" fontId="2" fillId="0" borderId="55" xfId="15" applyNumberFormat="1" applyFont="1" applyBorder="1" applyAlignment="1">
      <alignment horizontal="right" vertical="center" wrapText="1"/>
    </xf>
    <xf numFmtId="164" fontId="2" fillId="0" borderId="36" xfId="15" applyNumberFormat="1" applyFont="1" applyBorder="1" applyAlignment="1">
      <alignment horizontal="right" wrapText="1"/>
    </xf>
    <xf numFmtId="164" fontId="1" fillId="0" borderId="4" xfId="15" applyNumberFormat="1" applyFont="1" applyBorder="1" applyAlignment="1">
      <alignment horizontal="right" vertical="center" wrapText="1"/>
    </xf>
    <xf numFmtId="164" fontId="1" fillId="0" borderId="27" xfId="15" applyNumberFormat="1" applyFont="1" applyBorder="1" applyAlignment="1">
      <alignment horizontal="right" vertical="center" wrapText="1"/>
    </xf>
    <xf numFmtId="164" fontId="1" fillId="0" borderId="19" xfId="15" applyNumberFormat="1" applyFont="1" applyBorder="1" applyAlignment="1">
      <alignment horizontal="right" vertical="center" wrapText="1"/>
    </xf>
    <xf numFmtId="164" fontId="1" fillId="0" borderId="16" xfId="15" applyNumberFormat="1" applyFont="1" applyBorder="1" applyAlignment="1">
      <alignment horizontal="right" vertical="center" wrapText="1"/>
    </xf>
    <xf numFmtId="0" fontId="4" fillId="0" borderId="29" xfId="20" applyFont="1" applyFill="1" applyBorder="1" applyAlignment="1">
      <alignment horizontal="center"/>
      <protection/>
    </xf>
    <xf numFmtId="0" fontId="4" fillId="0" borderId="17" xfId="20" applyFont="1" applyBorder="1" applyAlignment="1">
      <alignment horizontal="center"/>
      <protection/>
    </xf>
    <xf numFmtId="0" fontId="5" fillId="0" borderId="11" xfId="20" applyFont="1" applyFill="1" applyBorder="1" applyAlignment="1">
      <alignment horizontal="center" vertical="center" wrapText="1"/>
      <protection/>
    </xf>
    <xf numFmtId="0" fontId="5" fillId="0" borderId="53" xfId="20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top" wrapText="1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1" xfId="20" applyFont="1" applyFill="1" applyBorder="1" applyAlignment="1">
      <alignment horizontal="center"/>
      <protection/>
    </xf>
    <xf numFmtId="164" fontId="4" fillId="0" borderId="3" xfId="15" applyNumberFormat="1" applyFont="1" applyFill="1" applyBorder="1" applyAlignment="1">
      <alignment horizontal="right" vertical="center" wrapText="1"/>
    </xf>
    <xf numFmtId="164" fontId="4" fillId="0" borderId="17" xfId="15" applyNumberFormat="1" applyFont="1" applyFill="1" applyBorder="1" applyAlignment="1">
      <alignment horizontal="right" vertical="center" wrapText="1"/>
    </xf>
    <xf numFmtId="164" fontId="4" fillId="0" borderId="23" xfId="15" applyNumberFormat="1" applyFont="1" applyFill="1" applyBorder="1" applyAlignment="1">
      <alignment horizontal="right" vertical="center" wrapText="1"/>
    </xf>
    <xf numFmtId="0" fontId="5" fillId="2" borderId="46" xfId="20" applyFont="1" applyFill="1" applyBorder="1" applyAlignment="1">
      <alignment horizontal="center" vertical="center" wrapText="1"/>
      <protection/>
    </xf>
    <xf numFmtId="0" fontId="5" fillId="2" borderId="19" xfId="20" applyFont="1" applyFill="1" applyBorder="1" applyAlignment="1">
      <alignment horizontal="center" vertical="center" wrapText="1"/>
      <protection/>
    </xf>
    <xf numFmtId="0" fontId="5" fillId="2" borderId="15" xfId="20" applyFont="1" applyFill="1" applyBorder="1" applyAlignment="1">
      <alignment horizontal="center" vertical="center" wrapText="1"/>
      <protection/>
    </xf>
    <xf numFmtId="0" fontId="5" fillId="2" borderId="16" xfId="20" applyFont="1" applyFill="1" applyBorder="1" applyAlignment="1">
      <alignment horizontal="center" vertical="center" wrapText="1"/>
      <protection/>
    </xf>
    <xf numFmtId="164" fontId="4" fillId="0" borderId="4" xfId="15" applyNumberFormat="1" applyFont="1" applyFill="1" applyBorder="1" applyAlignment="1">
      <alignment horizontal="right" vertical="center" wrapText="1"/>
    </xf>
    <xf numFmtId="164" fontId="1" fillId="0" borderId="23" xfId="15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26" fillId="3" borderId="26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11" fillId="6" borderId="55" xfId="0" applyFont="1" applyFill="1" applyBorder="1" applyAlignment="1">
      <alignment horizontal="center" vertical="center" wrapText="1"/>
    </xf>
    <xf numFmtId="3" fontId="10" fillId="2" borderId="57" xfId="0" applyNumberFormat="1" applyFont="1" applyFill="1" applyBorder="1" applyAlignment="1">
      <alignment horizontal="right" vertical="center" wrapText="1"/>
    </xf>
    <xf numFmtId="0" fontId="11" fillId="3" borderId="35" xfId="0" applyFont="1" applyFill="1" applyBorder="1" applyAlignment="1">
      <alignment horizontal="right" vertical="center" wrapText="1"/>
    </xf>
    <xf numFmtId="3" fontId="26" fillId="0" borderId="24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horizontal="right" vertical="center" wrapText="1"/>
    </xf>
    <xf numFmtId="3" fontId="10" fillId="5" borderId="62" xfId="0" applyNumberFormat="1" applyFont="1" applyFill="1" applyBorder="1" applyAlignment="1">
      <alignment horizontal="right" vertical="center" wrapText="1"/>
    </xf>
    <xf numFmtId="3" fontId="10" fillId="0" borderId="55" xfId="0" applyNumberFormat="1" applyFont="1" applyFill="1" applyBorder="1" applyAlignment="1">
      <alignment horizontal="right" vertical="center" wrapText="1"/>
    </xf>
    <xf numFmtId="3" fontId="25" fillId="3" borderId="35" xfId="0" applyNumberFormat="1" applyFont="1" applyFill="1" applyBorder="1" applyAlignment="1">
      <alignment horizontal="right" vertical="center" wrapText="1"/>
    </xf>
    <xf numFmtId="0" fontId="11" fillId="3" borderId="35" xfId="0" applyFont="1" applyFill="1" applyBorder="1" applyAlignment="1">
      <alignment horizontal="center" vertical="center" wrapText="1"/>
    </xf>
    <xf numFmtId="3" fontId="11" fillId="3" borderId="17" xfId="0" applyNumberFormat="1" applyFont="1" applyFill="1" applyBorder="1" applyAlignment="1">
      <alignment horizontal="right" vertical="center" wrapText="1"/>
    </xf>
    <xf numFmtId="3" fontId="25" fillId="3" borderId="24" xfId="0" applyNumberFormat="1" applyFont="1" applyFill="1" applyBorder="1" applyAlignment="1">
      <alignment horizontal="right" vertical="center" wrapText="1"/>
    </xf>
    <xf numFmtId="3" fontId="10" fillId="5" borderId="65" xfId="0" applyNumberFormat="1" applyFont="1" applyFill="1" applyBorder="1" applyAlignment="1">
      <alignment horizontal="right" vertical="center" wrapText="1"/>
    </xf>
    <xf numFmtId="3" fontId="10" fillId="5" borderId="57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3" borderId="35" xfId="0" applyNumberFormat="1" applyFont="1" applyFill="1" applyBorder="1" applyAlignment="1">
      <alignment horizontal="right" vertical="center" wrapText="1"/>
    </xf>
    <xf numFmtId="3" fontId="11" fillId="0" borderId="17" xfId="0" applyNumberFormat="1" applyFont="1" applyBorder="1" applyAlignment="1">
      <alignment vertical="center" wrapText="1"/>
    </xf>
    <xf numFmtId="0" fontId="11" fillId="6" borderId="69" xfId="0" applyFont="1" applyFill="1" applyBorder="1" applyAlignment="1">
      <alignment horizontal="center" vertical="center" wrapText="1"/>
    </xf>
    <xf numFmtId="3" fontId="10" fillId="5" borderId="72" xfId="0" applyNumberFormat="1" applyFont="1" applyFill="1" applyBorder="1" applyAlignment="1">
      <alignment horizontal="right" vertical="center" wrapText="1"/>
    </xf>
    <xf numFmtId="3" fontId="11" fillId="0" borderId="59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64" xfId="0" applyFont="1" applyBorder="1" applyAlignment="1">
      <alignment/>
    </xf>
    <xf numFmtId="3" fontId="2" fillId="0" borderId="0" xfId="22" applyNumberFormat="1" applyFont="1">
      <alignment/>
      <protection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top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vertical="center" wrapText="1"/>
    </xf>
    <xf numFmtId="0" fontId="2" fillId="0" borderId="8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2" borderId="2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4" fillId="0" borderId="55" xfId="0" applyFont="1" applyBorder="1" applyAlignment="1">
      <alignment horizontal="center"/>
    </xf>
    <xf numFmtId="164" fontId="4" fillId="0" borderId="30" xfId="15" applyNumberFormat="1" applyFont="1" applyBorder="1" applyAlignment="1">
      <alignment horizontal="right" wrapText="1"/>
    </xf>
    <xf numFmtId="164" fontId="4" fillId="0" borderId="13" xfId="15" applyNumberFormat="1" applyFont="1" applyBorder="1" applyAlignment="1">
      <alignment horizontal="right" wrapText="1"/>
    </xf>
    <xf numFmtId="164" fontId="4" fillId="0" borderId="4" xfId="15" applyNumberFormat="1" applyFont="1" applyBorder="1" applyAlignment="1">
      <alignment horizontal="right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164" fontId="16" fillId="0" borderId="1" xfId="15" applyNumberFormat="1" applyFont="1" applyBorder="1" applyAlignment="1">
      <alignment horizontal="right" wrapText="1"/>
    </xf>
    <xf numFmtId="0" fontId="5" fillId="2" borderId="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5" xfId="15" applyNumberFormat="1" applyFont="1" applyBorder="1" applyAlignment="1">
      <alignment horizontal="right" wrapText="1"/>
    </xf>
    <xf numFmtId="164" fontId="4" fillId="0" borderId="26" xfId="15" applyNumberFormat="1" applyFont="1" applyBorder="1" applyAlignment="1">
      <alignment horizontal="right" wrapText="1"/>
    </xf>
    <xf numFmtId="164" fontId="4" fillId="0" borderId="7" xfId="15" applyNumberFormat="1" applyFont="1" applyBorder="1" applyAlignment="1">
      <alignment horizontal="right" wrapText="1"/>
    </xf>
    <xf numFmtId="164" fontId="4" fillId="0" borderId="48" xfId="15" applyNumberFormat="1" applyFont="1" applyBorder="1" applyAlignment="1">
      <alignment horizontal="right" wrapText="1"/>
    </xf>
    <xf numFmtId="164" fontId="4" fillId="0" borderId="14" xfId="15" applyNumberFormat="1" applyFont="1" applyBorder="1" applyAlignment="1">
      <alignment horizontal="right" wrapText="1"/>
    </xf>
    <xf numFmtId="164" fontId="4" fillId="0" borderId="22" xfId="15" applyNumberFormat="1" applyFont="1" applyBorder="1" applyAlignment="1">
      <alignment horizontal="right" wrapText="1"/>
    </xf>
    <xf numFmtId="164" fontId="4" fillId="0" borderId="23" xfId="15" applyNumberFormat="1" applyFont="1" applyBorder="1" applyAlignment="1">
      <alignment horizontal="right" wrapText="1"/>
    </xf>
    <xf numFmtId="0" fontId="4" fillId="2" borderId="8" xfId="0" applyFont="1" applyFill="1" applyBorder="1" applyAlignment="1">
      <alignment horizontal="centerContinuous"/>
    </xf>
    <xf numFmtId="3" fontId="7" fillId="0" borderId="1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15" fillId="0" borderId="30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78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/>
    </xf>
    <xf numFmtId="164" fontId="16" fillId="0" borderId="14" xfId="15" applyNumberFormat="1" applyFont="1" applyFill="1" applyBorder="1" applyAlignment="1">
      <alignment horizontal="right" wrapText="1"/>
    </xf>
    <xf numFmtId="0" fontId="5" fillId="2" borderId="3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5" applyNumberFormat="1" applyFont="1" applyBorder="1" applyAlignment="1">
      <alignment horizontal="right" wrapText="1"/>
    </xf>
    <xf numFmtId="164" fontId="4" fillId="0" borderId="1" xfId="15" applyNumberFormat="1" applyFont="1" applyBorder="1" applyAlignment="1">
      <alignment horizontal="right" wrapText="1"/>
    </xf>
    <xf numFmtId="164" fontId="4" fillId="0" borderId="31" xfId="15" applyNumberFormat="1" applyFont="1" applyBorder="1" applyAlignment="1">
      <alignment horizontal="right" wrapText="1"/>
    </xf>
    <xf numFmtId="0" fontId="4" fillId="0" borderId="26" xfId="0" applyFont="1" applyFill="1" applyBorder="1" applyAlignment="1">
      <alignment horizontal="center"/>
    </xf>
    <xf numFmtId="164" fontId="4" fillId="0" borderId="26" xfId="15" applyNumberFormat="1" applyFont="1" applyFill="1" applyBorder="1" applyAlignment="1">
      <alignment horizontal="right" wrapText="1"/>
    </xf>
    <xf numFmtId="164" fontId="4" fillId="0" borderId="14" xfId="15" applyNumberFormat="1" applyFont="1" applyFill="1" applyBorder="1" applyAlignment="1">
      <alignment horizontal="right" wrapText="1"/>
    </xf>
    <xf numFmtId="164" fontId="4" fillId="0" borderId="23" xfId="15" applyNumberFormat="1" applyFont="1" applyFill="1" applyBorder="1" applyAlignment="1">
      <alignment horizontal="right" wrapText="1"/>
    </xf>
    <xf numFmtId="164" fontId="16" fillId="2" borderId="28" xfId="15" applyNumberFormat="1" applyFont="1" applyFill="1" applyBorder="1" applyAlignment="1">
      <alignment horizontal="right" vertical="center" wrapText="1"/>
    </xf>
    <xf numFmtId="49" fontId="2" fillId="0" borderId="10" xfId="15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49" fontId="1" fillId="0" borderId="10" xfId="15" applyNumberFormat="1" applyFont="1" applyBorder="1" applyAlignment="1">
      <alignment horizontal="right" vertical="center"/>
    </xf>
    <xf numFmtId="49" fontId="2" fillId="0" borderId="20" xfId="15" applyNumberFormat="1" applyFont="1" applyBorder="1" applyAlignment="1">
      <alignment horizontal="right" vertical="center"/>
    </xf>
    <xf numFmtId="49" fontId="2" fillId="0" borderId="83" xfId="15" applyNumberFormat="1" applyFont="1" applyBorder="1" applyAlignment="1">
      <alignment horizontal="right" vertical="center"/>
    </xf>
    <xf numFmtId="49" fontId="1" fillId="0" borderId="20" xfId="15" applyNumberFormat="1" applyFont="1" applyBorder="1" applyAlignment="1">
      <alignment horizontal="right" vertical="center"/>
    </xf>
    <xf numFmtId="49" fontId="2" fillId="0" borderId="85" xfId="15" applyNumberFormat="1" applyFont="1" applyBorder="1" applyAlignment="1">
      <alignment horizontal="right" vertical="center"/>
    </xf>
    <xf numFmtId="164" fontId="1" fillId="0" borderId="13" xfId="15" applyNumberFormat="1" applyFont="1" applyBorder="1" applyAlignment="1">
      <alignment horizontal="right" vertical="center" wrapText="1"/>
    </xf>
    <xf numFmtId="164" fontId="2" fillId="0" borderId="45" xfId="15" applyNumberFormat="1" applyFont="1" applyBorder="1" applyAlignment="1">
      <alignment horizontal="right" vertical="center" wrapText="1"/>
    </xf>
    <xf numFmtId="164" fontId="2" fillId="0" borderId="13" xfId="15" applyNumberFormat="1" applyFont="1" applyBorder="1" applyAlignment="1">
      <alignment horizontal="right" vertical="center" wrapText="1"/>
    </xf>
    <xf numFmtId="164" fontId="2" fillId="0" borderId="86" xfId="15" applyNumberFormat="1" applyFont="1" applyBorder="1" applyAlignment="1">
      <alignment horizontal="right" vertical="center" wrapText="1"/>
    </xf>
    <xf numFmtId="164" fontId="1" fillId="0" borderId="45" xfId="15" applyNumberFormat="1" applyFont="1" applyBorder="1" applyAlignment="1">
      <alignment horizontal="right" vertical="center" wrapText="1"/>
    </xf>
    <xf numFmtId="164" fontId="2" fillId="0" borderId="87" xfId="15" applyNumberFormat="1" applyFont="1" applyBorder="1" applyAlignment="1">
      <alignment horizontal="right" vertical="center" wrapText="1"/>
    </xf>
    <xf numFmtId="164" fontId="1" fillId="0" borderId="41" xfId="15" applyNumberFormat="1" applyFont="1" applyBorder="1" applyAlignment="1">
      <alignment horizontal="right" vertical="center" wrapText="1"/>
    </xf>
    <xf numFmtId="164" fontId="2" fillId="0" borderId="40" xfId="15" applyNumberFormat="1" applyFont="1" applyBorder="1" applyAlignment="1">
      <alignment horizontal="right" vertical="center" wrapText="1"/>
    </xf>
    <xf numFmtId="164" fontId="2" fillId="0" borderId="41" xfId="15" applyNumberFormat="1" applyFont="1" applyBorder="1" applyAlignment="1">
      <alignment horizontal="right" vertical="center" wrapText="1"/>
    </xf>
    <xf numFmtId="164" fontId="2" fillId="0" borderId="88" xfId="15" applyNumberFormat="1" applyFont="1" applyBorder="1" applyAlignment="1">
      <alignment horizontal="right" vertical="center" wrapText="1"/>
    </xf>
    <xf numFmtId="164" fontId="1" fillId="0" borderId="40" xfId="15" applyNumberFormat="1" applyFont="1" applyBorder="1" applyAlignment="1">
      <alignment horizontal="right" vertical="center" wrapText="1"/>
    </xf>
    <xf numFmtId="164" fontId="2" fillId="0" borderId="89" xfId="15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" fillId="3" borderId="45" xfId="15" applyNumberFormat="1" applyFont="1" applyFill="1" applyBorder="1" applyAlignment="1">
      <alignment horizontal="right" vertical="center" wrapText="1"/>
    </xf>
    <xf numFmtId="164" fontId="2" fillId="0" borderId="18" xfId="15" applyNumberFormat="1" applyFont="1" applyFill="1" applyBorder="1" applyAlignment="1">
      <alignment horizontal="right" vertical="center" wrapText="1"/>
    </xf>
    <xf numFmtId="164" fontId="2" fillId="0" borderId="18" xfId="15" applyNumberFormat="1" applyFont="1" applyFill="1" applyBorder="1" applyAlignment="1">
      <alignment horizontal="left" vertical="center" wrapText="1"/>
    </xf>
    <xf numFmtId="164" fontId="2" fillId="0" borderId="18" xfId="15" applyNumberFormat="1" applyFont="1" applyFill="1" applyBorder="1" applyAlignment="1">
      <alignment horizontal="right" vertical="center" wrapText="1"/>
    </xf>
    <xf numFmtId="164" fontId="2" fillId="0" borderId="12" xfId="15" applyNumberFormat="1" applyFont="1" applyFill="1" applyBorder="1" applyAlignment="1">
      <alignment horizontal="right" vertical="center" wrapText="1"/>
    </xf>
    <xf numFmtId="164" fontId="1" fillId="0" borderId="56" xfId="0" applyNumberFormat="1" applyFont="1" applyBorder="1" applyAlignment="1">
      <alignment horizontal="right" wrapText="1"/>
    </xf>
    <xf numFmtId="164" fontId="1" fillId="0" borderId="32" xfId="0" applyNumberFormat="1" applyFont="1" applyBorder="1" applyAlignment="1">
      <alignment horizontal="right" wrapText="1"/>
    </xf>
    <xf numFmtId="164" fontId="1" fillId="0" borderId="90" xfId="0" applyNumberFormat="1" applyFont="1" applyBorder="1" applyAlignment="1">
      <alignment horizontal="right" wrapText="1"/>
    </xf>
    <xf numFmtId="164" fontId="1" fillId="3" borderId="40" xfId="15" applyNumberFormat="1" applyFont="1" applyFill="1" applyBorder="1" applyAlignment="1">
      <alignment horizontal="right" vertical="center" wrapText="1"/>
    </xf>
    <xf numFmtId="164" fontId="1" fillId="3" borderId="4" xfId="15" applyNumberFormat="1" applyFont="1" applyFill="1" applyBorder="1" applyAlignment="1">
      <alignment horizontal="right" vertical="center" wrapText="1"/>
    </xf>
    <xf numFmtId="164" fontId="1" fillId="3" borderId="78" xfId="15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/>
    </xf>
    <xf numFmtId="164" fontId="14" fillId="0" borderId="46" xfId="15" applyNumberFormat="1" applyFont="1" applyBorder="1" applyAlignment="1">
      <alignment horizontal="right" vertical="center" wrapText="1"/>
    </xf>
    <xf numFmtId="164" fontId="14" fillId="0" borderId="16" xfId="15" applyNumberFormat="1" applyFont="1" applyBorder="1" applyAlignment="1">
      <alignment horizontal="right" vertical="center" wrapText="1"/>
    </xf>
    <xf numFmtId="0" fontId="1" fillId="0" borderId="24" xfId="21" applyFont="1" applyBorder="1" applyAlignment="1">
      <alignment horizontal="center"/>
      <protection/>
    </xf>
    <xf numFmtId="0" fontId="1" fillId="0" borderId="0" xfId="21" applyFont="1" applyBorder="1" applyAlignment="1">
      <alignment wrapText="1"/>
      <protection/>
    </xf>
    <xf numFmtId="164" fontId="1" fillId="0" borderId="25" xfId="15" applyNumberFormat="1" applyFont="1" applyBorder="1" applyAlignment="1">
      <alignment horizontal="right" wrapText="1"/>
    </xf>
    <xf numFmtId="164" fontId="1" fillId="0" borderId="24" xfId="15" applyNumberFormat="1" applyFont="1" applyBorder="1" applyAlignment="1">
      <alignment horizontal="right" wrapText="1"/>
    </xf>
    <xf numFmtId="164" fontId="1" fillId="0" borderId="0" xfId="15" applyNumberFormat="1" applyFont="1" applyBorder="1" applyAlignment="1">
      <alignment horizontal="right" wrapText="1"/>
    </xf>
    <xf numFmtId="164" fontId="1" fillId="0" borderId="26" xfId="15" applyNumberFormat="1" applyFont="1" applyBorder="1" applyAlignment="1">
      <alignment horizontal="right" wrapText="1"/>
    </xf>
    <xf numFmtId="0" fontId="2" fillId="0" borderId="25" xfId="21" applyFont="1" applyBorder="1" applyAlignment="1">
      <alignment horizontal="center" vertical="top"/>
      <protection/>
    </xf>
    <xf numFmtId="0" fontId="2" fillId="0" borderId="1" xfId="21" applyFont="1" applyBorder="1" applyAlignment="1">
      <alignment wrapText="1"/>
      <protection/>
    </xf>
    <xf numFmtId="164" fontId="2" fillId="0" borderId="48" xfId="15" applyNumberFormat="1" applyFont="1" applyBorder="1" applyAlignment="1">
      <alignment horizontal="right" wrapText="1"/>
    </xf>
    <xf numFmtId="164" fontId="2" fillId="0" borderId="10" xfId="15" applyNumberFormat="1" applyFont="1" applyBorder="1" applyAlignment="1">
      <alignment horizontal="right" wrapText="1"/>
    </xf>
    <xf numFmtId="164" fontId="2" fillId="0" borderId="1" xfId="15" applyNumberFormat="1" applyFont="1" applyBorder="1" applyAlignment="1">
      <alignment horizontal="right" wrapText="1"/>
    </xf>
    <xf numFmtId="164" fontId="2" fillId="0" borderId="14" xfId="15" applyNumberFormat="1" applyFont="1" applyBorder="1" applyAlignment="1">
      <alignment horizontal="right" wrapText="1"/>
    </xf>
    <xf numFmtId="0" fontId="2" fillId="0" borderId="0" xfId="21" applyFont="1">
      <alignment/>
      <protection/>
    </xf>
    <xf numFmtId="0" fontId="1" fillId="0" borderId="25" xfId="21" applyFont="1" applyBorder="1" applyAlignment="1">
      <alignment horizontal="center"/>
      <protection/>
    </xf>
    <xf numFmtId="164" fontId="2" fillId="0" borderId="14" xfId="15" applyNumberFormat="1" applyFont="1" applyBorder="1" applyAlignment="1">
      <alignment horizontal="right" wrapText="1"/>
    </xf>
    <xf numFmtId="41" fontId="2" fillId="0" borderId="1" xfId="15" applyNumberFormat="1" applyFont="1" applyBorder="1" applyAlignment="1">
      <alignment horizontal="right" wrapText="1"/>
    </xf>
    <xf numFmtId="0" fontId="15" fillId="0" borderId="25" xfId="0" applyFont="1" applyBorder="1" applyAlignment="1">
      <alignment horizontal="center" vertical="top"/>
    </xf>
    <xf numFmtId="0" fontId="15" fillId="0" borderId="30" xfId="0" applyFont="1" applyBorder="1" applyAlignment="1">
      <alignment vertical="top" wrapText="1"/>
    </xf>
    <xf numFmtId="0" fontId="7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6" fillId="0" borderId="0" xfId="0" applyFont="1" applyAlignment="1">
      <alignment/>
    </xf>
    <xf numFmtId="3" fontId="7" fillId="0" borderId="23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horizontal="centerContinuous"/>
    </xf>
    <xf numFmtId="3" fontId="7" fillId="0" borderId="30" xfId="0" applyNumberFormat="1" applyFont="1" applyBorder="1" applyAlignment="1">
      <alignment horizontal="right"/>
    </xf>
    <xf numFmtId="0" fontId="4" fillId="2" borderId="79" xfId="0" applyFont="1" applyFill="1" applyBorder="1" applyAlignment="1">
      <alignment horizontal="centerContinuous"/>
    </xf>
    <xf numFmtId="3" fontId="15" fillId="0" borderId="81" xfId="0" applyNumberFormat="1" applyFont="1" applyBorder="1" applyAlignment="1">
      <alignment horizontal="centerContinuous"/>
    </xf>
    <xf numFmtId="3" fontId="7" fillId="0" borderId="41" xfId="0" applyNumberFormat="1" applyFont="1" applyBorder="1" applyAlignment="1">
      <alignment horizontal="right"/>
    </xf>
    <xf numFmtId="3" fontId="7" fillId="0" borderId="81" xfId="0" applyNumberFormat="1" applyFont="1" applyBorder="1" applyAlignment="1">
      <alignment horizontal="right"/>
    </xf>
    <xf numFmtId="3" fontId="15" fillId="0" borderId="81" xfId="0" applyNumberFormat="1" applyFont="1" applyBorder="1" applyAlignment="1">
      <alignment horizontal="right"/>
    </xf>
    <xf numFmtId="3" fontId="15" fillId="0" borderId="78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41" fontId="0" fillId="0" borderId="0" xfId="0" applyNumberFormat="1" applyFont="1" applyAlignment="1">
      <alignment/>
    </xf>
    <xf numFmtId="0" fontId="2" fillId="0" borderId="10" xfId="21" applyFont="1" applyBorder="1" applyAlignment="1">
      <alignment horizontal="center" vertical="top"/>
      <protection/>
    </xf>
    <xf numFmtId="0" fontId="5" fillId="0" borderId="0" xfId="0" applyFont="1" applyBorder="1" applyAlignment="1">
      <alignment/>
    </xf>
    <xf numFmtId="164" fontId="16" fillId="0" borderId="0" xfId="15" applyNumberFormat="1" applyFont="1" applyBorder="1" applyAlignment="1">
      <alignment horizontal="right" wrapText="1"/>
    </xf>
    <xf numFmtId="164" fontId="4" fillId="0" borderId="0" xfId="15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6" fillId="0" borderId="0" xfId="15" applyNumberFormat="1" applyFont="1" applyBorder="1" applyAlignment="1">
      <alignment/>
    </xf>
    <xf numFmtId="0" fontId="1" fillId="2" borderId="91" xfId="21" applyFont="1" applyFill="1" applyBorder="1" applyAlignment="1">
      <alignment horizontal="center"/>
      <protection/>
    </xf>
    <xf numFmtId="0" fontId="1" fillId="2" borderId="2" xfId="21" applyFont="1" applyFill="1" applyBorder="1" applyAlignment="1">
      <alignment horizontal="center" vertical="center" wrapText="1"/>
      <protection/>
    </xf>
    <xf numFmtId="0" fontId="1" fillId="2" borderId="55" xfId="21" applyFont="1" applyFill="1" applyBorder="1" applyAlignment="1">
      <alignment horizontal="center" vertical="center" wrapText="1"/>
      <protection/>
    </xf>
    <xf numFmtId="0" fontId="1" fillId="2" borderId="30" xfId="21" applyFont="1" applyFill="1" applyBorder="1" applyAlignment="1">
      <alignment horizontal="center" vertical="center" wrapText="1"/>
      <protection/>
    </xf>
    <xf numFmtId="0" fontId="1" fillId="2" borderId="13" xfId="21" applyFont="1" applyFill="1" applyBorder="1" applyAlignment="1">
      <alignment horizontal="center" vertical="center" wrapText="1"/>
      <protection/>
    </xf>
    <xf numFmtId="0" fontId="1" fillId="2" borderId="37" xfId="21" applyFont="1" applyFill="1" applyBorder="1" applyAlignment="1">
      <alignment horizontal="center"/>
      <protection/>
    </xf>
    <xf numFmtId="0" fontId="1" fillId="2" borderId="32" xfId="21" applyFont="1" applyFill="1" applyBorder="1" applyAlignment="1">
      <alignment horizontal="center"/>
      <protection/>
    </xf>
    <xf numFmtId="0" fontId="1" fillId="2" borderId="34" xfId="21" applyFont="1" applyFill="1" applyBorder="1" applyAlignment="1">
      <alignment horizontal="center" vertical="center" wrapText="1"/>
      <protection/>
    </xf>
    <xf numFmtId="0" fontId="1" fillId="2" borderId="7" xfId="21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left" wrapText="1"/>
      <protection/>
    </xf>
    <xf numFmtId="0" fontId="1" fillId="2" borderId="10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3" fontId="1" fillId="2" borderId="45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3" fontId="1" fillId="2" borderId="92" xfId="0" applyNumberFormat="1" applyFont="1" applyFill="1" applyBorder="1" applyAlignment="1">
      <alignment horizontal="center" vertical="center" wrapText="1"/>
    </xf>
    <xf numFmtId="3" fontId="1" fillId="2" borderId="51" xfId="0" applyNumberFormat="1" applyFont="1" applyFill="1" applyBorder="1" applyAlignment="1">
      <alignment horizontal="center" vertical="center" wrapText="1"/>
    </xf>
    <xf numFmtId="3" fontId="1" fillId="2" borderId="9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2" borderId="9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4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92" xfId="21" applyFont="1" applyFill="1" applyBorder="1" applyAlignment="1">
      <alignment horizontal="center"/>
      <protection/>
    </xf>
    <xf numFmtId="0" fontId="1" fillId="2" borderId="51" xfId="21" applyFont="1" applyFill="1" applyBorder="1" applyAlignment="1">
      <alignment horizontal="center"/>
      <protection/>
    </xf>
    <xf numFmtId="0" fontId="1" fillId="2" borderId="93" xfId="21" applyFont="1" applyFill="1" applyBorder="1" applyAlignment="1">
      <alignment horizontal="center"/>
      <protection/>
    </xf>
    <xf numFmtId="0" fontId="1" fillId="2" borderId="77" xfId="21" applyFont="1" applyFill="1" applyBorder="1" applyAlignment="1">
      <alignment horizontal="center" vertical="center" wrapText="1"/>
      <protection/>
    </xf>
    <xf numFmtId="0" fontId="1" fillId="2" borderId="45" xfId="21" applyFont="1" applyFill="1" applyBorder="1" applyAlignment="1">
      <alignment horizontal="center" vertical="center" wrapText="1"/>
      <protection/>
    </xf>
    <xf numFmtId="0" fontId="1" fillId="2" borderId="54" xfId="21" applyFont="1" applyFill="1" applyBorder="1" applyAlignment="1">
      <alignment horizontal="center" vertical="center" wrapText="1"/>
      <protection/>
    </xf>
    <xf numFmtId="0" fontId="1" fillId="2" borderId="40" xfId="21" applyFont="1" applyFill="1" applyBorder="1" applyAlignment="1">
      <alignment horizontal="center" vertical="center" wrapText="1"/>
      <protection/>
    </xf>
    <xf numFmtId="0" fontId="1" fillId="0" borderId="46" xfId="21" applyFont="1" applyBorder="1" applyAlignment="1">
      <alignment horizontal="center" vertical="center" wrapText="1"/>
      <protection/>
    </xf>
    <xf numFmtId="0" fontId="1" fillId="0" borderId="19" xfId="21" applyFont="1" applyBorder="1" applyAlignment="1">
      <alignment horizontal="center" vertical="center" wrapText="1"/>
      <protection/>
    </xf>
    <xf numFmtId="0" fontId="1" fillId="0" borderId="15" xfId="21" applyFont="1" applyBorder="1" applyAlignment="1">
      <alignment horizontal="center" vertical="center" wrapText="1"/>
      <protection/>
    </xf>
    <xf numFmtId="0" fontId="1" fillId="2" borderId="33" xfId="21" applyFont="1" applyFill="1" applyBorder="1" applyAlignment="1">
      <alignment horizontal="center"/>
      <protection/>
    </xf>
    <xf numFmtId="0" fontId="1" fillId="2" borderId="35" xfId="21" applyFont="1" applyFill="1" applyBorder="1" applyAlignment="1">
      <alignment horizontal="center" vertical="center"/>
      <protection/>
    </xf>
    <xf numFmtId="0" fontId="1" fillId="2" borderId="24" xfId="21" applyFont="1" applyFill="1" applyBorder="1" applyAlignment="1">
      <alignment horizontal="center" vertical="center"/>
      <protection/>
    </xf>
    <xf numFmtId="0" fontId="1" fillId="2" borderId="10" xfId="21" applyFont="1" applyFill="1" applyBorder="1" applyAlignment="1">
      <alignment horizontal="center" vertical="center"/>
      <protection/>
    </xf>
    <xf numFmtId="0" fontId="1" fillId="2" borderId="36" xfId="21" applyFont="1" applyFill="1" applyBorder="1" applyAlignment="1">
      <alignment horizontal="center" vertical="center"/>
      <protection/>
    </xf>
    <xf numFmtId="0" fontId="1" fillId="2" borderId="26" xfId="21" applyFont="1" applyFill="1" applyBorder="1" applyAlignment="1">
      <alignment horizontal="center" vertical="center"/>
      <protection/>
    </xf>
    <xf numFmtId="0" fontId="1" fillId="2" borderId="14" xfId="21" applyFont="1" applyFill="1" applyBorder="1" applyAlignment="1">
      <alignment horizontal="center" vertical="center"/>
      <protection/>
    </xf>
    <xf numFmtId="164" fontId="1" fillId="0" borderId="24" xfId="21" applyNumberFormat="1" applyFont="1" applyBorder="1" applyAlignment="1">
      <alignment horizontal="right" wrapText="1"/>
      <protection/>
    </xf>
    <xf numFmtId="164" fontId="1" fillId="0" borderId="10" xfId="21" applyNumberFormat="1" applyFont="1" applyBorder="1" applyAlignment="1">
      <alignment horizontal="right" wrapText="1"/>
      <protection/>
    </xf>
    <xf numFmtId="164" fontId="1" fillId="0" borderId="26" xfId="21" applyNumberFormat="1" applyFont="1" applyBorder="1" applyAlignment="1">
      <alignment horizontal="right" wrapText="1"/>
      <protection/>
    </xf>
    <xf numFmtId="164" fontId="1" fillId="0" borderId="14" xfId="21" applyNumberFormat="1" applyFont="1" applyBorder="1" applyAlignment="1">
      <alignment horizontal="right" wrapText="1"/>
      <protection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6" fillId="2" borderId="37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20" applyFont="1" applyAlignment="1">
      <alignment horizontal="center" vertical="center" wrapText="1"/>
      <protection/>
    </xf>
    <xf numFmtId="0" fontId="16" fillId="2" borderId="37" xfId="20" applyFont="1" applyFill="1" applyBorder="1" applyAlignment="1">
      <alignment horizontal="center" vertical="center" wrapText="1"/>
      <protection/>
    </xf>
    <xf numFmtId="0" fontId="16" fillId="2" borderId="38" xfId="20" applyFont="1" applyFill="1" applyBorder="1" applyAlignment="1">
      <alignment horizontal="center" vertical="center" wrapText="1"/>
      <protection/>
    </xf>
    <xf numFmtId="0" fontId="16" fillId="2" borderId="32" xfId="20" applyFont="1" applyFill="1" applyBorder="1" applyAlignment="1">
      <alignment horizontal="center" vertical="center" wrapText="1"/>
      <protection/>
    </xf>
    <xf numFmtId="0" fontId="16" fillId="2" borderId="20" xfId="20" applyFont="1" applyFill="1" applyBorder="1" applyAlignment="1">
      <alignment horizontal="center" vertical="center" wrapText="1"/>
      <protection/>
    </xf>
    <xf numFmtId="0" fontId="16" fillId="2" borderId="91" xfId="20" applyFont="1" applyFill="1" applyBorder="1" applyAlignment="1">
      <alignment horizontal="center" vertical="center" wrapText="1"/>
      <protection/>
    </xf>
    <xf numFmtId="0" fontId="16" fillId="2" borderId="45" xfId="20" applyFont="1" applyFill="1" applyBorder="1" applyAlignment="1">
      <alignment horizontal="center" vertical="center" wrapText="1"/>
      <protection/>
    </xf>
    <xf numFmtId="0" fontId="16" fillId="2" borderId="33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top" wrapText="1"/>
      <protection/>
    </xf>
    <xf numFmtId="0" fontId="4" fillId="0" borderId="43" xfId="20" applyFont="1" applyBorder="1" applyAlignment="1">
      <alignment horizontal="center" vertical="top" wrapText="1"/>
      <protection/>
    </xf>
    <xf numFmtId="0" fontId="16" fillId="0" borderId="10" xfId="20" applyFont="1" applyBorder="1" applyAlignment="1">
      <alignment horizontal="center"/>
      <protection/>
    </xf>
    <xf numFmtId="0" fontId="16" fillId="0" borderId="13" xfId="20" applyFont="1" applyBorder="1" applyAlignment="1">
      <alignment horizontal="center"/>
      <protection/>
    </xf>
    <xf numFmtId="0" fontId="16" fillId="2" borderId="91" xfId="20" applyFont="1" applyFill="1" applyBorder="1" applyAlignment="1">
      <alignment horizontal="center"/>
      <protection/>
    </xf>
    <xf numFmtId="0" fontId="16" fillId="2" borderId="51" xfId="20" applyFont="1" applyFill="1" applyBorder="1" applyAlignment="1">
      <alignment horizontal="center"/>
      <protection/>
    </xf>
    <xf numFmtId="0" fontId="1" fillId="0" borderId="27" xfId="20" applyFont="1" applyBorder="1" applyAlignment="1">
      <alignment horizontal="center" vertical="center"/>
      <protection/>
    </xf>
    <xf numFmtId="0" fontId="1" fillId="0" borderId="47" xfId="20" applyFont="1" applyBorder="1" applyAlignment="1">
      <alignment horizontal="center" vertical="center"/>
      <protection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4" fillId="3" borderId="35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3" fontId="2" fillId="3" borderId="35" xfId="0" applyNumberFormat="1" applyFont="1" applyFill="1" applyBorder="1" applyAlignment="1">
      <alignment horizontal="right" vertical="center" wrapText="1"/>
    </xf>
    <xf numFmtId="3" fontId="2" fillId="3" borderId="24" xfId="0" applyNumberFormat="1" applyFont="1" applyFill="1" applyBorder="1" applyAlignment="1">
      <alignment horizontal="righ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2" fillId="4" borderId="3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righ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3" fontId="1" fillId="3" borderId="95" xfId="15" applyNumberFormat="1" applyFont="1" applyFill="1" applyBorder="1" applyAlignment="1">
      <alignment horizontal="right" vertical="center" wrapText="1"/>
    </xf>
    <xf numFmtId="3" fontId="1" fillId="3" borderId="96" xfId="15" applyNumberFormat="1" applyFont="1" applyFill="1" applyBorder="1" applyAlignment="1">
      <alignment horizontal="right" vertical="center" wrapText="1"/>
    </xf>
    <xf numFmtId="3" fontId="1" fillId="3" borderId="97" xfId="15" applyNumberFormat="1" applyFont="1" applyFill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5" fillId="3" borderId="0" xfId="19" applyFont="1" applyFill="1" applyAlignment="1">
      <alignment horizontal="left"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0" fillId="2" borderId="99" xfId="0" applyFont="1" applyFill="1" applyBorder="1" applyAlignment="1">
      <alignment horizontal="left" vertical="center" wrapText="1"/>
    </xf>
    <xf numFmtId="0" fontId="11" fillId="0" borderId="100" xfId="0" applyFont="1" applyBorder="1" applyAlignment="1">
      <alignment horizontal="left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0" fillId="5" borderId="6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0" fillId="2" borderId="100" xfId="0" applyFont="1" applyFill="1" applyBorder="1" applyAlignment="1">
      <alignment horizontal="left" vertical="center" wrapText="1"/>
    </xf>
    <xf numFmtId="0" fontId="10" fillId="2" borderId="101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5" borderId="91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right" vertical="center" wrapText="1"/>
    </xf>
    <xf numFmtId="0" fontId="11" fillId="0" borderId="2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5" borderId="99" xfId="0" applyFont="1" applyFill="1" applyBorder="1" applyAlignment="1">
      <alignment horizontal="left" vertical="center" wrapText="1"/>
    </xf>
    <xf numFmtId="0" fontId="2" fillId="3" borderId="0" xfId="22" applyFont="1" applyFill="1" applyAlignment="1">
      <alignment vertical="center" wrapText="1"/>
      <protection/>
    </xf>
    <xf numFmtId="0" fontId="21" fillId="3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3" borderId="31" xfId="0" applyFont="1" applyFill="1" applyBorder="1" applyAlignment="1">
      <alignment horizontal="center" vertical="center"/>
    </xf>
    <xf numFmtId="0" fontId="24" fillId="0" borderId="31" xfId="0" applyFont="1" applyBorder="1" applyAlignment="1">
      <alignment/>
    </xf>
    <xf numFmtId="0" fontId="11" fillId="3" borderId="7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0" fillId="3" borderId="0" xfId="22" applyFont="1" applyFill="1" applyBorder="1" applyAlignment="1">
      <alignment horizontal="left" wrapText="1"/>
      <protection/>
    </xf>
  </cellXfs>
  <cellStyles count="13">
    <cellStyle name="Normal" xfId="0"/>
    <cellStyle name="Comma" xfId="15"/>
    <cellStyle name="Comma [0]" xfId="16"/>
    <cellStyle name="Hyperlink" xfId="17"/>
    <cellStyle name="Normalny_05.11.08(plan-2006)" xfId="18"/>
    <cellStyle name="Normalny_07 06 00(wykaz 2007-11)" xfId="19"/>
    <cellStyle name="Normalny_Małgosia - Projekt budżetu na 2005 r. - TABELE" xfId="20"/>
    <cellStyle name="Normalny_Sprawozdanie I półrocze 2004" xfId="21"/>
    <cellStyle name="Normalny_Wieloletni 19-12-01 (1)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108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7" customWidth="1"/>
    <col min="2" max="3" width="8.8515625" style="17" customWidth="1"/>
    <col min="4" max="4" width="50.00390625" style="17" customWidth="1"/>
    <col min="5" max="5" width="17.140625" style="17" customWidth="1"/>
    <col min="6" max="6" width="13.140625" style="53" bestFit="1" customWidth="1"/>
    <col min="7" max="9" width="13.140625" style="53" customWidth="1"/>
    <col min="10" max="10" width="12.28125" style="17" bestFit="1" customWidth="1"/>
    <col min="11" max="16384" width="9.140625" style="17" customWidth="1"/>
  </cols>
  <sheetData>
    <row r="1" spans="1:10" ht="52.5" customHeight="1">
      <c r="A1" s="33"/>
      <c r="B1" s="33"/>
      <c r="C1" s="33"/>
      <c r="D1" s="33" t="s">
        <v>208</v>
      </c>
      <c r="E1" s="33"/>
      <c r="G1" s="201"/>
      <c r="I1" s="920" t="s">
        <v>426</v>
      </c>
      <c r="J1" s="920"/>
    </row>
    <row r="2" spans="1:10" ht="12" customHeight="1">
      <c r="A2" s="34"/>
      <c r="B2" s="34"/>
      <c r="C2" s="34"/>
      <c r="D2" s="34"/>
      <c r="E2" s="34"/>
      <c r="F2" s="35"/>
      <c r="G2" s="35"/>
      <c r="H2" s="35"/>
      <c r="I2" s="35"/>
      <c r="J2" s="34"/>
    </row>
    <row r="3" spans="1:10" ht="12" customHeight="1">
      <c r="A3" s="34"/>
      <c r="B3" s="34"/>
      <c r="C3" s="34"/>
      <c r="D3" s="34"/>
      <c r="E3" s="34"/>
      <c r="F3" s="35"/>
      <c r="G3" s="35"/>
      <c r="H3" s="35"/>
      <c r="I3" s="35"/>
      <c r="J3" s="34"/>
    </row>
    <row r="4" spans="1:10" ht="31.5" customHeight="1">
      <c r="A4" s="921" t="s">
        <v>317</v>
      </c>
      <c r="B4" s="921"/>
      <c r="C4" s="921"/>
      <c r="D4" s="921"/>
      <c r="E4" s="921"/>
      <c r="F4" s="921"/>
      <c r="G4" s="921"/>
      <c r="H4" s="921"/>
      <c r="I4" s="921"/>
      <c r="J4" s="921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200</v>
      </c>
    </row>
    <row r="6" spans="1:10" ht="12.75">
      <c r="A6" s="931" t="s">
        <v>194</v>
      </c>
      <c r="B6" s="933" t="s">
        <v>195</v>
      </c>
      <c r="C6" s="933" t="s">
        <v>209</v>
      </c>
      <c r="D6" s="907" t="s">
        <v>196</v>
      </c>
      <c r="E6" s="917" t="s">
        <v>197</v>
      </c>
      <c r="F6" s="918"/>
      <c r="G6" s="919"/>
      <c r="H6" s="922" t="s">
        <v>198</v>
      </c>
      <c r="I6" s="923"/>
      <c r="J6" s="924"/>
    </row>
    <row r="7" spans="1:10" ht="12.75">
      <c r="A7" s="932"/>
      <c r="B7" s="912"/>
      <c r="C7" s="912"/>
      <c r="D7" s="908"/>
      <c r="E7" s="925" t="s">
        <v>315</v>
      </c>
      <c r="F7" s="913" t="s">
        <v>265</v>
      </c>
      <c r="G7" s="914"/>
      <c r="H7" s="927" t="s">
        <v>315</v>
      </c>
      <c r="I7" s="915" t="s">
        <v>265</v>
      </c>
      <c r="J7" s="916"/>
    </row>
    <row r="8" spans="1:10" ht="33.75" customHeight="1">
      <c r="A8" s="926"/>
      <c r="B8" s="906"/>
      <c r="C8" s="906"/>
      <c r="D8" s="909"/>
      <c r="E8" s="926"/>
      <c r="F8" s="285" t="s">
        <v>313</v>
      </c>
      <c r="G8" s="180" t="s">
        <v>314</v>
      </c>
      <c r="H8" s="928"/>
      <c r="I8" s="286" t="s">
        <v>313</v>
      </c>
      <c r="J8" s="182" t="s">
        <v>314</v>
      </c>
    </row>
    <row r="9" spans="1:10" s="38" customFormat="1" ht="12" thickBot="1">
      <c r="A9" s="36">
        <v>1</v>
      </c>
      <c r="B9" s="37">
        <v>2</v>
      </c>
      <c r="C9" s="37">
        <v>3</v>
      </c>
      <c r="D9" s="177">
        <v>4</v>
      </c>
      <c r="E9" s="187">
        <v>5</v>
      </c>
      <c r="F9" s="188">
        <v>6</v>
      </c>
      <c r="G9" s="189">
        <v>7</v>
      </c>
      <c r="H9" s="190">
        <v>8</v>
      </c>
      <c r="I9" s="188">
        <v>9</v>
      </c>
      <c r="J9" s="191">
        <v>10</v>
      </c>
    </row>
    <row r="10" spans="1:10" s="44" customFormat="1" ht="30" customHeight="1">
      <c r="A10" s="39">
        <v>400</v>
      </c>
      <c r="B10" s="40"/>
      <c r="C10" s="41"/>
      <c r="D10" s="178" t="s">
        <v>0</v>
      </c>
      <c r="E10" s="185">
        <f aca="true" t="shared" si="0" ref="E10:J10">SUM(E11)</f>
        <v>900000</v>
      </c>
      <c r="F10" s="42">
        <f t="shared" si="0"/>
        <v>0</v>
      </c>
      <c r="G10" s="43">
        <f t="shared" si="0"/>
        <v>900000</v>
      </c>
      <c r="H10" s="185">
        <f t="shared" si="0"/>
        <v>0</v>
      </c>
      <c r="I10" s="42">
        <f t="shared" si="0"/>
        <v>0</v>
      </c>
      <c r="J10" s="186">
        <f t="shared" si="0"/>
        <v>0</v>
      </c>
    </row>
    <row r="11" spans="1:10" s="44" customFormat="1" ht="30" customHeight="1">
      <c r="A11" s="45"/>
      <c r="B11" s="46">
        <v>40002</v>
      </c>
      <c r="C11" s="47"/>
      <c r="D11" s="179" t="s">
        <v>233</v>
      </c>
      <c r="E11" s="183">
        <f aca="true" t="shared" si="1" ref="E11:J11">SUM(E12:E12)</f>
        <v>900000</v>
      </c>
      <c r="F11" s="176">
        <f t="shared" si="1"/>
        <v>0</v>
      </c>
      <c r="G11" s="181">
        <f t="shared" si="1"/>
        <v>900000</v>
      </c>
      <c r="H11" s="183">
        <f t="shared" si="1"/>
        <v>0</v>
      </c>
      <c r="I11" s="176">
        <f t="shared" si="1"/>
        <v>0</v>
      </c>
      <c r="J11" s="184">
        <f t="shared" si="1"/>
        <v>0</v>
      </c>
    </row>
    <row r="12" spans="1:10" s="44" customFormat="1" ht="42.75" customHeight="1">
      <c r="A12" s="49"/>
      <c r="B12" s="40"/>
      <c r="C12" s="47" t="s">
        <v>1</v>
      </c>
      <c r="D12" s="179" t="s">
        <v>2</v>
      </c>
      <c r="E12" s="210">
        <f>SUM(F12:G12)</f>
        <v>900000</v>
      </c>
      <c r="F12" s="48">
        <v>0</v>
      </c>
      <c r="G12" s="211">
        <v>900000</v>
      </c>
      <c r="H12" s="210">
        <f>SUM(I12:J12)</f>
        <v>0</v>
      </c>
      <c r="I12" s="48">
        <v>0</v>
      </c>
      <c r="J12" s="211">
        <v>0</v>
      </c>
    </row>
    <row r="13" spans="1:10" s="44" customFormat="1" ht="30" customHeight="1">
      <c r="A13" s="39">
        <v>600</v>
      </c>
      <c r="B13" s="40"/>
      <c r="C13" s="41"/>
      <c r="D13" s="178" t="s">
        <v>3</v>
      </c>
      <c r="E13" s="185">
        <f aca="true" t="shared" si="2" ref="E13:J13">SUM(E14)</f>
        <v>2625000</v>
      </c>
      <c r="F13" s="42">
        <f t="shared" si="2"/>
        <v>0</v>
      </c>
      <c r="G13" s="43">
        <f t="shared" si="2"/>
        <v>2625000</v>
      </c>
      <c r="H13" s="185">
        <f t="shared" si="2"/>
        <v>0</v>
      </c>
      <c r="I13" s="42">
        <f t="shared" si="2"/>
        <v>0</v>
      </c>
      <c r="J13" s="186">
        <f t="shared" si="2"/>
        <v>0</v>
      </c>
    </row>
    <row r="14" spans="1:10" s="44" customFormat="1" ht="30" customHeight="1">
      <c r="A14" s="45"/>
      <c r="B14" s="46">
        <v>60016</v>
      </c>
      <c r="C14" s="47"/>
      <c r="D14" s="179" t="s">
        <v>4</v>
      </c>
      <c r="E14" s="183">
        <f aca="true" t="shared" si="3" ref="E14:J14">SUM(E15:E15)</f>
        <v>2625000</v>
      </c>
      <c r="F14" s="176">
        <f t="shared" si="3"/>
        <v>0</v>
      </c>
      <c r="G14" s="181">
        <f t="shared" si="3"/>
        <v>2625000</v>
      </c>
      <c r="H14" s="183">
        <f t="shared" si="3"/>
        <v>0</v>
      </c>
      <c r="I14" s="176">
        <f t="shared" si="3"/>
        <v>0</v>
      </c>
      <c r="J14" s="184">
        <f t="shared" si="3"/>
        <v>0</v>
      </c>
    </row>
    <row r="15" spans="1:10" s="44" customFormat="1" ht="42.75" customHeight="1">
      <c r="A15" s="49"/>
      <c r="B15" s="40"/>
      <c r="C15" s="47" t="s">
        <v>1</v>
      </c>
      <c r="D15" s="179" t="s">
        <v>2</v>
      </c>
      <c r="E15" s="210">
        <f>SUM(F15:G15)</f>
        <v>2625000</v>
      </c>
      <c r="F15" s="48">
        <v>0</v>
      </c>
      <c r="G15" s="211">
        <v>2625000</v>
      </c>
      <c r="H15" s="210">
        <f>SUM(I15:J15)</f>
        <v>0</v>
      </c>
      <c r="I15" s="48">
        <v>0</v>
      </c>
      <c r="J15" s="211">
        <v>0</v>
      </c>
    </row>
    <row r="16" spans="1:10" s="44" customFormat="1" ht="30" customHeight="1">
      <c r="A16" s="39">
        <v>700</v>
      </c>
      <c r="B16" s="40"/>
      <c r="C16" s="41"/>
      <c r="D16" s="178" t="s">
        <v>328</v>
      </c>
      <c r="E16" s="481">
        <f aca="true" t="shared" si="4" ref="E16:J16">SUM(E17+E20)</f>
        <v>0</v>
      </c>
      <c r="F16" s="483">
        <f t="shared" si="4"/>
        <v>0</v>
      </c>
      <c r="G16" s="482">
        <f t="shared" si="4"/>
        <v>0</v>
      </c>
      <c r="H16" s="481">
        <f t="shared" si="4"/>
        <v>550355</v>
      </c>
      <c r="I16" s="483">
        <f t="shared" si="4"/>
        <v>50355</v>
      </c>
      <c r="J16" s="186">
        <f t="shared" si="4"/>
        <v>500000</v>
      </c>
    </row>
    <row r="17" spans="1:10" s="44" customFormat="1" ht="30" customHeight="1">
      <c r="A17" s="45"/>
      <c r="B17" s="46">
        <v>70001</v>
      </c>
      <c r="C17" s="47"/>
      <c r="D17" s="179" t="s">
        <v>329</v>
      </c>
      <c r="E17" s="183">
        <f aca="true" t="shared" si="5" ref="E17:J17">SUM(E18:E19)</f>
        <v>0</v>
      </c>
      <c r="F17" s="176">
        <f t="shared" si="5"/>
        <v>0</v>
      </c>
      <c r="G17" s="181">
        <f t="shared" si="5"/>
        <v>0</v>
      </c>
      <c r="H17" s="183">
        <f t="shared" si="5"/>
        <v>550187</v>
      </c>
      <c r="I17" s="176">
        <f t="shared" si="5"/>
        <v>50187</v>
      </c>
      <c r="J17" s="184">
        <f t="shared" si="5"/>
        <v>500000</v>
      </c>
    </row>
    <row r="18" spans="1:10" s="44" customFormat="1" ht="30" customHeight="1">
      <c r="A18" s="45"/>
      <c r="B18" s="202"/>
      <c r="C18" s="47" t="s">
        <v>5</v>
      </c>
      <c r="D18" s="179" t="s">
        <v>6</v>
      </c>
      <c r="E18" s="210">
        <f>SUM(F18:G18)</f>
        <v>0</v>
      </c>
      <c r="F18" s="48">
        <v>0</v>
      </c>
      <c r="G18" s="211">
        <v>0</v>
      </c>
      <c r="H18" s="210">
        <f>SUM(I18:J18)</f>
        <v>50187</v>
      </c>
      <c r="I18" s="48">
        <v>50187</v>
      </c>
      <c r="J18" s="480">
        <v>0</v>
      </c>
    </row>
    <row r="19" spans="1:10" s="44" customFormat="1" ht="42.75" customHeight="1">
      <c r="A19" s="45"/>
      <c r="B19" s="40"/>
      <c r="C19" s="47" t="s">
        <v>330</v>
      </c>
      <c r="D19" s="179" t="s">
        <v>331</v>
      </c>
      <c r="E19" s="210">
        <f>SUM(F19:G19)</f>
        <v>0</v>
      </c>
      <c r="F19" s="48">
        <v>0</v>
      </c>
      <c r="G19" s="211">
        <v>0</v>
      </c>
      <c r="H19" s="210">
        <f>SUM(I19:J19)</f>
        <v>500000</v>
      </c>
      <c r="I19" s="48">
        <v>0</v>
      </c>
      <c r="J19" s="211">
        <v>500000</v>
      </c>
    </row>
    <row r="20" spans="1:10" s="44" customFormat="1" ht="23.25" customHeight="1">
      <c r="A20" s="45"/>
      <c r="B20" s="46">
        <v>70005</v>
      </c>
      <c r="C20" s="47"/>
      <c r="D20" s="179" t="s">
        <v>7</v>
      </c>
      <c r="E20" s="210">
        <f aca="true" t="shared" si="6" ref="E20:J20">SUM(E21)</f>
        <v>0</v>
      </c>
      <c r="F20" s="48">
        <f t="shared" si="6"/>
        <v>0</v>
      </c>
      <c r="G20" s="211">
        <f t="shared" si="6"/>
        <v>0</v>
      </c>
      <c r="H20" s="210">
        <f t="shared" si="6"/>
        <v>168</v>
      </c>
      <c r="I20" s="48">
        <f t="shared" si="6"/>
        <v>168</v>
      </c>
      <c r="J20" s="480">
        <f t="shared" si="6"/>
        <v>0</v>
      </c>
    </row>
    <row r="21" spans="1:10" s="44" customFormat="1" ht="27" customHeight="1" thickBot="1">
      <c r="A21" s="195"/>
      <c r="B21" s="196"/>
      <c r="C21" s="197" t="s">
        <v>8</v>
      </c>
      <c r="D21" s="198" t="s">
        <v>9</v>
      </c>
      <c r="E21" s="495">
        <f>SUM(F21:G21)</f>
        <v>0</v>
      </c>
      <c r="F21" s="496">
        <v>0</v>
      </c>
      <c r="G21" s="497">
        <v>0</v>
      </c>
      <c r="H21" s="495">
        <f>SUM(I21:J21)</f>
        <v>168</v>
      </c>
      <c r="I21" s="496">
        <v>168</v>
      </c>
      <c r="J21" s="498">
        <v>0</v>
      </c>
    </row>
    <row r="22" spans="1:10" s="38" customFormat="1" ht="12" thickBot="1">
      <c r="A22" s="499">
        <v>1</v>
      </c>
      <c r="B22" s="500">
        <v>2</v>
      </c>
      <c r="C22" s="500">
        <v>3</v>
      </c>
      <c r="D22" s="501">
        <v>4</v>
      </c>
      <c r="E22" s="499">
        <v>5</v>
      </c>
      <c r="F22" s="502">
        <v>6</v>
      </c>
      <c r="G22" s="503">
        <v>7</v>
      </c>
      <c r="H22" s="504">
        <v>8</v>
      </c>
      <c r="I22" s="502">
        <v>9</v>
      </c>
      <c r="J22" s="505">
        <v>10</v>
      </c>
    </row>
    <row r="23" spans="1:10" s="44" customFormat="1" ht="30" customHeight="1">
      <c r="A23" s="39">
        <v>750</v>
      </c>
      <c r="B23" s="40"/>
      <c r="C23" s="41"/>
      <c r="D23" s="178" t="s">
        <v>10</v>
      </c>
      <c r="E23" s="185">
        <f aca="true" t="shared" si="7" ref="E23:J26">SUM(E24)</f>
        <v>300000</v>
      </c>
      <c r="F23" s="42">
        <f t="shared" si="7"/>
        <v>0</v>
      </c>
      <c r="G23" s="43">
        <f t="shared" si="7"/>
        <v>300000</v>
      </c>
      <c r="H23" s="185">
        <f t="shared" si="7"/>
        <v>0</v>
      </c>
      <c r="I23" s="42">
        <f t="shared" si="7"/>
        <v>0</v>
      </c>
      <c r="J23" s="186">
        <f t="shared" si="7"/>
        <v>0</v>
      </c>
    </row>
    <row r="24" spans="1:10" s="44" customFormat="1" ht="30" customHeight="1">
      <c r="A24" s="45"/>
      <c r="B24" s="46">
        <v>75023</v>
      </c>
      <c r="C24" s="47"/>
      <c r="D24" s="179" t="s">
        <v>11</v>
      </c>
      <c r="E24" s="183">
        <f aca="true" t="shared" si="8" ref="E24:J24">SUM(E25:E25)</f>
        <v>300000</v>
      </c>
      <c r="F24" s="176">
        <f t="shared" si="8"/>
        <v>0</v>
      </c>
      <c r="G24" s="181">
        <f t="shared" si="8"/>
        <v>300000</v>
      </c>
      <c r="H24" s="183">
        <f t="shared" si="8"/>
        <v>0</v>
      </c>
      <c r="I24" s="176">
        <f t="shared" si="8"/>
        <v>0</v>
      </c>
      <c r="J24" s="184">
        <f t="shared" si="8"/>
        <v>0</v>
      </c>
    </row>
    <row r="25" spans="1:10" s="44" customFormat="1" ht="42.75" customHeight="1">
      <c r="A25" s="49"/>
      <c r="B25" s="40"/>
      <c r="C25" s="47" t="s">
        <v>1</v>
      </c>
      <c r="D25" s="179" t="s">
        <v>2</v>
      </c>
      <c r="E25" s="210">
        <f>SUM(F25:G25)</f>
        <v>300000</v>
      </c>
      <c r="F25" s="48">
        <v>0</v>
      </c>
      <c r="G25" s="211">
        <v>300000</v>
      </c>
      <c r="H25" s="210">
        <f>SUM(I25:J25)</f>
        <v>0</v>
      </c>
      <c r="I25" s="48">
        <v>0</v>
      </c>
      <c r="J25" s="211">
        <v>0</v>
      </c>
    </row>
    <row r="26" spans="1:10" s="44" customFormat="1" ht="30" customHeight="1">
      <c r="A26" s="39">
        <v>754</v>
      </c>
      <c r="B26" s="40"/>
      <c r="C26" s="41"/>
      <c r="D26" s="178" t="s">
        <v>12</v>
      </c>
      <c r="E26" s="185">
        <f t="shared" si="7"/>
        <v>983700</v>
      </c>
      <c r="F26" s="42">
        <f t="shared" si="7"/>
        <v>0</v>
      </c>
      <c r="G26" s="43">
        <f t="shared" si="7"/>
        <v>983700</v>
      </c>
      <c r="H26" s="185">
        <f t="shared" si="7"/>
        <v>0</v>
      </c>
      <c r="I26" s="42">
        <f t="shared" si="7"/>
        <v>0</v>
      </c>
      <c r="J26" s="186">
        <f t="shared" si="7"/>
        <v>0</v>
      </c>
    </row>
    <row r="27" spans="1:10" s="44" customFormat="1" ht="30" customHeight="1">
      <c r="A27" s="45"/>
      <c r="B27" s="46">
        <v>75412</v>
      </c>
      <c r="C27" s="47"/>
      <c r="D27" s="179" t="s">
        <v>13</v>
      </c>
      <c r="E27" s="183">
        <f>SUM(E28:E28)</f>
        <v>983700</v>
      </c>
      <c r="F27" s="176">
        <f>SUM(F28)</f>
        <v>0</v>
      </c>
      <c r="G27" s="181">
        <f>SUM(G28:G28)</f>
        <v>983700</v>
      </c>
      <c r="H27" s="183">
        <f>SUM(H28:H28)</f>
        <v>0</v>
      </c>
      <c r="I27" s="176">
        <f>SUM(I28:I28)</f>
        <v>0</v>
      </c>
      <c r="J27" s="184">
        <f>SUM(J28:J28)</f>
        <v>0</v>
      </c>
    </row>
    <row r="28" spans="1:10" s="44" customFormat="1" ht="42.75" customHeight="1">
      <c r="A28" s="49"/>
      <c r="B28" s="40"/>
      <c r="C28" s="47" t="s">
        <v>1</v>
      </c>
      <c r="D28" s="179" t="s">
        <v>2</v>
      </c>
      <c r="E28" s="210">
        <f>SUM(F28:G28)</f>
        <v>983700</v>
      </c>
      <c r="F28" s="48">
        <v>0</v>
      </c>
      <c r="G28" s="211">
        <v>983700</v>
      </c>
      <c r="H28" s="210">
        <f>SUM(I28:J28)</f>
        <v>0</v>
      </c>
      <c r="I28" s="48">
        <v>0</v>
      </c>
      <c r="J28" s="211">
        <v>0</v>
      </c>
    </row>
    <row r="29" spans="1:10" s="44" customFormat="1" ht="51">
      <c r="A29" s="484">
        <v>756</v>
      </c>
      <c r="B29" s="40"/>
      <c r="C29" s="41"/>
      <c r="D29" s="178" t="s">
        <v>14</v>
      </c>
      <c r="E29" s="481">
        <f aca="true" t="shared" si="9" ref="E29:J29">SUM(E30+E32)</f>
        <v>0</v>
      </c>
      <c r="F29" s="483">
        <f t="shared" si="9"/>
        <v>0</v>
      </c>
      <c r="G29" s="482">
        <f t="shared" si="9"/>
        <v>0</v>
      </c>
      <c r="H29" s="481">
        <f t="shared" si="9"/>
        <v>512702</v>
      </c>
      <c r="I29" s="483">
        <f t="shared" si="9"/>
        <v>512702</v>
      </c>
      <c r="J29" s="186">
        <f t="shared" si="9"/>
        <v>0</v>
      </c>
    </row>
    <row r="30" spans="1:10" s="44" customFormat="1" ht="38.25">
      <c r="A30" s="45"/>
      <c r="B30" s="46">
        <v>75615</v>
      </c>
      <c r="C30" s="47"/>
      <c r="D30" s="179" t="s">
        <v>15</v>
      </c>
      <c r="E30" s="183">
        <f>SUM(E31:E31)</f>
        <v>0</v>
      </c>
      <c r="F30" s="176">
        <f>SUM(F31)</f>
        <v>0</v>
      </c>
      <c r="G30" s="181">
        <f>SUM(G31:G31)</f>
        <v>0</v>
      </c>
      <c r="H30" s="183">
        <f>SUM(H31:H31)</f>
        <v>480000</v>
      </c>
      <c r="I30" s="176">
        <f>SUM(I31:I31)</f>
        <v>480000</v>
      </c>
      <c r="J30" s="184">
        <f>SUM(J31:J31)</f>
        <v>0</v>
      </c>
    </row>
    <row r="31" spans="1:10" s="44" customFormat="1" ht="42.75" customHeight="1">
      <c r="A31" s="45"/>
      <c r="B31" s="40"/>
      <c r="C31" s="47" t="s">
        <v>16</v>
      </c>
      <c r="D31" s="179" t="s">
        <v>70</v>
      </c>
      <c r="E31" s="210">
        <f>SUM(F31:G31)</f>
        <v>0</v>
      </c>
      <c r="F31" s="48">
        <v>0</v>
      </c>
      <c r="G31" s="211">
        <v>0</v>
      </c>
      <c r="H31" s="210">
        <f>SUM(I31:J31)</f>
        <v>480000</v>
      </c>
      <c r="I31" s="48">
        <v>480000</v>
      </c>
      <c r="J31" s="211">
        <v>0</v>
      </c>
    </row>
    <row r="32" spans="1:10" s="44" customFormat="1" ht="42.75" customHeight="1">
      <c r="A32" s="45"/>
      <c r="B32" s="202">
        <v>75618</v>
      </c>
      <c r="C32" s="47"/>
      <c r="D32" s="179" t="s">
        <v>18</v>
      </c>
      <c r="E32" s="485">
        <f aca="true" t="shared" si="10" ref="E32:J32">SUM(E33:E34)</f>
        <v>0</v>
      </c>
      <c r="F32" s="176">
        <f t="shared" si="10"/>
        <v>0</v>
      </c>
      <c r="G32" s="487">
        <f t="shared" si="10"/>
        <v>0</v>
      </c>
      <c r="H32" s="485">
        <f t="shared" si="10"/>
        <v>32702</v>
      </c>
      <c r="I32" s="176">
        <f t="shared" si="10"/>
        <v>32702</v>
      </c>
      <c r="J32" s="480">
        <f t="shared" si="10"/>
        <v>0</v>
      </c>
    </row>
    <row r="33" spans="1:10" s="44" customFormat="1" ht="42.75" customHeight="1">
      <c r="A33" s="45"/>
      <c r="B33" s="451"/>
      <c r="C33" s="47" t="s">
        <v>17</v>
      </c>
      <c r="D33" s="179" t="s">
        <v>19</v>
      </c>
      <c r="E33" s="210">
        <f>SUM(F33:G33)</f>
        <v>0</v>
      </c>
      <c r="F33" s="48">
        <v>0</v>
      </c>
      <c r="G33" s="211">
        <v>0</v>
      </c>
      <c r="H33" s="210">
        <f>SUM(I33:J33)</f>
        <v>32686</v>
      </c>
      <c r="I33" s="48">
        <v>32686</v>
      </c>
      <c r="J33" s="480">
        <v>0</v>
      </c>
    </row>
    <row r="34" spans="1:10" s="44" customFormat="1" ht="26.25" customHeight="1">
      <c r="A34" s="49"/>
      <c r="B34" s="40"/>
      <c r="C34" s="47" t="s">
        <v>20</v>
      </c>
      <c r="D34" s="179" t="s">
        <v>21</v>
      </c>
      <c r="E34" s="210">
        <f>SUM(F34:G34)</f>
        <v>0</v>
      </c>
      <c r="F34" s="48">
        <v>0</v>
      </c>
      <c r="G34" s="211">
        <v>0</v>
      </c>
      <c r="H34" s="210">
        <f>SUM(I34:J34)</f>
        <v>16</v>
      </c>
      <c r="I34" s="48">
        <v>16</v>
      </c>
      <c r="J34" s="480">
        <v>0</v>
      </c>
    </row>
    <row r="35" spans="1:10" s="44" customFormat="1" ht="30" customHeight="1">
      <c r="A35" s="39">
        <v>758</v>
      </c>
      <c r="B35" s="40"/>
      <c r="C35" s="41"/>
      <c r="D35" s="178" t="s">
        <v>24</v>
      </c>
      <c r="E35" s="481">
        <f aca="true" t="shared" si="11" ref="E35:J35">SUM(E36+E38+E41+E44)</f>
        <v>0</v>
      </c>
      <c r="F35" s="483">
        <f t="shared" si="11"/>
        <v>0</v>
      </c>
      <c r="G35" s="492">
        <f t="shared" si="11"/>
        <v>0</v>
      </c>
      <c r="H35" s="481">
        <f t="shared" si="11"/>
        <v>1341909</v>
      </c>
      <c r="I35" s="483">
        <f t="shared" si="11"/>
        <v>1341909</v>
      </c>
      <c r="J35" s="186">
        <f t="shared" si="11"/>
        <v>0</v>
      </c>
    </row>
    <row r="36" spans="1:10" s="44" customFormat="1" ht="30" customHeight="1">
      <c r="A36" s="45"/>
      <c r="B36" s="46">
        <v>75801</v>
      </c>
      <c r="C36" s="47"/>
      <c r="D36" s="179" t="s">
        <v>25</v>
      </c>
      <c r="E36" s="183">
        <f aca="true" t="shared" si="12" ref="E36:J36">SUM(E37:E37)</f>
        <v>0</v>
      </c>
      <c r="F36" s="176">
        <f t="shared" si="12"/>
        <v>0</v>
      </c>
      <c r="G36" s="181">
        <f t="shared" si="12"/>
        <v>0</v>
      </c>
      <c r="H36" s="183">
        <f t="shared" si="12"/>
        <v>931023</v>
      </c>
      <c r="I36" s="176">
        <f t="shared" si="12"/>
        <v>931023</v>
      </c>
      <c r="J36" s="184">
        <f t="shared" si="12"/>
        <v>0</v>
      </c>
    </row>
    <row r="37" spans="1:10" s="44" customFormat="1" ht="27" customHeight="1">
      <c r="A37" s="45"/>
      <c r="B37" s="40"/>
      <c r="C37" s="47" t="s">
        <v>22</v>
      </c>
      <c r="D37" s="179" t="s">
        <v>26</v>
      </c>
      <c r="E37" s="210">
        <f>SUM(F37:G37)</f>
        <v>0</v>
      </c>
      <c r="F37" s="48">
        <v>0</v>
      </c>
      <c r="G37" s="211">
        <v>0</v>
      </c>
      <c r="H37" s="210">
        <f>SUM(I37:J37)</f>
        <v>931023</v>
      </c>
      <c r="I37" s="48">
        <v>931023</v>
      </c>
      <c r="J37" s="211">
        <v>0</v>
      </c>
    </row>
    <row r="38" spans="1:10" s="44" customFormat="1" ht="28.5" customHeight="1">
      <c r="A38" s="45"/>
      <c r="B38" s="46">
        <v>75814</v>
      </c>
      <c r="C38" s="47"/>
      <c r="D38" s="179" t="s">
        <v>245</v>
      </c>
      <c r="E38" s="485">
        <f aca="true" t="shared" si="13" ref="E38:J38">SUM(E39)</f>
        <v>0</v>
      </c>
      <c r="F38" s="176">
        <f t="shared" si="13"/>
        <v>0</v>
      </c>
      <c r="G38" s="486">
        <f t="shared" si="13"/>
        <v>0</v>
      </c>
      <c r="H38" s="485">
        <f t="shared" si="13"/>
        <v>400000</v>
      </c>
      <c r="I38" s="176">
        <f t="shared" si="13"/>
        <v>400000</v>
      </c>
      <c r="J38" s="480">
        <f t="shared" si="13"/>
        <v>0</v>
      </c>
    </row>
    <row r="39" spans="1:10" s="44" customFormat="1" ht="23.25" customHeight="1" thickBot="1">
      <c r="A39" s="195"/>
      <c r="B39" s="196"/>
      <c r="C39" s="197" t="s">
        <v>20</v>
      </c>
      <c r="D39" s="198" t="s">
        <v>21</v>
      </c>
      <c r="E39" s="495">
        <f>SUM(F39:G39)</f>
        <v>0</v>
      </c>
      <c r="F39" s="496">
        <v>0</v>
      </c>
      <c r="G39" s="497">
        <v>0</v>
      </c>
      <c r="H39" s="495">
        <f>SUM(I39:J39)</f>
        <v>400000</v>
      </c>
      <c r="I39" s="496">
        <v>400000</v>
      </c>
      <c r="J39" s="498">
        <v>0</v>
      </c>
    </row>
    <row r="40" spans="1:10" s="38" customFormat="1" ht="12" thickBot="1">
      <c r="A40" s="499">
        <v>1</v>
      </c>
      <c r="B40" s="500">
        <v>2</v>
      </c>
      <c r="C40" s="500">
        <v>3</v>
      </c>
      <c r="D40" s="501">
        <v>4</v>
      </c>
      <c r="E40" s="499">
        <v>5</v>
      </c>
      <c r="F40" s="502">
        <v>6</v>
      </c>
      <c r="G40" s="503">
        <v>7</v>
      </c>
      <c r="H40" s="504">
        <v>8</v>
      </c>
      <c r="I40" s="502">
        <v>9</v>
      </c>
      <c r="J40" s="505">
        <v>10</v>
      </c>
    </row>
    <row r="41" spans="1:10" s="44" customFormat="1" ht="31.5" customHeight="1">
      <c r="A41" s="45"/>
      <c r="B41" s="46">
        <v>75820</v>
      </c>
      <c r="C41" s="47"/>
      <c r="D41" s="179" t="s">
        <v>27</v>
      </c>
      <c r="E41" s="485">
        <f aca="true" t="shared" si="14" ref="E41:J41">SUM(E42:E43)</f>
        <v>0</v>
      </c>
      <c r="F41" s="176">
        <f t="shared" si="14"/>
        <v>0</v>
      </c>
      <c r="G41" s="486">
        <f t="shared" si="14"/>
        <v>0</v>
      </c>
      <c r="H41" s="485">
        <f t="shared" si="14"/>
        <v>10534</v>
      </c>
      <c r="I41" s="176">
        <f t="shared" si="14"/>
        <v>10534</v>
      </c>
      <c r="J41" s="480">
        <f t="shared" si="14"/>
        <v>0</v>
      </c>
    </row>
    <row r="42" spans="1:10" s="44" customFormat="1" ht="42.75" customHeight="1">
      <c r="A42" s="45"/>
      <c r="B42" s="451"/>
      <c r="C42" s="47" t="s">
        <v>23</v>
      </c>
      <c r="D42" s="179" t="s">
        <v>28</v>
      </c>
      <c r="E42" s="210">
        <f>SUM(F42:G42)</f>
        <v>0</v>
      </c>
      <c r="F42" s="48">
        <v>0</v>
      </c>
      <c r="G42" s="211">
        <v>0</v>
      </c>
      <c r="H42" s="210">
        <f>SUM(I42:J42)</f>
        <v>10077</v>
      </c>
      <c r="I42" s="48">
        <v>10077</v>
      </c>
      <c r="J42" s="480">
        <v>0</v>
      </c>
    </row>
    <row r="43" spans="1:10" s="44" customFormat="1" ht="27.75" customHeight="1">
      <c r="A43" s="45"/>
      <c r="B43" s="488"/>
      <c r="C43" s="47" t="s">
        <v>20</v>
      </c>
      <c r="D43" s="179" t="s">
        <v>21</v>
      </c>
      <c r="E43" s="210">
        <f>SUM(F43:G43)</f>
        <v>0</v>
      </c>
      <c r="F43" s="48">
        <v>0</v>
      </c>
      <c r="G43" s="211">
        <v>0</v>
      </c>
      <c r="H43" s="210">
        <f>SUM(I43:J43)</f>
        <v>457</v>
      </c>
      <c r="I43" s="48">
        <v>457</v>
      </c>
      <c r="J43" s="480">
        <v>0</v>
      </c>
    </row>
    <row r="44" spans="1:10" s="44" customFormat="1" ht="27.75" customHeight="1">
      <c r="A44" s="45"/>
      <c r="B44" s="46">
        <v>75831</v>
      </c>
      <c r="C44" s="47"/>
      <c r="D44" s="179" t="s">
        <v>42</v>
      </c>
      <c r="E44" s="485">
        <f aca="true" t="shared" si="15" ref="E44:J44">SUM(E45)</f>
        <v>0</v>
      </c>
      <c r="F44" s="48">
        <f t="shared" si="15"/>
        <v>0</v>
      </c>
      <c r="G44" s="487">
        <f t="shared" si="15"/>
        <v>0</v>
      </c>
      <c r="H44" s="485">
        <f t="shared" si="15"/>
        <v>352</v>
      </c>
      <c r="I44" s="48">
        <f t="shared" si="15"/>
        <v>352</v>
      </c>
      <c r="J44" s="480">
        <f t="shared" si="15"/>
        <v>0</v>
      </c>
    </row>
    <row r="45" spans="1:10" s="44" customFormat="1" ht="27.75" customHeight="1">
      <c r="A45" s="49"/>
      <c r="B45" s="40"/>
      <c r="C45" s="47" t="s">
        <v>22</v>
      </c>
      <c r="D45" s="179" t="s">
        <v>26</v>
      </c>
      <c r="E45" s="485">
        <f>SUM(F45:G45)</f>
        <v>0</v>
      </c>
      <c r="F45" s="48">
        <v>0</v>
      </c>
      <c r="G45" s="487">
        <v>0</v>
      </c>
      <c r="H45" s="485">
        <f>SUM(I45:J45)</f>
        <v>352</v>
      </c>
      <c r="I45" s="48">
        <v>352</v>
      </c>
      <c r="J45" s="480">
        <v>0</v>
      </c>
    </row>
    <row r="46" spans="1:10" s="44" customFormat="1" ht="30" customHeight="1">
      <c r="A46" s="39">
        <v>801</v>
      </c>
      <c r="B46" s="40"/>
      <c r="C46" s="41"/>
      <c r="D46" s="178" t="s">
        <v>32</v>
      </c>
      <c r="E46" s="481">
        <f aca="true" t="shared" si="16" ref="E46:J46">SUM(E47+E53+E57+E59+E61)</f>
        <v>600000</v>
      </c>
      <c r="F46" s="483">
        <f t="shared" si="16"/>
        <v>0</v>
      </c>
      <c r="G46" s="482">
        <f t="shared" si="16"/>
        <v>600000</v>
      </c>
      <c r="H46" s="481">
        <f t="shared" si="16"/>
        <v>34918</v>
      </c>
      <c r="I46" s="483">
        <f t="shared" si="16"/>
        <v>33718</v>
      </c>
      <c r="J46" s="186">
        <f t="shared" si="16"/>
        <v>1200</v>
      </c>
    </row>
    <row r="47" spans="1:10" s="44" customFormat="1" ht="30" customHeight="1">
      <c r="A47" s="45"/>
      <c r="B47" s="46">
        <v>80101</v>
      </c>
      <c r="C47" s="47"/>
      <c r="D47" s="179" t="s">
        <v>33</v>
      </c>
      <c r="E47" s="489">
        <f aca="true" t="shared" si="17" ref="E47:J47">SUM(E48:E52)</f>
        <v>600000</v>
      </c>
      <c r="F47" s="176">
        <f t="shared" si="17"/>
        <v>0</v>
      </c>
      <c r="G47" s="490">
        <f t="shared" si="17"/>
        <v>600000</v>
      </c>
      <c r="H47" s="489">
        <f t="shared" si="17"/>
        <v>30049</v>
      </c>
      <c r="I47" s="176">
        <f t="shared" si="17"/>
        <v>30049</v>
      </c>
      <c r="J47" s="184">
        <f t="shared" si="17"/>
        <v>0</v>
      </c>
    </row>
    <row r="48" spans="1:10" s="44" customFormat="1" ht="30" customHeight="1">
      <c r="A48" s="45"/>
      <c r="B48" s="202"/>
      <c r="C48" s="47" t="s">
        <v>325</v>
      </c>
      <c r="D48" s="179" t="s">
        <v>326</v>
      </c>
      <c r="E48" s="210">
        <f>SUM(F48:G48)</f>
        <v>0</v>
      </c>
      <c r="F48" s="48">
        <v>0</v>
      </c>
      <c r="G48" s="211">
        <v>0</v>
      </c>
      <c r="H48" s="210">
        <f>SUM(I48:J48)</f>
        <v>15000</v>
      </c>
      <c r="I48" s="48">
        <v>15000</v>
      </c>
      <c r="J48" s="480">
        <v>0</v>
      </c>
    </row>
    <row r="49" spans="1:10" s="44" customFormat="1" ht="57.75" customHeight="1">
      <c r="A49" s="45"/>
      <c r="B49" s="202"/>
      <c r="C49" s="47" t="s">
        <v>29</v>
      </c>
      <c r="D49" s="179" t="s">
        <v>31</v>
      </c>
      <c r="E49" s="210">
        <f>SUM(F49:G49)</f>
        <v>0</v>
      </c>
      <c r="F49" s="48">
        <v>0</v>
      </c>
      <c r="G49" s="211">
        <v>0</v>
      </c>
      <c r="H49" s="210">
        <f>SUM(I49:J49)</f>
        <v>4574</v>
      </c>
      <c r="I49" s="48">
        <v>4574</v>
      </c>
      <c r="J49" s="480">
        <v>0</v>
      </c>
    </row>
    <row r="50" spans="1:10" s="44" customFormat="1" ht="53.25" customHeight="1">
      <c r="A50" s="45"/>
      <c r="B50" s="202"/>
      <c r="C50" s="47" t="s">
        <v>30</v>
      </c>
      <c r="D50" s="179" t="s">
        <v>210</v>
      </c>
      <c r="E50" s="210">
        <f>SUM(F50:G50)</f>
        <v>0</v>
      </c>
      <c r="F50" s="48">
        <v>0</v>
      </c>
      <c r="G50" s="211">
        <v>0</v>
      </c>
      <c r="H50" s="210">
        <f>SUM(I50:J50)</f>
        <v>1600</v>
      </c>
      <c r="I50" s="48">
        <v>1600</v>
      </c>
      <c r="J50" s="480">
        <v>0</v>
      </c>
    </row>
    <row r="51" spans="1:10" s="44" customFormat="1" ht="48.75" customHeight="1">
      <c r="A51" s="45"/>
      <c r="B51" s="202"/>
      <c r="C51" s="47" t="s">
        <v>322</v>
      </c>
      <c r="D51" s="179" t="s">
        <v>210</v>
      </c>
      <c r="E51" s="210">
        <f>SUM(F51:G51)</f>
        <v>0</v>
      </c>
      <c r="F51" s="48">
        <v>0</v>
      </c>
      <c r="G51" s="211">
        <v>0</v>
      </c>
      <c r="H51" s="210">
        <f>SUM(I51:J51)</f>
        <v>8875</v>
      </c>
      <c r="I51" s="48">
        <v>8875</v>
      </c>
      <c r="J51" s="480">
        <v>0</v>
      </c>
    </row>
    <row r="52" spans="1:10" s="44" customFormat="1" ht="48" customHeight="1">
      <c r="A52" s="45"/>
      <c r="B52" s="488"/>
      <c r="C52" s="47" t="s">
        <v>1</v>
      </c>
      <c r="D52" s="179" t="s">
        <v>2</v>
      </c>
      <c r="E52" s="210">
        <f>SUM(F52:G52)</f>
        <v>600000</v>
      </c>
      <c r="F52" s="48">
        <v>0</v>
      </c>
      <c r="G52" s="211">
        <v>600000</v>
      </c>
      <c r="H52" s="210">
        <f>SUM(I52:J52)</f>
        <v>0</v>
      </c>
      <c r="I52" s="48">
        <v>0</v>
      </c>
      <c r="J52" s="480">
        <v>0</v>
      </c>
    </row>
    <row r="53" spans="1:10" s="44" customFormat="1" ht="30" customHeight="1">
      <c r="A53" s="45"/>
      <c r="B53" s="202">
        <v>80104</v>
      </c>
      <c r="C53" s="47"/>
      <c r="D53" s="179" t="s">
        <v>34</v>
      </c>
      <c r="E53" s="485">
        <f aca="true" t="shared" si="18" ref="E53:J53">SUM(E54:E55)</f>
        <v>0</v>
      </c>
      <c r="F53" s="176">
        <f t="shared" si="18"/>
        <v>0</v>
      </c>
      <c r="G53" s="486">
        <f t="shared" si="18"/>
        <v>0</v>
      </c>
      <c r="H53" s="485">
        <f t="shared" si="18"/>
        <v>1808</v>
      </c>
      <c r="I53" s="176">
        <f t="shared" si="18"/>
        <v>608</v>
      </c>
      <c r="J53" s="480">
        <f t="shared" si="18"/>
        <v>1200</v>
      </c>
    </row>
    <row r="54" spans="1:10" s="44" customFormat="1" ht="30" customHeight="1">
      <c r="A54" s="45"/>
      <c r="B54" s="202"/>
      <c r="C54" s="47" t="s">
        <v>5</v>
      </c>
      <c r="D54" s="179" t="s">
        <v>6</v>
      </c>
      <c r="E54" s="210">
        <f>SUM(F54:G54)</f>
        <v>0</v>
      </c>
      <c r="F54" s="48">
        <v>0</v>
      </c>
      <c r="G54" s="211">
        <v>0</v>
      </c>
      <c r="H54" s="210">
        <f>SUM(I54:J54)</f>
        <v>608</v>
      </c>
      <c r="I54" s="48">
        <v>608</v>
      </c>
      <c r="J54" s="480">
        <v>0</v>
      </c>
    </row>
    <row r="55" spans="1:10" s="44" customFormat="1" ht="51" customHeight="1" thickBot="1">
      <c r="A55" s="195"/>
      <c r="B55" s="506"/>
      <c r="C55" s="197" t="s">
        <v>330</v>
      </c>
      <c r="D55" s="198" t="s">
        <v>331</v>
      </c>
      <c r="E55" s="495">
        <f>SUM(F55:G55)</f>
        <v>0</v>
      </c>
      <c r="F55" s="496">
        <v>0</v>
      </c>
      <c r="G55" s="497">
        <v>0</v>
      </c>
      <c r="H55" s="495">
        <f>SUM(I55:J55)</f>
        <v>1200</v>
      </c>
      <c r="I55" s="496">
        <v>0</v>
      </c>
      <c r="J55" s="498">
        <v>1200</v>
      </c>
    </row>
    <row r="56" spans="1:10" s="38" customFormat="1" ht="12" thickBot="1">
      <c r="A56" s="499">
        <v>1</v>
      </c>
      <c r="B56" s="500">
        <v>2</v>
      </c>
      <c r="C56" s="500">
        <v>3</v>
      </c>
      <c r="D56" s="501">
        <v>4</v>
      </c>
      <c r="E56" s="499">
        <v>5</v>
      </c>
      <c r="F56" s="502">
        <v>6</v>
      </c>
      <c r="G56" s="503">
        <v>7</v>
      </c>
      <c r="H56" s="504">
        <v>8</v>
      </c>
      <c r="I56" s="502">
        <v>9</v>
      </c>
      <c r="J56" s="505">
        <v>10</v>
      </c>
    </row>
    <row r="57" spans="1:10" s="44" customFormat="1" ht="30" customHeight="1">
      <c r="A57" s="45"/>
      <c r="B57" s="202">
        <v>80110</v>
      </c>
      <c r="C57" s="47"/>
      <c r="D57" s="179" t="s">
        <v>36</v>
      </c>
      <c r="E57" s="485">
        <f aca="true" t="shared" si="19" ref="E57:J57">SUM(E58)</f>
        <v>0</v>
      </c>
      <c r="F57" s="176">
        <f t="shared" si="19"/>
        <v>0</v>
      </c>
      <c r="G57" s="486">
        <f t="shared" si="19"/>
        <v>0</v>
      </c>
      <c r="H57" s="485">
        <f t="shared" si="19"/>
        <v>2287</v>
      </c>
      <c r="I57" s="176">
        <f t="shared" si="19"/>
        <v>2287</v>
      </c>
      <c r="J57" s="480">
        <f t="shared" si="19"/>
        <v>0</v>
      </c>
    </row>
    <row r="58" spans="1:10" s="44" customFormat="1" ht="51.75" customHeight="1">
      <c r="A58" s="45"/>
      <c r="B58" s="488"/>
      <c r="C58" s="47" t="s">
        <v>29</v>
      </c>
      <c r="D58" s="179" t="s">
        <v>31</v>
      </c>
      <c r="E58" s="210">
        <f>SUM(F58:G58)</f>
        <v>0</v>
      </c>
      <c r="F58" s="48">
        <v>0</v>
      </c>
      <c r="G58" s="211">
        <v>0</v>
      </c>
      <c r="H58" s="210">
        <f>SUM(I58:J58)</f>
        <v>2287</v>
      </c>
      <c r="I58" s="48">
        <v>2287</v>
      </c>
      <c r="J58" s="480">
        <v>0</v>
      </c>
    </row>
    <row r="59" spans="1:10" s="44" customFormat="1" ht="28.5" customHeight="1">
      <c r="A59" s="45"/>
      <c r="B59" s="202">
        <v>80146</v>
      </c>
      <c r="C59" s="47"/>
      <c r="D59" s="179" t="s">
        <v>37</v>
      </c>
      <c r="E59" s="485">
        <f aca="true" t="shared" si="20" ref="E59:J59">SUM(E60)</f>
        <v>0</v>
      </c>
      <c r="F59" s="176">
        <f t="shared" si="20"/>
        <v>0</v>
      </c>
      <c r="G59" s="486">
        <f t="shared" si="20"/>
        <v>0</v>
      </c>
      <c r="H59" s="485">
        <f t="shared" si="20"/>
        <v>773</v>
      </c>
      <c r="I59" s="176">
        <f t="shared" si="20"/>
        <v>773</v>
      </c>
      <c r="J59" s="480">
        <f t="shared" si="20"/>
        <v>0</v>
      </c>
    </row>
    <row r="60" spans="1:10" s="44" customFormat="1" ht="51.75" customHeight="1">
      <c r="A60" s="45"/>
      <c r="B60" s="488"/>
      <c r="C60" s="47" t="s">
        <v>5</v>
      </c>
      <c r="D60" s="179" t="s">
        <v>6</v>
      </c>
      <c r="E60" s="210">
        <f>SUM(F60:G60)</f>
        <v>0</v>
      </c>
      <c r="F60" s="48">
        <v>0</v>
      </c>
      <c r="G60" s="211">
        <v>0</v>
      </c>
      <c r="H60" s="210">
        <f>SUM(I60:J60)</f>
        <v>773</v>
      </c>
      <c r="I60" s="48">
        <v>773</v>
      </c>
      <c r="J60" s="480">
        <v>0</v>
      </c>
    </row>
    <row r="61" spans="1:10" s="44" customFormat="1" ht="30" customHeight="1">
      <c r="A61" s="45"/>
      <c r="B61" s="202">
        <v>80195</v>
      </c>
      <c r="C61" s="47"/>
      <c r="D61" s="179" t="s">
        <v>254</v>
      </c>
      <c r="E61" s="485">
        <f aca="true" t="shared" si="21" ref="E61:J61">SUM(E62)</f>
        <v>0</v>
      </c>
      <c r="F61" s="176">
        <f t="shared" si="21"/>
        <v>0</v>
      </c>
      <c r="G61" s="486">
        <f t="shared" si="21"/>
        <v>0</v>
      </c>
      <c r="H61" s="485">
        <f t="shared" si="21"/>
        <v>1</v>
      </c>
      <c r="I61" s="176">
        <f t="shared" si="21"/>
        <v>1</v>
      </c>
      <c r="J61" s="480">
        <f t="shared" si="21"/>
        <v>0</v>
      </c>
    </row>
    <row r="62" spans="1:10" s="44" customFormat="1" ht="30" customHeight="1">
      <c r="A62" s="49"/>
      <c r="B62" s="488"/>
      <c r="C62" s="47" t="s">
        <v>35</v>
      </c>
      <c r="D62" s="179" t="s">
        <v>38</v>
      </c>
      <c r="E62" s="210">
        <f>SUM(F62:G62)</f>
        <v>0</v>
      </c>
      <c r="F62" s="48">
        <v>0</v>
      </c>
      <c r="G62" s="211">
        <v>0</v>
      </c>
      <c r="H62" s="210">
        <f>SUM(I62:J62)</f>
        <v>1</v>
      </c>
      <c r="I62" s="48">
        <v>1</v>
      </c>
      <c r="J62" s="480">
        <v>0</v>
      </c>
    </row>
    <row r="63" spans="1:10" s="44" customFormat="1" ht="30" customHeight="1">
      <c r="A63" s="39">
        <v>852</v>
      </c>
      <c r="B63" s="40"/>
      <c r="C63" s="41"/>
      <c r="D63" s="178" t="s">
        <v>323</v>
      </c>
      <c r="E63" s="481">
        <f aca="true" t="shared" si="22" ref="E63:J63">SUM(E64+E66)</f>
        <v>0</v>
      </c>
      <c r="F63" s="483">
        <f t="shared" si="22"/>
        <v>0</v>
      </c>
      <c r="G63" s="482">
        <f t="shared" si="22"/>
        <v>0</v>
      </c>
      <c r="H63" s="481">
        <f t="shared" si="22"/>
        <v>158</v>
      </c>
      <c r="I63" s="483">
        <f t="shared" si="22"/>
        <v>158</v>
      </c>
      <c r="J63" s="186">
        <f t="shared" si="22"/>
        <v>0</v>
      </c>
    </row>
    <row r="64" spans="1:10" s="44" customFormat="1" ht="30" customHeight="1">
      <c r="A64" s="45"/>
      <c r="B64" s="46">
        <v>85219</v>
      </c>
      <c r="C64" s="47"/>
      <c r="D64" s="179" t="s">
        <v>332</v>
      </c>
      <c r="E64" s="183">
        <f aca="true" t="shared" si="23" ref="E64:J66">SUM(E65:E65)</f>
        <v>0</v>
      </c>
      <c r="F64" s="176">
        <f t="shared" si="23"/>
        <v>0</v>
      </c>
      <c r="G64" s="181">
        <f t="shared" si="23"/>
        <v>0</v>
      </c>
      <c r="H64" s="183">
        <f t="shared" si="23"/>
        <v>9</v>
      </c>
      <c r="I64" s="176">
        <f t="shared" si="23"/>
        <v>9</v>
      </c>
      <c r="J64" s="184">
        <f t="shared" si="23"/>
        <v>0</v>
      </c>
    </row>
    <row r="65" spans="1:10" s="44" customFormat="1" ht="42.75" customHeight="1">
      <c r="A65" s="45"/>
      <c r="B65" s="40"/>
      <c r="C65" s="47" t="s">
        <v>8</v>
      </c>
      <c r="D65" s="179" t="s">
        <v>9</v>
      </c>
      <c r="E65" s="210">
        <f>SUM(F65:G65)</f>
        <v>0</v>
      </c>
      <c r="F65" s="48">
        <v>0</v>
      </c>
      <c r="G65" s="211">
        <v>0</v>
      </c>
      <c r="H65" s="210">
        <f>SUM(I65:J65)</f>
        <v>9</v>
      </c>
      <c r="I65" s="48">
        <v>9</v>
      </c>
      <c r="J65" s="211">
        <v>0</v>
      </c>
    </row>
    <row r="66" spans="1:10" s="44" customFormat="1" ht="30" customHeight="1">
      <c r="A66" s="45"/>
      <c r="B66" s="46">
        <v>85295</v>
      </c>
      <c r="C66" s="47"/>
      <c r="D66" s="179" t="s">
        <v>254</v>
      </c>
      <c r="E66" s="183">
        <f t="shared" si="23"/>
        <v>0</v>
      </c>
      <c r="F66" s="176">
        <f t="shared" si="23"/>
        <v>0</v>
      </c>
      <c r="G66" s="181">
        <f t="shared" si="23"/>
        <v>0</v>
      </c>
      <c r="H66" s="183">
        <f t="shared" si="23"/>
        <v>149</v>
      </c>
      <c r="I66" s="176">
        <f t="shared" si="23"/>
        <v>149</v>
      </c>
      <c r="J66" s="184">
        <f t="shared" si="23"/>
        <v>0</v>
      </c>
    </row>
    <row r="67" spans="1:10" s="44" customFormat="1" ht="30" customHeight="1">
      <c r="A67" s="49"/>
      <c r="B67" s="40"/>
      <c r="C67" s="47" t="s">
        <v>8</v>
      </c>
      <c r="D67" s="179" t="s">
        <v>9</v>
      </c>
      <c r="E67" s="210">
        <f>SUM(F67:G67)</f>
        <v>0</v>
      </c>
      <c r="F67" s="48"/>
      <c r="G67" s="211">
        <v>0</v>
      </c>
      <c r="H67" s="210">
        <f>SUM(I67:J67)</f>
        <v>149</v>
      </c>
      <c r="I67" s="48">
        <v>149</v>
      </c>
      <c r="J67" s="211">
        <v>0</v>
      </c>
    </row>
    <row r="68" spans="1:10" s="44" customFormat="1" ht="38.25" customHeight="1">
      <c r="A68" s="39">
        <v>900</v>
      </c>
      <c r="B68" s="40"/>
      <c r="C68" s="41"/>
      <c r="D68" s="178" t="s">
        <v>253</v>
      </c>
      <c r="E68" s="481">
        <f aca="true" t="shared" si="24" ref="E68:J68">SUM(E69+E75+E79)</f>
        <v>3724734</v>
      </c>
      <c r="F68" s="483">
        <f t="shared" si="24"/>
        <v>0</v>
      </c>
      <c r="G68" s="482">
        <f t="shared" si="24"/>
        <v>3724734</v>
      </c>
      <c r="H68" s="481">
        <f t="shared" si="24"/>
        <v>2796597</v>
      </c>
      <c r="I68" s="483">
        <f t="shared" si="24"/>
        <v>16597</v>
      </c>
      <c r="J68" s="186">
        <f t="shared" si="24"/>
        <v>2780000</v>
      </c>
    </row>
    <row r="69" spans="1:10" s="44" customFormat="1" ht="30" customHeight="1">
      <c r="A69" s="45"/>
      <c r="B69" s="46">
        <v>90001</v>
      </c>
      <c r="C69" s="47"/>
      <c r="D69" s="179" t="s">
        <v>234</v>
      </c>
      <c r="E69" s="489">
        <f aca="true" t="shared" si="25" ref="E69:J69">SUM(E70:E73)</f>
        <v>1309734</v>
      </c>
      <c r="F69" s="176">
        <f t="shared" si="25"/>
        <v>0</v>
      </c>
      <c r="G69" s="490">
        <f t="shared" si="25"/>
        <v>1309734</v>
      </c>
      <c r="H69" s="489">
        <f t="shared" si="25"/>
        <v>371607</v>
      </c>
      <c r="I69" s="176">
        <f t="shared" si="25"/>
        <v>6607</v>
      </c>
      <c r="J69" s="184">
        <f t="shared" si="25"/>
        <v>365000</v>
      </c>
    </row>
    <row r="70" spans="1:10" s="44" customFormat="1" ht="30" customHeight="1">
      <c r="A70" s="45"/>
      <c r="B70" s="202"/>
      <c r="C70" s="207" t="s">
        <v>8</v>
      </c>
      <c r="D70" s="208" t="s">
        <v>9</v>
      </c>
      <c r="E70" s="203">
        <f>SUM(F70:G70)</f>
        <v>0</v>
      </c>
      <c r="F70" s="204">
        <v>0</v>
      </c>
      <c r="G70" s="205">
        <v>0</v>
      </c>
      <c r="H70" s="203">
        <f>SUM(I70:J70)</f>
        <v>6607</v>
      </c>
      <c r="I70" s="204">
        <v>6607</v>
      </c>
      <c r="J70" s="206">
        <v>0</v>
      </c>
    </row>
    <row r="71" spans="1:10" s="44" customFormat="1" ht="46.5" customHeight="1">
      <c r="A71" s="45"/>
      <c r="B71" s="202"/>
      <c r="C71" s="207" t="s">
        <v>330</v>
      </c>
      <c r="D71" s="208" t="s">
        <v>331</v>
      </c>
      <c r="E71" s="203">
        <f>SUM(F71:G71)</f>
        <v>484734</v>
      </c>
      <c r="F71" s="204"/>
      <c r="G71" s="205">
        <v>484734</v>
      </c>
      <c r="H71" s="203">
        <f>SUM(I71:J71)</f>
        <v>65000</v>
      </c>
      <c r="I71" s="204">
        <v>0</v>
      </c>
      <c r="J71" s="206">
        <v>65000</v>
      </c>
    </row>
    <row r="72" spans="1:10" s="44" customFormat="1" ht="54.75" customHeight="1">
      <c r="A72" s="45"/>
      <c r="B72" s="202"/>
      <c r="C72" s="207" t="s">
        <v>39</v>
      </c>
      <c r="D72" s="208" t="s">
        <v>331</v>
      </c>
      <c r="E72" s="203">
        <f>SUM(F72:G72)</f>
        <v>0</v>
      </c>
      <c r="F72" s="204">
        <v>0</v>
      </c>
      <c r="G72" s="205">
        <v>0</v>
      </c>
      <c r="H72" s="203">
        <f>SUM(I72:J72)</f>
        <v>300000</v>
      </c>
      <c r="I72" s="204">
        <v>0</v>
      </c>
      <c r="J72" s="206">
        <v>300000</v>
      </c>
    </row>
    <row r="73" spans="1:10" s="44" customFormat="1" ht="44.25" customHeight="1" thickBot="1">
      <c r="A73" s="195"/>
      <c r="B73" s="196"/>
      <c r="C73" s="507" t="s">
        <v>1</v>
      </c>
      <c r="D73" s="508" t="s">
        <v>2</v>
      </c>
      <c r="E73" s="209">
        <f>SUM(F73:G73)</f>
        <v>825000</v>
      </c>
      <c r="F73" s="199">
        <v>0</v>
      </c>
      <c r="G73" s="200">
        <v>825000</v>
      </c>
      <c r="H73" s="209">
        <f>SUM(I73:J73)</f>
        <v>0</v>
      </c>
      <c r="I73" s="199">
        <v>0</v>
      </c>
      <c r="J73" s="509">
        <v>0</v>
      </c>
    </row>
    <row r="74" spans="1:10" s="38" customFormat="1" ht="12" thickBot="1">
      <c r="A74" s="499">
        <v>1</v>
      </c>
      <c r="B74" s="500">
        <v>2</v>
      </c>
      <c r="C74" s="500">
        <v>3</v>
      </c>
      <c r="D74" s="501">
        <v>4</v>
      </c>
      <c r="E74" s="499">
        <v>5</v>
      </c>
      <c r="F74" s="502">
        <v>6</v>
      </c>
      <c r="G74" s="503">
        <v>7</v>
      </c>
      <c r="H74" s="504">
        <v>8</v>
      </c>
      <c r="I74" s="502">
        <v>9</v>
      </c>
      <c r="J74" s="505">
        <v>10</v>
      </c>
    </row>
    <row r="75" spans="1:10" s="44" customFormat="1" ht="30" customHeight="1">
      <c r="A75" s="45"/>
      <c r="B75" s="46">
        <v>90002</v>
      </c>
      <c r="C75" s="47"/>
      <c r="D75" s="179" t="s">
        <v>235</v>
      </c>
      <c r="E75" s="489">
        <f>SUM(E76:E78)</f>
        <v>900000</v>
      </c>
      <c r="F75" s="176">
        <f>SUM(F76:F78)</f>
        <v>0</v>
      </c>
      <c r="G75" s="491">
        <f>SUM(G76:G78)</f>
        <v>900000</v>
      </c>
      <c r="H75" s="489">
        <f>SUM(H76:H77)</f>
        <v>900000</v>
      </c>
      <c r="I75" s="176">
        <f>SUM(I76:I77)</f>
        <v>0</v>
      </c>
      <c r="J75" s="184">
        <f>SUM(J76:J77)</f>
        <v>900000</v>
      </c>
    </row>
    <row r="76" spans="1:10" s="44" customFormat="1" ht="42" customHeight="1">
      <c r="A76" s="45"/>
      <c r="B76" s="202"/>
      <c r="C76" s="212" t="s">
        <v>330</v>
      </c>
      <c r="D76" s="208" t="s">
        <v>331</v>
      </c>
      <c r="E76" s="203">
        <f>SUM(F76:G76)</f>
        <v>0</v>
      </c>
      <c r="F76" s="204">
        <v>0</v>
      </c>
      <c r="G76" s="205">
        <v>0</v>
      </c>
      <c r="H76" s="203">
        <f>SUM(I76:J76)</f>
        <v>900000</v>
      </c>
      <c r="I76" s="204">
        <v>0</v>
      </c>
      <c r="J76" s="206">
        <v>900000</v>
      </c>
    </row>
    <row r="77" spans="1:10" s="44" customFormat="1" ht="41.25" customHeight="1">
      <c r="A77" s="45"/>
      <c r="B77" s="202"/>
      <c r="C77" s="207" t="s">
        <v>39</v>
      </c>
      <c r="D77" s="208" t="s">
        <v>331</v>
      </c>
      <c r="E77" s="183">
        <f>SUM(F77:G77)</f>
        <v>250000</v>
      </c>
      <c r="F77" s="204">
        <v>0</v>
      </c>
      <c r="G77" s="205">
        <v>250000</v>
      </c>
      <c r="H77" s="203">
        <f>SUM(I77:J77)</f>
        <v>0</v>
      </c>
      <c r="I77" s="204">
        <v>0</v>
      </c>
      <c r="J77" s="206">
        <v>0</v>
      </c>
    </row>
    <row r="78" spans="1:10" s="44" customFormat="1" ht="41.25" customHeight="1">
      <c r="A78" s="45"/>
      <c r="B78" s="202"/>
      <c r="C78" s="47" t="s">
        <v>1</v>
      </c>
      <c r="D78" s="208" t="s">
        <v>2</v>
      </c>
      <c r="E78" s="183">
        <f>SUM(F78:G78)</f>
        <v>650000</v>
      </c>
      <c r="F78" s="204">
        <v>0</v>
      </c>
      <c r="G78" s="205">
        <v>650000</v>
      </c>
      <c r="H78" s="203">
        <f>SUM(I78:J78)</f>
        <v>0</v>
      </c>
      <c r="I78" s="204">
        <v>0</v>
      </c>
      <c r="J78" s="206">
        <v>0</v>
      </c>
    </row>
    <row r="79" spans="1:10" s="44" customFormat="1" ht="30" customHeight="1">
      <c r="A79" s="45"/>
      <c r="B79" s="46">
        <v>90095</v>
      </c>
      <c r="C79" s="47"/>
      <c r="D79" s="179" t="s">
        <v>254</v>
      </c>
      <c r="E79" s="489">
        <f aca="true" t="shared" si="26" ref="E79:J79">SUM(E80:E82)</f>
        <v>1515000</v>
      </c>
      <c r="F79" s="176">
        <f t="shared" si="26"/>
        <v>0</v>
      </c>
      <c r="G79" s="491">
        <f t="shared" si="26"/>
        <v>1515000</v>
      </c>
      <c r="H79" s="489">
        <f t="shared" si="26"/>
        <v>1524990</v>
      </c>
      <c r="I79" s="176">
        <f t="shared" si="26"/>
        <v>9990</v>
      </c>
      <c r="J79" s="184">
        <f t="shared" si="26"/>
        <v>1515000</v>
      </c>
    </row>
    <row r="80" spans="1:10" s="44" customFormat="1" ht="30" customHeight="1">
      <c r="A80" s="45"/>
      <c r="B80" s="451"/>
      <c r="C80" s="207" t="s">
        <v>8</v>
      </c>
      <c r="D80" s="208" t="s">
        <v>9</v>
      </c>
      <c r="E80" s="183">
        <f>SUM(F80:G80)</f>
        <v>0</v>
      </c>
      <c r="F80" s="176">
        <v>0</v>
      </c>
      <c r="G80" s="181">
        <v>0</v>
      </c>
      <c r="H80" s="183">
        <f>SUM(I80:J80)</f>
        <v>9990</v>
      </c>
      <c r="I80" s="176">
        <v>9990</v>
      </c>
      <c r="J80" s="184">
        <v>0</v>
      </c>
    </row>
    <row r="81" spans="1:10" s="44" customFormat="1" ht="30" customHeight="1">
      <c r="A81" s="45"/>
      <c r="B81" s="451"/>
      <c r="C81" s="850" t="s">
        <v>153</v>
      </c>
      <c r="D81" s="179" t="s">
        <v>154</v>
      </c>
      <c r="E81" s="183">
        <f>SUM(F81:G81)</f>
        <v>0</v>
      </c>
      <c r="F81" s="176">
        <v>0</v>
      </c>
      <c r="G81" s="487">
        <v>0</v>
      </c>
      <c r="H81" s="183">
        <f>SUM(I81:J81)</f>
        <v>1515000</v>
      </c>
      <c r="I81" s="176">
        <v>0</v>
      </c>
      <c r="J81" s="480">
        <v>1515000</v>
      </c>
    </row>
    <row r="82" spans="1:10" s="44" customFormat="1" ht="46.5" customHeight="1">
      <c r="A82" s="49"/>
      <c r="B82" s="488"/>
      <c r="C82" s="850" t="s">
        <v>1</v>
      </c>
      <c r="D82" s="208" t="s">
        <v>2</v>
      </c>
      <c r="E82" s="183">
        <f>SUM(F82:G82)</f>
        <v>1515000</v>
      </c>
      <c r="F82" s="176">
        <v>0</v>
      </c>
      <c r="G82" s="487">
        <v>1515000</v>
      </c>
      <c r="H82" s="183">
        <f>SUM(I82:J82)</f>
        <v>0</v>
      </c>
      <c r="I82" s="176">
        <v>0</v>
      </c>
      <c r="J82" s="480">
        <v>0</v>
      </c>
    </row>
    <row r="83" spans="1:10" s="44" customFormat="1" ht="38.25" customHeight="1">
      <c r="A83" s="39">
        <v>921</v>
      </c>
      <c r="B83" s="40"/>
      <c r="C83" s="41"/>
      <c r="D83" s="178" t="s">
        <v>40</v>
      </c>
      <c r="E83" s="481">
        <f aca="true" t="shared" si="27" ref="E83:J83">SUM(E84+E88)</f>
        <v>625000</v>
      </c>
      <c r="F83" s="483">
        <f t="shared" si="27"/>
        <v>0</v>
      </c>
      <c r="G83" s="492">
        <f t="shared" si="27"/>
        <v>625000</v>
      </c>
      <c r="H83" s="481">
        <f t="shared" si="27"/>
        <v>626360</v>
      </c>
      <c r="I83" s="483">
        <f t="shared" si="27"/>
        <v>1360</v>
      </c>
      <c r="J83" s="186">
        <f t="shared" si="27"/>
        <v>625000</v>
      </c>
    </row>
    <row r="84" spans="1:10" s="44" customFormat="1" ht="30" customHeight="1">
      <c r="A84" s="45"/>
      <c r="B84" s="46">
        <v>92109</v>
      </c>
      <c r="C84" s="47"/>
      <c r="D84" s="179" t="s">
        <v>41</v>
      </c>
      <c r="E84" s="489">
        <f aca="true" t="shared" si="28" ref="E84:J84">SUM(E85:E87)</f>
        <v>625000</v>
      </c>
      <c r="F84" s="176">
        <f t="shared" si="28"/>
        <v>0</v>
      </c>
      <c r="G84" s="491">
        <f t="shared" si="28"/>
        <v>625000</v>
      </c>
      <c r="H84" s="489">
        <f t="shared" si="28"/>
        <v>625497</v>
      </c>
      <c r="I84" s="176">
        <f t="shared" si="28"/>
        <v>497</v>
      </c>
      <c r="J84" s="181">
        <f t="shared" si="28"/>
        <v>625000</v>
      </c>
    </row>
    <row r="85" spans="1:10" s="44" customFormat="1" ht="32.25" customHeight="1">
      <c r="A85" s="45"/>
      <c r="B85" s="451"/>
      <c r="C85" s="207" t="s">
        <v>8</v>
      </c>
      <c r="D85" s="208" t="s">
        <v>9</v>
      </c>
      <c r="E85" s="183">
        <f>SUM(F85:G85)</f>
        <v>0</v>
      </c>
      <c r="F85" s="176">
        <v>0</v>
      </c>
      <c r="G85" s="181">
        <v>0</v>
      </c>
      <c r="H85" s="183">
        <f>SUM(I85:J85)</f>
        <v>497</v>
      </c>
      <c r="I85" s="176">
        <v>497</v>
      </c>
      <c r="J85" s="184">
        <v>0</v>
      </c>
    </row>
    <row r="86" spans="1:10" s="44" customFormat="1" ht="32.25" customHeight="1">
      <c r="A86" s="45"/>
      <c r="B86" s="451"/>
      <c r="C86" s="850" t="s">
        <v>153</v>
      </c>
      <c r="D86" s="179" t="s">
        <v>154</v>
      </c>
      <c r="E86" s="183">
        <f>SUM(F86:G86)</f>
        <v>0</v>
      </c>
      <c r="F86" s="176">
        <v>0</v>
      </c>
      <c r="G86" s="487"/>
      <c r="H86" s="183">
        <f>SUM(I86:J86)</f>
        <v>625000</v>
      </c>
      <c r="I86" s="176">
        <v>0</v>
      </c>
      <c r="J86" s="480">
        <v>625000</v>
      </c>
    </row>
    <row r="87" spans="1:10" s="44" customFormat="1" ht="48.75" customHeight="1">
      <c r="A87" s="45"/>
      <c r="B87" s="488"/>
      <c r="C87" s="850" t="s">
        <v>1</v>
      </c>
      <c r="D87" s="208" t="s">
        <v>2</v>
      </c>
      <c r="E87" s="183">
        <f>SUM(F87:G87)</f>
        <v>625000</v>
      </c>
      <c r="F87" s="176">
        <v>0</v>
      </c>
      <c r="G87" s="487">
        <v>625000</v>
      </c>
      <c r="H87" s="183">
        <f>SUM(I87:J87)</f>
        <v>0</v>
      </c>
      <c r="I87" s="176">
        <v>0</v>
      </c>
      <c r="J87" s="480">
        <v>0</v>
      </c>
    </row>
    <row r="88" spans="1:10" s="44" customFormat="1" ht="30.75" customHeight="1">
      <c r="A88" s="45"/>
      <c r="B88" s="451">
        <v>92195</v>
      </c>
      <c r="C88" s="47"/>
      <c r="D88" s="179" t="s">
        <v>254</v>
      </c>
      <c r="E88" s="485">
        <f aca="true" t="shared" si="29" ref="E88:J88">SUM(E89:E90)</f>
        <v>0</v>
      </c>
      <c r="F88" s="176">
        <f t="shared" si="29"/>
        <v>0</v>
      </c>
      <c r="G88" s="486">
        <f t="shared" si="29"/>
        <v>0</v>
      </c>
      <c r="H88" s="485">
        <f t="shared" si="29"/>
        <v>863</v>
      </c>
      <c r="I88" s="176">
        <f t="shared" si="29"/>
        <v>863</v>
      </c>
      <c r="J88" s="480">
        <f t="shared" si="29"/>
        <v>0</v>
      </c>
    </row>
    <row r="89" spans="1:10" s="44" customFormat="1" ht="33.75" customHeight="1">
      <c r="A89" s="45"/>
      <c r="B89" s="451"/>
      <c r="C89" s="47" t="s">
        <v>20</v>
      </c>
      <c r="D89" s="179" t="s">
        <v>21</v>
      </c>
      <c r="E89" s="210">
        <f>SUM(F89:G89)</f>
        <v>0</v>
      </c>
      <c r="F89" s="48">
        <v>0</v>
      </c>
      <c r="G89" s="211">
        <v>0</v>
      </c>
      <c r="H89" s="210">
        <f>SUM(I89:J89)</f>
        <v>53</v>
      </c>
      <c r="I89" s="204">
        <v>53</v>
      </c>
      <c r="J89" s="206">
        <v>0</v>
      </c>
    </row>
    <row r="90" spans="1:10" s="44" customFormat="1" ht="47.25" customHeight="1" thickBot="1">
      <c r="A90" s="195"/>
      <c r="B90" s="506"/>
      <c r="C90" s="197" t="s">
        <v>35</v>
      </c>
      <c r="D90" s="198" t="s">
        <v>38</v>
      </c>
      <c r="E90" s="495">
        <f>SUM(F90:G90)</f>
        <v>0</v>
      </c>
      <c r="F90" s="496">
        <v>0</v>
      </c>
      <c r="G90" s="497">
        <v>0</v>
      </c>
      <c r="H90" s="495">
        <f>SUM(I90:J90)</f>
        <v>810</v>
      </c>
      <c r="I90" s="199">
        <v>810</v>
      </c>
      <c r="J90" s="200">
        <v>0</v>
      </c>
    </row>
    <row r="91" spans="1:10" s="38" customFormat="1" ht="12" thickBot="1">
      <c r="A91" s="499">
        <v>1</v>
      </c>
      <c r="B91" s="500">
        <v>2</v>
      </c>
      <c r="C91" s="500">
        <v>3</v>
      </c>
      <c r="D91" s="501">
        <v>4</v>
      </c>
      <c r="E91" s="499">
        <v>5</v>
      </c>
      <c r="F91" s="502">
        <v>6</v>
      </c>
      <c r="G91" s="503">
        <v>7</v>
      </c>
      <c r="H91" s="504">
        <v>8</v>
      </c>
      <c r="I91" s="502">
        <v>9</v>
      </c>
      <c r="J91" s="505">
        <v>10</v>
      </c>
    </row>
    <row r="92" spans="1:10" s="44" customFormat="1" ht="31.5" customHeight="1">
      <c r="A92" s="39">
        <v>926</v>
      </c>
      <c r="B92" s="40"/>
      <c r="C92" s="41"/>
      <c r="D92" s="178" t="s">
        <v>43</v>
      </c>
      <c r="E92" s="481">
        <f aca="true" t="shared" si="30" ref="E92:J92">SUM(E93+E95)</f>
        <v>0</v>
      </c>
      <c r="F92" s="483">
        <f t="shared" si="30"/>
        <v>0</v>
      </c>
      <c r="G92" s="492">
        <f t="shared" si="30"/>
        <v>0</v>
      </c>
      <c r="H92" s="481">
        <f t="shared" si="30"/>
        <v>92428</v>
      </c>
      <c r="I92" s="483">
        <f t="shared" si="30"/>
        <v>92428</v>
      </c>
      <c r="J92" s="186">
        <f t="shared" si="30"/>
        <v>0</v>
      </c>
    </row>
    <row r="93" spans="1:10" s="44" customFormat="1" ht="24.75" customHeight="1">
      <c r="A93" s="45"/>
      <c r="B93" s="46">
        <v>92604</v>
      </c>
      <c r="C93" s="47"/>
      <c r="D93" s="179" t="s">
        <v>44</v>
      </c>
      <c r="E93" s="183">
        <f aca="true" t="shared" si="31" ref="E93:J93">SUM(E94:E94)</f>
        <v>0</v>
      </c>
      <c r="F93" s="176">
        <f t="shared" si="31"/>
        <v>0</v>
      </c>
      <c r="G93" s="181">
        <f t="shared" si="31"/>
        <v>0</v>
      </c>
      <c r="H93" s="183">
        <f t="shared" si="31"/>
        <v>90000</v>
      </c>
      <c r="I93" s="176">
        <f t="shared" si="31"/>
        <v>90000</v>
      </c>
      <c r="J93" s="184">
        <f t="shared" si="31"/>
        <v>0</v>
      </c>
    </row>
    <row r="94" spans="1:10" s="44" customFormat="1" ht="47.25" customHeight="1">
      <c r="A94" s="45"/>
      <c r="B94" s="40"/>
      <c r="C94" s="47" t="s">
        <v>325</v>
      </c>
      <c r="D94" s="179" t="s">
        <v>326</v>
      </c>
      <c r="E94" s="210">
        <f>SUM(F94:G94)</f>
        <v>0</v>
      </c>
      <c r="F94" s="48">
        <v>0</v>
      </c>
      <c r="G94" s="211">
        <v>0</v>
      </c>
      <c r="H94" s="210">
        <f>SUM(I94:J94)</f>
        <v>90000</v>
      </c>
      <c r="I94" s="48">
        <v>90000</v>
      </c>
      <c r="J94" s="211">
        <v>0</v>
      </c>
    </row>
    <row r="95" spans="1:10" s="44" customFormat="1" ht="29.25" customHeight="1">
      <c r="A95" s="45"/>
      <c r="B95" s="451">
        <v>92605</v>
      </c>
      <c r="C95" s="47"/>
      <c r="D95" s="179" t="s">
        <v>279</v>
      </c>
      <c r="E95" s="485">
        <f aca="true" t="shared" si="32" ref="E95:J95">SUM(E96:E97)</f>
        <v>0</v>
      </c>
      <c r="F95" s="176">
        <f t="shared" si="32"/>
        <v>0</v>
      </c>
      <c r="G95" s="486">
        <f t="shared" si="32"/>
        <v>0</v>
      </c>
      <c r="H95" s="485">
        <f t="shared" si="32"/>
        <v>2428</v>
      </c>
      <c r="I95" s="176">
        <f t="shared" si="32"/>
        <v>2428</v>
      </c>
      <c r="J95" s="480">
        <f t="shared" si="32"/>
        <v>0</v>
      </c>
    </row>
    <row r="96" spans="1:10" s="44" customFormat="1" ht="25.5" customHeight="1">
      <c r="A96" s="45"/>
      <c r="B96" s="451"/>
      <c r="C96" s="47" t="s">
        <v>20</v>
      </c>
      <c r="D96" s="179" t="s">
        <v>21</v>
      </c>
      <c r="E96" s="210">
        <f>SUM(F96:G96)</f>
        <v>0</v>
      </c>
      <c r="F96" s="48">
        <v>0</v>
      </c>
      <c r="G96" s="211">
        <v>0</v>
      </c>
      <c r="H96" s="210">
        <f>SUM(I96:J96)</f>
        <v>126</v>
      </c>
      <c r="I96" s="204">
        <v>126</v>
      </c>
      <c r="J96" s="206">
        <v>0</v>
      </c>
    </row>
    <row r="97" spans="1:10" s="44" customFormat="1" ht="33" customHeight="1" thickBot="1">
      <c r="A97" s="45"/>
      <c r="B97" s="451"/>
      <c r="C97" s="47" t="s">
        <v>35</v>
      </c>
      <c r="D97" s="179" t="s">
        <v>38</v>
      </c>
      <c r="E97" s="210">
        <f>SUM(F97:G97)</f>
        <v>0</v>
      </c>
      <c r="F97" s="48">
        <v>0</v>
      </c>
      <c r="G97" s="211">
        <v>0</v>
      </c>
      <c r="H97" s="210">
        <f>SUM(I97:J97)</f>
        <v>2302</v>
      </c>
      <c r="I97" s="176">
        <v>2302</v>
      </c>
      <c r="J97" s="184">
        <v>0</v>
      </c>
    </row>
    <row r="98" spans="1:10" s="51" customFormat="1" ht="31.5" customHeight="1" thickBot="1">
      <c r="A98" s="929" t="s">
        <v>199</v>
      </c>
      <c r="B98" s="930"/>
      <c r="C98" s="930"/>
      <c r="D98" s="930"/>
      <c r="E98" s="493">
        <f aca="true" t="shared" si="33" ref="E98:J98">SUM(E10+E13+E16+E23+E26+E29+E35+E46+E63+E68+E83+E92)</f>
        <v>9758434</v>
      </c>
      <c r="F98" s="50">
        <f t="shared" si="33"/>
        <v>0</v>
      </c>
      <c r="G98" s="494">
        <f t="shared" si="33"/>
        <v>9758434</v>
      </c>
      <c r="H98" s="493">
        <f t="shared" si="33"/>
        <v>5955427</v>
      </c>
      <c r="I98" s="50">
        <f t="shared" si="33"/>
        <v>2049227</v>
      </c>
      <c r="J98" s="510">
        <f t="shared" si="33"/>
        <v>3906200</v>
      </c>
    </row>
    <row r="99" spans="1:10" ht="12.75">
      <c r="A99" s="44"/>
      <c r="B99" s="44"/>
      <c r="C99" s="44"/>
      <c r="D99" s="44"/>
      <c r="E99" s="44"/>
      <c r="F99" s="52"/>
      <c r="G99" s="52"/>
      <c r="H99" s="52"/>
      <c r="I99" s="52"/>
      <c r="J99" s="44"/>
    </row>
    <row r="102" spans="5:10" ht="12.75">
      <c r="E102" s="29"/>
      <c r="J102" s="29"/>
    </row>
    <row r="104" spans="5:10" ht="12.75">
      <c r="E104" s="29"/>
      <c r="J104" s="29"/>
    </row>
    <row r="108" spans="4:5" ht="12.75">
      <c r="D108" s="518"/>
      <c r="E108" s="519"/>
    </row>
  </sheetData>
  <mergeCells count="13">
    <mergeCell ref="A98:D98"/>
    <mergeCell ref="A6:A8"/>
    <mergeCell ref="B6:B8"/>
    <mergeCell ref="C6:C8"/>
    <mergeCell ref="D6:D8"/>
    <mergeCell ref="F7:G7"/>
    <mergeCell ref="I7:J7"/>
    <mergeCell ref="E6:G6"/>
    <mergeCell ref="I1:J1"/>
    <mergeCell ref="A4:J4"/>
    <mergeCell ref="H6:J6"/>
    <mergeCell ref="E7:E8"/>
    <mergeCell ref="H7:H8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8" r:id="rId1"/>
  <rowBreaks count="5" manualBreakCount="5">
    <brk id="21" max="9" man="1"/>
    <brk id="39" max="9" man="1"/>
    <brk id="55" max="9" man="1"/>
    <brk id="73" max="9" man="1"/>
    <brk id="9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E2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2" width="9.28125" style="17" bestFit="1" customWidth="1"/>
    <col min="3" max="3" width="49.57421875" style="17" bestFit="1" customWidth="1"/>
    <col min="4" max="5" width="24.28125" style="17" customWidth="1"/>
    <col min="6" max="16384" width="9.140625" style="17" customWidth="1"/>
  </cols>
  <sheetData>
    <row r="1" spans="1:5" s="2" customFormat="1" ht="60" customHeight="1">
      <c r="A1" s="3"/>
      <c r="B1" s="3"/>
      <c r="C1" s="3"/>
      <c r="E1" s="20" t="s">
        <v>435</v>
      </c>
    </row>
    <row r="2" spans="1:3" s="2" customFormat="1" ht="12.75">
      <c r="A2" s="3"/>
      <c r="B2" s="3"/>
      <c r="C2" s="3"/>
    </row>
    <row r="3" spans="1:5" s="2" customFormat="1" ht="32.25" customHeight="1">
      <c r="A3" s="921" t="s">
        <v>69</v>
      </c>
      <c r="B3" s="921"/>
      <c r="C3" s="921"/>
      <c r="D3" s="921"/>
      <c r="E3" s="921"/>
    </row>
    <row r="4" spans="1:5" s="2" customFormat="1" ht="15.75" thickBot="1">
      <c r="A4" s="5"/>
      <c r="B4" s="5"/>
      <c r="C4" s="5"/>
      <c r="E4" s="6" t="s">
        <v>200</v>
      </c>
    </row>
    <row r="5" spans="1:5" s="2" customFormat="1" ht="12.75">
      <c r="A5" s="903" t="s">
        <v>194</v>
      </c>
      <c r="B5" s="898" t="s">
        <v>195</v>
      </c>
      <c r="C5" s="898" t="s">
        <v>196</v>
      </c>
      <c r="D5" s="945" t="s">
        <v>197</v>
      </c>
      <c r="E5" s="948" t="s">
        <v>198</v>
      </c>
    </row>
    <row r="6" spans="1:5" s="2" customFormat="1" ht="12.75">
      <c r="A6" s="904"/>
      <c r="B6" s="899"/>
      <c r="C6" s="899"/>
      <c r="D6" s="946"/>
      <c r="E6" s="949"/>
    </row>
    <row r="7" spans="1:5" s="2" customFormat="1" ht="59.25" customHeight="1">
      <c r="A7" s="897"/>
      <c r="B7" s="900"/>
      <c r="C7" s="900"/>
      <c r="D7" s="947"/>
      <c r="E7" s="950"/>
    </row>
    <row r="8" spans="1:5" s="4" customFormat="1" ht="12" thickBot="1">
      <c r="A8" s="11">
        <v>1</v>
      </c>
      <c r="B8" s="12">
        <v>2</v>
      </c>
      <c r="C8" s="16">
        <v>3</v>
      </c>
      <c r="D8" s="18">
        <v>4</v>
      </c>
      <c r="E8" s="19">
        <v>5</v>
      </c>
    </row>
    <row r="9" spans="1:5" s="2" customFormat="1" ht="12.75">
      <c r="A9" s="532"/>
      <c r="B9" s="13"/>
      <c r="C9" s="1"/>
      <c r="D9" s="951">
        <f>SUM(D12:D14)</f>
        <v>4100000</v>
      </c>
      <c r="E9" s="953">
        <f>SUM(E12:E14)</f>
        <v>1072000</v>
      </c>
    </row>
    <row r="10" spans="1:5" s="9" customFormat="1" ht="12.75">
      <c r="A10" s="555">
        <v>600</v>
      </c>
      <c r="B10" s="14"/>
      <c r="C10" s="28" t="s">
        <v>3</v>
      </c>
      <c r="D10" s="952"/>
      <c r="E10" s="954"/>
    </row>
    <row r="11" spans="1:5" s="2" customFormat="1" ht="12.75">
      <c r="A11" s="532"/>
      <c r="B11" s="13"/>
      <c r="C11" s="1"/>
      <c r="D11" s="22"/>
      <c r="E11" s="23"/>
    </row>
    <row r="12" spans="1:5" s="2" customFormat="1" ht="12.75">
      <c r="A12" s="532"/>
      <c r="B12" s="21">
        <v>60013</v>
      </c>
      <c r="C12" s="215" t="s">
        <v>49</v>
      </c>
      <c r="D12" s="24">
        <v>2000000</v>
      </c>
      <c r="E12" s="25">
        <v>190000</v>
      </c>
    </row>
    <row r="13" spans="1:5" s="2" customFormat="1" ht="12.75">
      <c r="A13" s="532"/>
      <c r="B13" s="13"/>
      <c r="C13" s="1"/>
      <c r="D13" s="22"/>
      <c r="E13" s="23"/>
    </row>
    <row r="14" spans="1:5" s="2" customFormat="1" ht="13.5" thickBot="1">
      <c r="A14" s="532"/>
      <c r="B14" s="21">
        <v>60014</v>
      </c>
      <c r="C14" s="215" t="s">
        <v>50</v>
      </c>
      <c r="D14" s="24">
        <v>2100000</v>
      </c>
      <c r="E14" s="25">
        <v>882000</v>
      </c>
    </row>
    <row r="15" spans="1:5" s="7" customFormat="1" ht="30" customHeight="1" thickBot="1">
      <c r="A15" s="941" t="s">
        <v>199</v>
      </c>
      <c r="B15" s="942"/>
      <c r="C15" s="943"/>
      <c r="D15" s="26">
        <f>SUM(D9)</f>
        <v>4100000</v>
      </c>
      <c r="E15" s="27">
        <f>SUM(E9)</f>
        <v>1072000</v>
      </c>
    </row>
    <row r="17" ht="12.75">
      <c r="D17" s="29"/>
    </row>
    <row r="18" spans="3:4" ht="12.75">
      <c r="C18" s="32"/>
      <c r="D18" s="29"/>
    </row>
    <row r="20" ht="12.75">
      <c r="D20" s="29"/>
    </row>
  </sheetData>
  <mergeCells count="9">
    <mergeCell ref="A3:E3"/>
    <mergeCell ref="D5:D7"/>
    <mergeCell ref="E5:E7"/>
    <mergeCell ref="D9:D10"/>
    <mergeCell ref="E9:E10"/>
    <mergeCell ref="A15:C15"/>
    <mergeCell ref="A5:A7"/>
    <mergeCell ref="B5:B7"/>
    <mergeCell ref="C5:C7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I22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56" bestFit="1" customWidth="1"/>
    <col min="2" max="2" width="40.140625" style="56" bestFit="1" customWidth="1"/>
    <col min="3" max="3" width="11.8515625" style="56" bestFit="1" customWidth="1"/>
    <col min="4" max="5" width="17.7109375" style="56" customWidth="1"/>
    <col min="6" max="6" width="22.00390625" style="56" customWidth="1"/>
    <col min="7" max="8" width="9.140625" style="56" customWidth="1"/>
    <col min="9" max="9" width="12.57421875" style="56" bestFit="1" customWidth="1"/>
    <col min="10" max="16384" width="9.140625" style="56" customWidth="1"/>
  </cols>
  <sheetData>
    <row r="1" spans="3:6" ht="48">
      <c r="C1" s="447"/>
      <c r="D1" s="447"/>
      <c r="E1" s="447"/>
      <c r="F1" s="447" t="s">
        <v>436</v>
      </c>
    </row>
    <row r="2" spans="3:6" ht="12">
      <c r="C2" s="747"/>
      <c r="D2" s="747"/>
      <c r="E2" s="747"/>
      <c r="F2" s="747"/>
    </row>
    <row r="3" spans="3:6" ht="12">
      <c r="C3" s="747"/>
      <c r="D3" s="747"/>
      <c r="E3" s="747"/>
      <c r="F3" s="747"/>
    </row>
    <row r="4" spans="1:6" ht="15" customHeight="1">
      <c r="A4" s="963" t="s">
        <v>133</v>
      </c>
      <c r="B4" s="963"/>
      <c r="C4" s="963"/>
      <c r="D4" s="963"/>
      <c r="E4" s="963"/>
      <c r="F4" s="963"/>
    </row>
    <row r="5" ht="6.75" customHeight="1">
      <c r="A5" s="748"/>
    </row>
    <row r="6" ht="12.75" thickBot="1">
      <c r="F6" s="749" t="s">
        <v>200</v>
      </c>
    </row>
    <row r="7" spans="1:6" ht="15" customHeight="1">
      <c r="A7" s="964" t="s">
        <v>204</v>
      </c>
      <c r="B7" s="966" t="s">
        <v>250</v>
      </c>
      <c r="C7" s="961" t="s">
        <v>134</v>
      </c>
      <c r="D7" s="959" t="s">
        <v>190</v>
      </c>
      <c r="E7" s="961" t="s">
        <v>138</v>
      </c>
      <c r="F7" s="968" t="s">
        <v>191</v>
      </c>
    </row>
    <row r="8" spans="1:6" ht="15" customHeight="1">
      <c r="A8" s="965"/>
      <c r="B8" s="967"/>
      <c r="C8" s="967"/>
      <c r="D8" s="960"/>
      <c r="E8" s="962"/>
      <c r="F8" s="969"/>
    </row>
    <row r="9" spans="1:6" ht="15.75" customHeight="1">
      <c r="A9" s="965"/>
      <c r="B9" s="967"/>
      <c r="C9" s="967"/>
      <c r="D9" s="960"/>
      <c r="E9" s="962"/>
      <c r="F9" s="969"/>
    </row>
    <row r="10" spans="1:6" s="752" customFormat="1" ht="12" thickBot="1">
      <c r="A10" s="750">
        <v>1</v>
      </c>
      <c r="B10" s="751">
        <v>2</v>
      </c>
      <c r="C10" s="751">
        <v>3</v>
      </c>
      <c r="D10" s="773">
        <v>4</v>
      </c>
      <c r="E10" s="751">
        <v>5</v>
      </c>
      <c r="F10" s="851">
        <v>6</v>
      </c>
    </row>
    <row r="11" spans="1:9" ht="18.75" customHeight="1">
      <c r="A11" s="955" t="s">
        <v>135</v>
      </c>
      <c r="B11" s="956"/>
      <c r="C11" s="753"/>
      <c r="D11" s="822">
        <f>SUM(D12:D14)</f>
        <v>8200000</v>
      </c>
      <c r="E11" s="817" t="s">
        <v>140</v>
      </c>
      <c r="F11" s="828">
        <f>SUM(F12:F14)</f>
        <v>17937396</v>
      </c>
      <c r="I11" s="834"/>
    </row>
    <row r="12" spans="1:9" ht="25.5">
      <c r="A12" s="754" t="s">
        <v>215</v>
      </c>
      <c r="B12" s="774" t="s">
        <v>155</v>
      </c>
      <c r="C12" s="757" t="s">
        <v>156</v>
      </c>
      <c r="D12" s="823">
        <v>5200000</v>
      </c>
      <c r="E12" s="818" t="s">
        <v>141</v>
      </c>
      <c r="F12" s="829">
        <v>0</v>
      </c>
      <c r="I12" s="834"/>
    </row>
    <row r="13" spans="1:9" ht="25.5">
      <c r="A13" s="754" t="s">
        <v>219</v>
      </c>
      <c r="B13" s="772" t="s">
        <v>157</v>
      </c>
      <c r="C13" s="753" t="s">
        <v>158</v>
      </c>
      <c r="D13" s="824">
        <v>3000000</v>
      </c>
      <c r="E13" s="815" t="s">
        <v>139</v>
      </c>
      <c r="F13" s="830">
        <v>7633616</v>
      </c>
      <c r="I13" s="834"/>
    </row>
    <row r="14" spans="1:9" ht="27.75" customHeight="1">
      <c r="A14" s="754" t="s">
        <v>221</v>
      </c>
      <c r="B14" s="755" t="s">
        <v>187</v>
      </c>
      <c r="C14" s="756" t="s">
        <v>188</v>
      </c>
      <c r="D14" s="825">
        <v>0</v>
      </c>
      <c r="E14" s="819" t="s">
        <v>142</v>
      </c>
      <c r="F14" s="831">
        <v>10303780</v>
      </c>
      <c r="I14" s="834"/>
    </row>
    <row r="15" spans="1:6" ht="18.75" customHeight="1">
      <c r="A15" s="957" t="s">
        <v>159</v>
      </c>
      <c r="B15" s="958"/>
      <c r="C15" s="757"/>
      <c r="D15" s="826">
        <f>SUM(D16:D16)</f>
        <v>836745</v>
      </c>
      <c r="E15" s="820">
        <f>SUM(E16:E16)</f>
        <v>0</v>
      </c>
      <c r="F15" s="832">
        <f>SUM(F16:F16)</f>
        <v>836745</v>
      </c>
    </row>
    <row r="16" spans="1:6" ht="26.25" thickBot="1">
      <c r="A16" s="758" t="s">
        <v>215</v>
      </c>
      <c r="B16" s="759" t="s">
        <v>160</v>
      </c>
      <c r="C16" s="760" t="s">
        <v>161</v>
      </c>
      <c r="D16" s="827">
        <v>836745</v>
      </c>
      <c r="E16" s="821">
        <v>0</v>
      </c>
      <c r="F16" s="833">
        <f>SUM(D16:E16)</f>
        <v>836745</v>
      </c>
    </row>
    <row r="17" spans="1:6" ht="7.5" customHeight="1">
      <c r="A17" s="761"/>
      <c r="B17" s="762"/>
      <c r="C17" s="762"/>
      <c r="D17" s="762"/>
      <c r="E17" s="762"/>
      <c r="F17" s="762"/>
    </row>
    <row r="18" spans="1:8" ht="12.75">
      <c r="A18" s="44"/>
      <c r="B18" s="763"/>
      <c r="C18" s="763"/>
      <c r="D18" s="763"/>
      <c r="E18" s="763"/>
      <c r="F18" s="763"/>
      <c r="G18" s="763"/>
      <c r="H18" s="763"/>
    </row>
    <row r="22" ht="12">
      <c r="E22" s="816"/>
    </row>
  </sheetData>
  <mergeCells count="9">
    <mergeCell ref="A4:F4"/>
    <mergeCell ref="A7:A9"/>
    <mergeCell ref="B7:B9"/>
    <mergeCell ref="C7:C9"/>
    <mergeCell ref="F7:F9"/>
    <mergeCell ref="A11:B11"/>
    <mergeCell ref="A15:B15"/>
    <mergeCell ref="D7:D9"/>
    <mergeCell ref="E7:E9"/>
  </mergeCells>
  <printOptions horizontalCentered="1"/>
  <pageMargins left="0.3937007874015748" right="0.1968503937007874" top="0.7874015748031497" bottom="0.984251968503937" header="0.5118110236220472" footer="0.5118110236220472"/>
  <pageSetup horizontalDpi="1200" verticalDpi="12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AO4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30" customWidth="1"/>
    <col min="2" max="2" width="28.421875" style="30" customWidth="1"/>
    <col min="3" max="3" width="15.421875" style="30" customWidth="1"/>
    <col min="4" max="4" width="19.140625" style="30" customWidth="1"/>
    <col min="5" max="5" width="14.7109375" style="30" customWidth="1"/>
    <col min="6" max="6" width="21.00390625" style="30" customWidth="1"/>
    <col min="7" max="7" width="15.421875" style="30" customWidth="1"/>
    <col min="8" max="8" width="21.00390625" style="30" customWidth="1"/>
    <col min="9" max="9" width="12.57421875" style="449" bestFit="1" customWidth="1"/>
    <col min="10" max="11" width="11.57421875" style="449" customWidth="1"/>
    <col min="12" max="41" width="9.140625" style="449" customWidth="1"/>
    <col min="42" max="16384" width="9.140625" style="30" customWidth="1"/>
  </cols>
  <sheetData>
    <row r="1" ht="47.25" customHeight="1">
      <c r="H1" s="96" t="s">
        <v>437</v>
      </c>
    </row>
    <row r="3" spans="1:8" ht="20.25" customHeight="1">
      <c r="A3" s="972" t="s">
        <v>162</v>
      </c>
      <c r="B3" s="972"/>
      <c r="C3" s="972"/>
      <c r="D3" s="972"/>
      <c r="E3" s="972"/>
      <c r="F3" s="972"/>
      <c r="G3" s="972"/>
      <c r="H3" s="972"/>
    </row>
    <row r="4" spans="1:41" s="442" customFormat="1" ht="12.75">
      <c r="A4" s="973" t="s">
        <v>163</v>
      </c>
      <c r="B4" s="973"/>
      <c r="C4" s="973"/>
      <c r="D4" s="973"/>
      <c r="E4" s="973"/>
      <c r="F4" s="973"/>
      <c r="G4" s="973"/>
      <c r="H4" s="973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0"/>
      <c r="AI4" s="890"/>
      <c r="AJ4" s="890"/>
      <c r="AK4" s="890"/>
      <c r="AL4" s="890"/>
      <c r="AM4" s="890"/>
      <c r="AN4" s="890"/>
      <c r="AO4" s="890"/>
    </row>
    <row r="5" ht="12">
      <c r="H5" s="974" t="s">
        <v>200</v>
      </c>
    </row>
    <row r="6" ht="12.75" thickBot="1">
      <c r="H6" s="975"/>
    </row>
    <row r="7" spans="1:8" ht="13.5" customHeight="1">
      <c r="A7" s="976" t="s">
        <v>249</v>
      </c>
      <c r="B7" s="977" t="s">
        <v>164</v>
      </c>
      <c r="C7" s="976" t="s">
        <v>192</v>
      </c>
      <c r="D7" s="979"/>
      <c r="E7" s="979"/>
      <c r="F7" s="980"/>
      <c r="G7" s="983" t="s">
        <v>189</v>
      </c>
      <c r="H7" s="984"/>
    </row>
    <row r="8" spans="1:8" ht="12">
      <c r="A8" s="970"/>
      <c r="B8" s="978"/>
      <c r="C8" s="970" t="s">
        <v>197</v>
      </c>
      <c r="D8" s="971"/>
      <c r="E8" s="971" t="s">
        <v>198</v>
      </c>
      <c r="F8" s="987"/>
      <c r="G8" s="985" t="s">
        <v>136</v>
      </c>
      <c r="H8" s="981" t="s">
        <v>193</v>
      </c>
    </row>
    <row r="9" spans="1:8" ht="24">
      <c r="A9" s="970"/>
      <c r="B9" s="978"/>
      <c r="C9" s="779" t="s">
        <v>252</v>
      </c>
      <c r="D9" s="764" t="s">
        <v>193</v>
      </c>
      <c r="E9" s="764" t="s">
        <v>252</v>
      </c>
      <c r="F9" s="780" t="s">
        <v>193</v>
      </c>
      <c r="G9" s="986"/>
      <c r="H9" s="982"/>
    </row>
    <row r="10" spans="1:8" ht="12.75" thickBot="1">
      <c r="A10" s="658">
        <v>1</v>
      </c>
      <c r="B10" s="659">
        <v>2</v>
      </c>
      <c r="C10" s="782">
        <v>3</v>
      </c>
      <c r="D10" s="659">
        <v>4</v>
      </c>
      <c r="E10" s="659">
        <v>5</v>
      </c>
      <c r="F10" s="660">
        <v>6</v>
      </c>
      <c r="G10" s="805">
        <v>7</v>
      </c>
      <c r="H10" s="660">
        <v>8</v>
      </c>
    </row>
    <row r="11" spans="1:8" ht="12">
      <c r="A11" s="765"/>
      <c r="B11" s="766"/>
      <c r="C11" s="783"/>
      <c r="D11" s="775"/>
      <c r="E11" s="775"/>
      <c r="F11" s="784"/>
      <c r="G11" s="806"/>
      <c r="H11" s="810" t="s">
        <v>104</v>
      </c>
    </row>
    <row r="12" spans="1:11" ht="12">
      <c r="A12" s="765">
        <v>1</v>
      </c>
      <c r="B12" s="767" t="s">
        <v>165</v>
      </c>
      <c r="C12" s="614">
        <f aca="true" t="shared" si="0" ref="C12:H12">SUM(C14+C24)</f>
        <v>0</v>
      </c>
      <c r="D12" s="602">
        <f t="shared" si="0"/>
        <v>0</v>
      </c>
      <c r="E12" s="602">
        <f t="shared" si="0"/>
        <v>68912</v>
      </c>
      <c r="F12" s="604">
        <f t="shared" si="0"/>
        <v>0</v>
      </c>
      <c r="G12" s="781">
        <f t="shared" si="0"/>
        <v>718912</v>
      </c>
      <c r="H12" s="804">
        <f t="shared" si="0"/>
        <v>66110</v>
      </c>
      <c r="I12" s="891"/>
      <c r="J12" s="891"/>
      <c r="K12" s="891"/>
    </row>
    <row r="13" spans="1:11" ht="12">
      <c r="A13" s="765"/>
      <c r="B13" s="768"/>
      <c r="C13" s="785" t="s">
        <v>104</v>
      </c>
      <c r="D13" s="776"/>
      <c r="E13" s="776"/>
      <c r="F13" s="786"/>
      <c r="G13" s="807"/>
      <c r="H13" s="811" t="s">
        <v>104</v>
      </c>
      <c r="I13" s="807"/>
      <c r="J13" s="807"/>
      <c r="K13" s="807"/>
    </row>
    <row r="14" spans="1:11" ht="12">
      <c r="A14" s="765">
        <v>2</v>
      </c>
      <c r="B14" s="767" t="s">
        <v>166</v>
      </c>
      <c r="C14" s="614">
        <f aca="true" t="shared" si="1" ref="C14:H14">SUM(C15:C22)</f>
        <v>0</v>
      </c>
      <c r="D14" s="602">
        <f t="shared" si="1"/>
        <v>0</v>
      </c>
      <c r="E14" s="602">
        <f t="shared" si="1"/>
        <v>35180</v>
      </c>
      <c r="F14" s="604">
        <f t="shared" si="1"/>
        <v>0</v>
      </c>
      <c r="G14" s="781">
        <f t="shared" si="1"/>
        <v>420650</v>
      </c>
      <c r="H14" s="804">
        <f t="shared" si="1"/>
        <v>45110</v>
      </c>
      <c r="I14" s="891"/>
      <c r="J14" s="891"/>
      <c r="K14" s="891"/>
    </row>
    <row r="15" spans="1:10" ht="12">
      <c r="A15" s="765"/>
      <c r="B15" s="768"/>
      <c r="C15" s="787"/>
      <c r="D15" s="776"/>
      <c r="E15" s="776"/>
      <c r="F15" s="786"/>
      <c r="G15" s="807"/>
      <c r="H15" s="811"/>
      <c r="J15" s="807"/>
    </row>
    <row r="16" spans="1:11" ht="12">
      <c r="A16" s="765">
        <v>3</v>
      </c>
      <c r="B16" s="769" t="s">
        <v>167</v>
      </c>
      <c r="C16" s="788">
        <v>0</v>
      </c>
      <c r="D16" s="777">
        <v>0</v>
      </c>
      <c r="E16" s="777">
        <v>6000</v>
      </c>
      <c r="F16" s="789">
        <v>0</v>
      </c>
      <c r="G16" s="808">
        <v>31200</v>
      </c>
      <c r="H16" s="812">
        <v>0</v>
      </c>
      <c r="I16" s="892"/>
      <c r="J16" s="807"/>
      <c r="K16" s="892"/>
    </row>
    <row r="17" spans="1:11" ht="12">
      <c r="A17" s="765">
        <v>4</v>
      </c>
      <c r="B17" s="769" t="s">
        <v>168</v>
      </c>
      <c r="C17" s="788">
        <v>0</v>
      </c>
      <c r="D17" s="777">
        <v>0</v>
      </c>
      <c r="E17" s="777">
        <v>3000</v>
      </c>
      <c r="F17" s="789">
        <v>0</v>
      </c>
      <c r="G17" s="808">
        <v>52350</v>
      </c>
      <c r="H17" s="812">
        <v>10700</v>
      </c>
      <c r="I17" s="892"/>
      <c r="J17" s="807"/>
      <c r="K17" s="892"/>
    </row>
    <row r="18" spans="1:14" ht="12">
      <c r="A18" s="765">
        <v>5</v>
      </c>
      <c r="B18" s="769" t="s">
        <v>169</v>
      </c>
      <c r="C18" s="788">
        <v>0</v>
      </c>
      <c r="D18" s="777">
        <v>0</v>
      </c>
      <c r="E18" s="777">
        <v>0</v>
      </c>
      <c r="F18" s="789">
        <v>0</v>
      </c>
      <c r="G18" s="808">
        <v>84000</v>
      </c>
      <c r="H18" s="812">
        <v>29970</v>
      </c>
      <c r="I18" s="892"/>
      <c r="J18" s="807"/>
      <c r="K18" s="892"/>
      <c r="L18" s="893"/>
      <c r="M18" s="894"/>
      <c r="N18" s="894"/>
    </row>
    <row r="19" spans="1:11" ht="12">
      <c r="A19" s="765">
        <v>6</v>
      </c>
      <c r="B19" s="769" t="s">
        <v>170</v>
      </c>
      <c r="C19" s="788">
        <v>0</v>
      </c>
      <c r="D19" s="777">
        <v>0</v>
      </c>
      <c r="E19" s="777">
        <v>12000</v>
      </c>
      <c r="F19" s="789">
        <v>0</v>
      </c>
      <c r="G19" s="808">
        <v>87600</v>
      </c>
      <c r="H19" s="812">
        <v>0</v>
      </c>
      <c r="I19" s="892"/>
      <c r="J19" s="807"/>
      <c r="K19" s="892"/>
    </row>
    <row r="20" spans="1:11" ht="12">
      <c r="A20" s="765">
        <v>7</v>
      </c>
      <c r="B20" s="769" t="s">
        <v>171</v>
      </c>
      <c r="C20" s="788">
        <v>0</v>
      </c>
      <c r="D20" s="777">
        <v>0</v>
      </c>
      <c r="E20" s="777">
        <v>6380</v>
      </c>
      <c r="F20" s="789">
        <v>0</v>
      </c>
      <c r="G20" s="808">
        <v>45230</v>
      </c>
      <c r="H20" s="812">
        <v>0</v>
      </c>
      <c r="I20" s="892"/>
      <c r="J20" s="807"/>
      <c r="K20" s="892"/>
    </row>
    <row r="21" spans="1:11" ht="12">
      <c r="A21" s="765">
        <v>8</v>
      </c>
      <c r="B21" s="769" t="s">
        <v>172</v>
      </c>
      <c r="C21" s="788">
        <v>0</v>
      </c>
      <c r="D21" s="777">
        <v>0</v>
      </c>
      <c r="E21" s="777">
        <v>7000</v>
      </c>
      <c r="F21" s="789">
        <v>0</v>
      </c>
      <c r="G21" s="808">
        <v>52150</v>
      </c>
      <c r="H21" s="812">
        <v>0</v>
      </c>
      <c r="I21" s="892"/>
      <c r="J21" s="807"/>
      <c r="K21" s="892"/>
    </row>
    <row r="22" spans="1:11" ht="12">
      <c r="A22" s="765">
        <v>9</v>
      </c>
      <c r="B22" s="769" t="s">
        <v>173</v>
      </c>
      <c r="C22" s="788">
        <v>0</v>
      </c>
      <c r="D22" s="777">
        <v>0</v>
      </c>
      <c r="E22" s="777">
        <v>800</v>
      </c>
      <c r="F22" s="789">
        <v>0</v>
      </c>
      <c r="G22" s="808">
        <v>68120</v>
      </c>
      <c r="H22" s="812">
        <v>4440</v>
      </c>
      <c r="I22" s="892"/>
      <c r="J22" s="807"/>
      <c r="K22" s="892"/>
    </row>
    <row r="23" spans="1:10" ht="12">
      <c r="A23" s="765"/>
      <c r="B23" s="768"/>
      <c r="C23" s="787"/>
      <c r="D23" s="776"/>
      <c r="E23" s="776"/>
      <c r="F23" s="786"/>
      <c r="G23" s="807"/>
      <c r="H23" s="811"/>
      <c r="J23" s="807"/>
    </row>
    <row r="24" spans="1:11" ht="12">
      <c r="A24" s="765">
        <v>10</v>
      </c>
      <c r="B24" s="767" t="s">
        <v>174</v>
      </c>
      <c r="C24" s="614">
        <f aca="true" t="shared" si="2" ref="C24:H24">SUM(C26:C37)</f>
        <v>0</v>
      </c>
      <c r="D24" s="602">
        <f t="shared" si="2"/>
        <v>0</v>
      </c>
      <c r="E24" s="602">
        <f t="shared" si="2"/>
        <v>33732</v>
      </c>
      <c r="F24" s="604">
        <f t="shared" si="2"/>
        <v>0</v>
      </c>
      <c r="G24" s="781">
        <f t="shared" si="2"/>
        <v>298262</v>
      </c>
      <c r="H24" s="804">
        <f t="shared" si="2"/>
        <v>21000</v>
      </c>
      <c r="I24" s="891"/>
      <c r="J24" s="891"/>
      <c r="K24" s="891"/>
    </row>
    <row r="25" spans="1:10" ht="12">
      <c r="A25" s="765"/>
      <c r="B25" s="768"/>
      <c r="C25" s="787"/>
      <c r="D25" s="776"/>
      <c r="E25" s="776"/>
      <c r="F25" s="786"/>
      <c r="G25" s="807"/>
      <c r="H25" s="811"/>
      <c r="J25" s="807"/>
    </row>
    <row r="26" spans="1:11" ht="12">
      <c r="A26" s="765">
        <v>11</v>
      </c>
      <c r="B26" s="769" t="s">
        <v>175</v>
      </c>
      <c r="C26" s="788">
        <v>0</v>
      </c>
      <c r="D26" s="777">
        <v>0</v>
      </c>
      <c r="E26" s="777">
        <v>1800</v>
      </c>
      <c r="F26" s="789">
        <v>0</v>
      </c>
      <c r="G26" s="808">
        <v>21750</v>
      </c>
      <c r="H26" s="812">
        <v>0</v>
      </c>
      <c r="I26" s="892"/>
      <c r="J26" s="807"/>
      <c r="K26" s="892"/>
    </row>
    <row r="27" spans="1:11" ht="12">
      <c r="A27" s="765">
        <v>12</v>
      </c>
      <c r="B27" s="769" t="s">
        <v>176</v>
      </c>
      <c r="C27" s="788">
        <v>0</v>
      </c>
      <c r="D27" s="777">
        <v>0</v>
      </c>
      <c r="E27" s="777">
        <v>1600</v>
      </c>
      <c r="F27" s="789">
        <v>0</v>
      </c>
      <c r="G27" s="808">
        <v>17600</v>
      </c>
      <c r="H27" s="812">
        <v>0</v>
      </c>
      <c r="I27" s="892"/>
      <c r="J27" s="807"/>
      <c r="K27" s="892"/>
    </row>
    <row r="28" spans="1:11" ht="12">
      <c r="A28" s="765">
        <v>13</v>
      </c>
      <c r="B28" s="769" t="s">
        <v>177</v>
      </c>
      <c r="C28" s="788">
        <v>0</v>
      </c>
      <c r="D28" s="777">
        <v>0</v>
      </c>
      <c r="E28" s="777">
        <v>7400</v>
      </c>
      <c r="F28" s="789">
        <v>0</v>
      </c>
      <c r="G28" s="808">
        <v>16900</v>
      </c>
      <c r="H28" s="812">
        <v>0</v>
      </c>
      <c r="I28" s="892"/>
      <c r="J28" s="807"/>
      <c r="K28" s="892"/>
    </row>
    <row r="29" spans="1:11" ht="12">
      <c r="A29" s="765">
        <v>14</v>
      </c>
      <c r="B29" s="769" t="s">
        <v>178</v>
      </c>
      <c r="C29" s="788">
        <v>0</v>
      </c>
      <c r="D29" s="777">
        <v>0</v>
      </c>
      <c r="E29" s="777">
        <v>2000</v>
      </c>
      <c r="F29" s="789">
        <v>0</v>
      </c>
      <c r="G29" s="808">
        <v>58380</v>
      </c>
      <c r="H29" s="812">
        <v>16900</v>
      </c>
      <c r="I29" s="892"/>
      <c r="J29" s="807"/>
      <c r="K29" s="892"/>
    </row>
    <row r="30" spans="1:11" ht="12">
      <c r="A30" s="765">
        <v>15</v>
      </c>
      <c r="B30" s="769" t="s">
        <v>179</v>
      </c>
      <c r="C30" s="788">
        <v>0</v>
      </c>
      <c r="D30" s="777">
        <v>0</v>
      </c>
      <c r="E30" s="777">
        <v>1000</v>
      </c>
      <c r="F30" s="789">
        <v>0</v>
      </c>
      <c r="G30" s="808">
        <v>10450</v>
      </c>
      <c r="H30" s="812">
        <v>0</v>
      </c>
      <c r="I30" s="892"/>
      <c r="J30" s="807"/>
      <c r="K30" s="892"/>
    </row>
    <row r="31" spans="1:11" ht="12">
      <c r="A31" s="765">
        <v>16</v>
      </c>
      <c r="B31" s="769" t="s">
        <v>180</v>
      </c>
      <c r="C31" s="788">
        <v>0</v>
      </c>
      <c r="D31" s="777">
        <v>0</v>
      </c>
      <c r="E31" s="777">
        <v>1500</v>
      </c>
      <c r="F31" s="789">
        <v>0</v>
      </c>
      <c r="G31" s="808">
        <v>5700</v>
      </c>
      <c r="H31" s="812">
        <v>0</v>
      </c>
      <c r="I31" s="892"/>
      <c r="J31" s="807"/>
      <c r="K31" s="892"/>
    </row>
    <row r="32" spans="1:11" ht="12">
      <c r="A32" s="765">
        <v>17</v>
      </c>
      <c r="B32" s="769" t="s">
        <v>181</v>
      </c>
      <c r="C32" s="788">
        <v>0</v>
      </c>
      <c r="D32" s="777">
        <v>0</v>
      </c>
      <c r="E32" s="777">
        <v>3000</v>
      </c>
      <c r="F32" s="789">
        <v>0</v>
      </c>
      <c r="G32" s="808">
        <v>47300</v>
      </c>
      <c r="H32" s="812">
        <v>4100</v>
      </c>
      <c r="I32" s="892"/>
      <c r="J32" s="807"/>
      <c r="K32" s="892"/>
    </row>
    <row r="33" spans="1:11" ht="12">
      <c r="A33" s="765">
        <v>18</v>
      </c>
      <c r="B33" s="769" t="s">
        <v>182</v>
      </c>
      <c r="C33" s="788">
        <v>0</v>
      </c>
      <c r="D33" s="777">
        <v>0</v>
      </c>
      <c r="E33" s="777">
        <v>1500</v>
      </c>
      <c r="F33" s="789">
        <v>0</v>
      </c>
      <c r="G33" s="808">
        <v>15150</v>
      </c>
      <c r="H33" s="812">
        <v>0</v>
      </c>
      <c r="I33" s="892"/>
      <c r="J33" s="807"/>
      <c r="K33" s="892"/>
    </row>
    <row r="34" spans="1:11" ht="12">
      <c r="A34" s="765">
        <v>19</v>
      </c>
      <c r="B34" s="769" t="s">
        <v>183</v>
      </c>
      <c r="C34" s="788">
        <v>0</v>
      </c>
      <c r="D34" s="777">
        <v>0</v>
      </c>
      <c r="E34" s="777">
        <v>3200</v>
      </c>
      <c r="F34" s="789">
        <v>0</v>
      </c>
      <c r="G34" s="808">
        <v>50200</v>
      </c>
      <c r="H34" s="812">
        <v>0</v>
      </c>
      <c r="I34" s="892"/>
      <c r="J34" s="807"/>
      <c r="K34" s="892"/>
    </row>
    <row r="35" spans="1:11" ht="12">
      <c r="A35" s="765">
        <v>20</v>
      </c>
      <c r="B35" s="769" t="s">
        <v>184</v>
      </c>
      <c r="C35" s="788">
        <v>0</v>
      </c>
      <c r="D35" s="777">
        <v>0</v>
      </c>
      <c r="E35" s="777">
        <v>5000</v>
      </c>
      <c r="F35" s="789">
        <v>0</v>
      </c>
      <c r="G35" s="808">
        <v>14450</v>
      </c>
      <c r="H35" s="812">
        <v>0</v>
      </c>
      <c r="I35" s="892"/>
      <c r="J35" s="807"/>
      <c r="K35" s="892"/>
    </row>
    <row r="36" spans="1:11" ht="12">
      <c r="A36" s="765">
        <v>21</v>
      </c>
      <c r="B36" s="769" t="s">
        <v>185</v>
      </c>
      <c r="C36" s="788">
        <v>0</v>
      </c>
      <c r="D36" s="777">
        <v>0</v>
      </c>
      <c r="E36" s="777">
        <v>732</v>
      </c>
      <c r="F36" s="789">
        <v>0</v>
      </c>
      <c r="G36" s="808">
        <v>24882</v>
      </c>
      <c r="H36" s="812">
        <v>0</v>
      </c>
      <c r="I36" s="892"/>
      <c r="J36" s="807"/>
      <c r="K36" s="892"/>
    </row>
    <row r="37" spans="1:11" ht="12.75" thickBot="1">
      <c r="A37" s="770">
        <v>22</v>
      </c>
      <c r="B37" s="771" t="s">
        <v>186</v>
      </c>
      <c r="C37" s="790">
        <v>0</v>
      </c>
      <c r="D37" s="778">
        <v>0</v>
      </c>
      <c r="E37" s="778">
        <v>5000</v>
      </c>
      <c r="F37" s="791">
        <v>0</v>
      </c>
      <c r="G37" s="809">
        <v>15500</v>
      </c>
      <c r="H37" s="813">
        <v>0</v>
      </c>
      <c r="I37" s="892"/>
      <c r="J37" s="807"/>
      <c r="K37" s="892"/>
    </row>
    <row r="38" spans="1:8" ht="12">
      <c r="A38" s="449"/>
      <c r="B38" s="449"/>
      <c r="C38" s="449"/>
      <c r="D38" s="449"/>
      <c r="E38" s="449"/>
      <c r="F38" s="449"/>
      <c r="G38" s="449"/>
      <c r="H38" s="449"/>
    </row>
    <row r="40" spans="9:11" ht="12">
      <c r="I40" s="895"/>
      <c r="J40" s="895"/>
      <c r="K40" s="895"/>
    </row>
  </sheetData>
  <mergeCells count="11">
    <mergeCell ref="E8:F8"/>
    <mergeCell ref="C8:D8"/>
    <mergeCell ref="A3:H3"/>
    <mergeCell ref="A4:H4"/>
    <mergeCell ref="H5:H6"/>
    <mergeCell ref="A7:A9"/>
    <mergeCell ref="B7:B9"/>
    <mergeCell ref="C7:F7"/>
    <mergeCell ref="H8:H9"/>
    <mergeCell ref="G7:H7"/>
    <mergeCell ref="G8:G9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J21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7109375" style="562" bestFit="1" customWidth="1"/>
    <col min="2" max="2" width="35.7109375" style="562" customWidth="1"/>
    <col min="3" max="4" width="9.421875" style="562" bestFit="1" customWidth="1"/>
    <col min="5" max="8" width="19.7109375" style="562" customWidth="1"/>
    <col min="9" max="9" width="9.00390625" style="562" customWidth="1"/>
    <col min="10" max="10" width="10.140625" style="562" bestFit="1" customWidth="1"/>
    <col min="11" max="16384" width="9.00390625" style="562" customWidth="1"/>
  </cols>
  <sheetData>
    <row r="1" spans="7:8" ht="48" customHeight="1">
      <c r="G1" s="563"/>
      <c r="H1" s="563" t="s">
        <v>438</v>
      </c>
    </row>
    <row r="3" spans="1:8" ht="30.75" customHeight="1">
      <c r="A3" s="988" t="s">
        <v>74</v>
      </c>
      <c r="B3" s="988"/>
      <c r="C3" s="988"/>
      <c r="D3" s="988"/>
      <c r="E3" s="988"/>
      <c r="F3" s="988"/>
      <c r="G3" s="988"/>
      <c r="H3" s="988"/>
    </row>
    <row r="4" spans="1:8" ht="14.25" customHeight="1" thickBot="1">
      <c r="A4" s="564"/>
      <c r="F4" s="565"/>
      <c r="H4" s="566" t="s">
        <v>200</v>
      </c>
    </row>
    <row r="5" spans="1:8" ht="24" customHeight="1">
      <c r="A5" s="989" t="s">
        <v>204</v>
      </c>
      <c r="B5" s="991" t="s">
        <v>71</v>
      </c>
      <c r="C5" s="991" t="s">
        <v>194</v>
      </c>
      <c r="D5" s="993" t="s">
        <v>195</v>
      </c>
      <c r="E5" s="989" t="s">
        <v>72</v>
      </c>
      <c r="F5" s="993"/>
      <c r="G5" s="991" t="s">
        <v>75</v>
      </c>
      <c r="H5" s="995"/>
    </row>
    <row r="6" spans="1:8" ht="12.75" customHeight="1">
      <c r="A6" s="990"/>
      <c r="B6" s="992"/>
      <c r="C6" s="992"/>
      <c r="D6" s="994"/>
      <c r="E6" s="568" t="s">
        <v>197</v>
      </c>
      <c r="F6" s="567" t="s">
        <v>198</v>
      </c>
      <c r="G6" s="569" t="s">
        <v>197</v>
      </c>
      <c r="H6" s="570" t="s">
        <v>198</v>
      </c>
    </row>
    <row r="7" spans="1:8" ht="12.75" customHeight="1" thickBot="1">
      <c r="A7" s="571">
        <v>1</v>
      </c>
      <c r="B7" s="572">
        <v>2</v>
      </c>
      <c r="C7" s="572">
        <v>3</v>
      </c>
      <c r="D7" s="573">
        <v>4</v>
      </c>
      <c r="E7" s="571">
        <v>5</v>
      </c>
      <c r="F7" s="573">
        <v>6</v>
      </c>
      <c r="G7" s="572">
        <v>7</v>
      </c>
      <c r="H7" s="574">
        <v>8</v>
      </c>
    </row>
    <row r="8" spans="1:8" ht="12.75" customHeight="1">
      <c r="A8" s="575"/>
      <c r="B8" s="576"/>
      <c r="C8" s="577"/>
      <c r="D8" s="578"/>
      <c r="E8" s="575"/>
      <c r="F8" s="577"/>
      <c r="G8" s="576"/>
      <c r="H8" s="579"/>
    </row>
    <row r="9" spans="1:8" ht="24">
      <c r="A9" s="996" t="s">
        <v>215</v>
      </c>
      <c r="B9" s="581" t="s">
        <v>73</v>
      </c>
      <c r="C9" s="998" t="s">
        <v>252</v>
      </c>
      <c r="D9" s="999"/>
      <c r="E9" s="601">
        <f>SUM(E10)</f>
        <v>0</v>
      </c>
      <c r="F9" s="602">
        <f>SUM(F10)</f>
        <v>0</v>
      </c>
      <c r="G9" s="603">
        <f>SUM(G10)</f>
        <v>0</v>
      </c>
      <c r="H9" s="604">
        <f>SUM(H10)</f>
        <v>1142500</v>
      </c>
    </row>
    <row r="10" spans="1:8" s="588" customFormat="1" ht="13.5" customHeight="1">
      <c r="A10" s="997"/>
      <c r="B10" s="610"/>
      <c r="C10" s="582">
        <v>700</v>
      </c>
      <c r="D10" s="583">
        <v>70001</v>
      </c>
      <c r="E10" s="584">
        <v>0</v>
      </c>
      <c r="F10" s="585">
        <v>0</v>
      </c>
      <c r="G10" s="586">
        <v>0</v>
      </c>
      <c r="H10" s="587">
        <v>1142500</v>
      </c>
    </row>
    <row r="11" spans="1:8" s="588" customFormat="1" ht="13.5" customHeight="1" thickBot="1">
      <c r="A11" s="605"/>
      <c r="B11" s="606"/>
      <c r="C11" s="629"/>
      <c r="D11" s="630"/>
      <c r="E11" s="625"/>
      <c r="F11" s="626"/>
      <c r="G11" s="627"/>
      <c r="H11" s="628"/>
    </row>
    <row r="12" spans="1:8" s="588" customFormat="1" ht="13.5" customHeight="1">
      <c r="A12" s="631"/>
      <c r="B12" s="648" t="s">
        <v>84</v>
      </c>
      <c r="C12" s="1000" t="s">
        <v>252</v>
      </c>
      <c r="D12" s="1001"/>
      <c r="E12" s="647">
        <f>SUM(E13:E15)</f>
        <v>0</v>
      </c>
      <c r="F12" s="634">
        <f>SUM(F13:F15)</f>
        <v>798497</v>
      </c>
      <c r="G12" s="634">
        <f>SUM(G13:G15)</f>
        <v>0</v>
      </c>
      <c r="H12" s="635">
        <f>SUM(H13:H15)</f>
        <v>0</v>
      </c>
    </row>
    <row r="13" spans="1:8" s="588" customFormat="1" ht="13.5" customHeight="1">
      <c r="A13" s="620"/>
      <c r="B13" s="609"/>
      <c r="C13" s="641">
        <v>801</v>
      </c>
      <c r="D13" s="624">
        <v>80101</v>
      </c>
      <c r="E13" s="636">
        <f>SUM(E18+E22+E26+E30+E35+E39+E43)</f>
        <v>0</v>
      </c>
      <c r="F13" s="623">
        <f aca="true" t="shared" si="0" ref="F13:H14">SUM(F18+F22+F26+F30+F35+F39+F43)</f>
        <v>773197</v>
      </c>
      <c r="G13" s="623">
        <f t="shared" si="0"/>
        <v>0</v>
      </c>
      <c r="H13" s="637">
        <f t="shared" si="0"/>
        <v>0</v>
      </c>
    </row>
    <row r="14" spans="1:8" s="588" customFormat="1" ht="13.5" customHeight="1">
      <c r="A14" s="620"/>
      <c r="B14" s="609"/>
      <c r="C14" s="641">
        <v>801</v>
      </c>
      <c r="D14" s="624">
        <v>80146</v>
      </c>
      <c r="E14" s="636">
        <f>SUM(E19+E23+E27+E31+E36+E40+E44)</f>
        <v>0</v>
      </c>
      <c r="F14" s="623">
        <f t="shared" si="0"/>
        <v>5300</v>
      </c>
      <c r="G14" s="623">
        <f t="shared" si="0"/>
        <v>0</v>
      </c>
      <c r="H14" s="637">
        <f t="shared" si="0"/>
        <v>0</v>
      </c>
    </row>
    <row r="15" spans="1:8" s="588" customFormat="1" ht="13.5" customHeight="1" thickBot="1">
      <c r="A15" s="632"/>
      <c r="B15" s="633"/>
      <c r="C15" s="642">
        <v>801</v>
      </c>
      <c r="D15" s="646">
        <v>80148</v>
      </c>
      <c r="E15" s="638">
        <f>SUM(E20+E24+E28+E32+E37+E41+E97)</f>
        <v>0</v>
      </c>
      <c r="F15" s="639">
        <f>SUM(F20+F24+F28+F32+F37+F41+F97)</f>
        <v>20000</v>
      </c>
      <c r="G15" s="639">
        <f>SUM(G20+G24+G28+G32+G37+G41+G97)</f>
        <v>0</v>
      </c>
      <c r="H15" s="640">
        <f>SUM(H20+H24+H28+H32+H37+H41+H97)</f>
        <v>0</v>
      </c>
    </row>
    <row r="16" spans="1:8" ht="12.75" customHeight="1">
      <c r="A16" s="589"/>
      <c r="B16" s="590"/>
      <c r="C16" s="591"/>
      <c r="D16" s="592"/>
      <c r="E16" s="597"/>
      <c r="F16" s="598"/>
      <c r="G16" s="599"/>
      <c r="H16" s="600"/>
    </row>
    <row r="17" spans="1:8" ht="13.5" customHeight="1">
      <c r="A17" s="605" t="s">
        <v>219</v>
      </c>
      <c r="B17" s="594" t="s">
        <v>76</v>
      </c>
      <c r="C17" s="998" t="s">
        <v>252</v>
      </c>
      <c r="D17" s="999"/>
      <c r="E17" s="614">
        <f>SUM(E18:E19)</f>
        <v>0</v>
      </c>
      <c r="F17" s="603">
        <f>SUM(F18:F19)</f>
        <v>74700</v>
      </c>
      <c r="G17" s="603">
        <f>SUM(G18:G19)</f>
        <v>0</v>
      </c>
      <c r="H17" s="615">
        <f>SUM(H18:H19)</f>
        <v>0</v>
      </c>
    </row>
    <row r="18" spans="1:8" s="588" customFormat="1" ht="13.5" customHeight="1">
      <c r="A18" s="605"/>
      <c r="B18" s="610"/>
      <c r="C18" s="582">
        <v>801</v>
      </c>
      <c r="D18" s="583">
        <v>80101</v>
      </c>
      <c r="E18" s="584">
        <v>0</v>
      </c>
      <c r="F18" s="585">
        <v>74300</v>
      </c>
      <c r="G18" s="586">
        <v>0</v>
      </c>
      <c r="H18" s="587">
        <v>0</v>
      </c>
    </row>
    <row r="19" spans="1:8" s="588" customFormat="1" ht="13.5" customHeight="1">
      <c r="A19" s="580"/>
      <c r="B19" s="612"/>
      <c r="C19" s="582">
        <v>801</v>
      </c>
      <c r="D19" s="583">
        <v>80146</v>
      </c>
      <c r="E19" s="584">
        <v>0</v>
      </c>
      <c r="F19" s="586">
        <v>400</v>
      </c>
      <c r="G19" s="586">
        <v>0</v>
      </c>
      <c r="H19" s="587">
        <v>0</v>
      </c>
    </row>
    <row r="20" spans="1:8" ht="12.75" customHeight="1">
      <c r="A20" s="589"/>
      <c r="B20" s="590"/>
      <c r="C20" s="591"/>
      <c r="D20" s="592"/>
      <c r="E20" s="597"/>
      <c r="F20" s="598"/>
      <c r="G20" s="599"/>
      <c r="H20" s="600"/>
    </row>
    <row r="21" spans="1:8" ht="13.5" customHeight="1">
      <c r="A21" s="605" t="s">
        <v>221</v>
      </c>
      <c r="B21" s="594" t="s">
        <v>77</v>
      </c>
      <c r="C21" s="998" t="s">
        <v>252</v>
      </c>
      <c r="D21" s="999"/>
      <c r="E21" s="614">
        <f>SUM(E22:E23)</f>
        <v>0</v>
      </c>
      <c r="F21" s="603">
        <f>SUM(F22:F23)</f>
        <v>46200</v>
      </c>
      <c r="G21" s="603">
        <f>SUM(G22:G23)</f>
        <v>0</v>
      </c>
      <c r="H21" s="615">
        <f>SUM(H22:H23)</f>
        <v>0</v>
      </c>
    </row>
    <row r="22" spans="1:8" s="588" customFormat="1" ht="13.5" customHeight="1">
      <c r="A22" s="605"/>
      <c r="B22" s="610"/>
      <c r="C22" s="582">
        <v>801</v>
      </c>
      <c r="D22" s="583">
        <v>80101</v>
      </c>
      <c r="E22" s="584">
        <v>0</v>
      </c>
      <c r="F22" s="585">
        <v>45600</v>
      </c>
      <c r="G22" s="586">
        <v>0</v>
      </c>
      <c r="H22" s="587">
        <v>0</v>
      </c>
    </row>
    <row r="23" spans="1:8" s="588" customFormat="1" ht="13.5" customHeight="1">
      <c r="A23" s="580"/>
      <c r="B23" s="612"/>
      <c r="C23" s="582">
        <v>801</v>
      </c>
      <c r="D23" s="583">
        <v>80146</v>
      </c>
      <c r="E23" s="584">
        <v>0</v>
      </c>
      <c r="F23" s="586">
        <v>600</v>
      </c>
      <c r="G23" s="586">
        <v>0</v>
      </c>
      <c r="H23" s="587">
        <v>0</v>
      </c>
    </row>
    <row r="24" spans="1:8" ht="12.75" customHeight="1">
      <c r="A24" s="589"/>
      <c r="B24" s="590"/>
      <c r="C24" s="591"/>
      <c r="D24" s="592"/>
      <c r="E24" s="597"/>
      <c r="F24" s="598"/>
      <c r="G24" s="599"/>
      <c r="H24" s="600"/>
    </row>
    <row r="25" spans="1:8" ht="13.5" customHeight="1">
      <c r="A25" s="605" t="s">
        <v>223</v>
      </c>
      <c r="B25" s="594" t="s">
        <v>78</v>
      </c>
      <c r="C25" s="998" t="s">
        <v>252</v>
      </c>
      <c r="D25" s="999"/>
      <c r="E25" s="614">
        <f>SUM(E26:E27)</f>
        <v>0</v>
      </c>
      <c r="F25" s="603">
        <f>SUM(F26:F27)</f>
        <v>105987</v>
      </c>
      <c r="G25" s="603">
        <f>SUM(G26:G27)</f>
        <v>0</v>
      </c>
      <c r="H25" s="615">
        <f>SUM(H26:H27)</f>
        <v>0</v>
      </c>
    </row>
    <row r="26" spans="1:8" s="588" customFormat="1" ht="13.5" customHeight="1">
      <c r="A26" s="605"/>
      <c r="B26" s="610"/>
      <c r="C26" s="582">
        <v>801</v>
      </c>
      <c r="D26" s="583">
        <v>80101</v>
      </c>
      <c r="E26" s="584">
        <v>0</v>
      </c>
      <c r="F26" s="585">
        <v>104687</v>
      </c>
      <c r="G26" s="586">
        <v>0</v>
      </c>
      <c r="H26" s="587">
        <v>0</v>
      </c>
    </row>
    <row r="27" spans="1:8" s="588" customFormat="1" ht="13.5" customHeight="1">
      <c r="A27" s="580"/>
      <c r="B27" s="612"/>
      <c r="C27" s="582">
        <v>801</v>
      </c>
      <c r="D27" s="583">
        <v>80146</v>
      </c>
      <c r="E27" s="584">
        <v>0</v>
      </c>
      <c r="F27" s="586">
        <v>1300</v>
      </c>
      <c r="G27" s="586">
        <v>0</v>
      </c>
      <c r="H27" s="587">
        <v>0</v>
      </c>
    </row>
    <row r="28" spans="1:8" ht="12.75" customHeight="1">
      <c r="A28" s="589"/>
      <c r="B28" s="590"/>
      <c r="C28" s="591"/>
      <c r="D28" s="592"/>
      <c r="E28" s="597"/>
      <c r="F28" s="598"/>
      <c r="G28" s="599"/>
      <c r="H28" s="600"/>
    </row>
    <row r="29" spans="1:8" ht="26.25" customHeight="1">
      <c r="A29" s="605" t="s">
        <v>225</v>
      </c>
      <c r="B29" s="608" t="s">
        <v>79</v>
      </c>
      <c r="C29" s="998" t="s">
        <v>252</v>
      </c>
      <c r="D29" s="999"/>
      <c r="E29" s="614">
        <f>SUM(E30:E32)</f>
        <v>0</v>
      </c>
      <c r="F29" s="603">
        <f>SUM(F30:F32)</f>
        <v>76487</v>
      </c>
      <c r="G29" s="603">
        <f>SUM(G30:G32)</f>
        <v>0</v>
      </c>
      <c r="H29" s="604">
        <f>SUM(H30:H32)</f>
        <v>0</v>
      </c>
    </row>
    <row r="30" spans="1:8" s="588" customFormat="1" ht="13.5" customHeight="1">
      <c r="A30" s="605"/>
      <c r="B30" s="610"/>
      <c r="C30" s="582">
        <v>801</v>
      </c>
      <c r="D30" s="583">
        <v>80101</v>
      </c>
      <c r="E30" s="584">
        <v>0</v>
      </c>
      <c r="F30" s="585">
        <v>56187</v>
      </c>
      <c r="G30" s="586">
        <v>0</v>
      </c>
      <c r="H30" s="587">
        <v>0</v>
      </c>
    </row>
    <row r="31" spans="1:8" s="588" customFormat="1" ht="13.5" customHeight="1">
      <c r="A31" s="605"/>
      <c r="B31" s="606"/>
      <c r="C31" s="582">
        <v>801</v>
      </c>
      <c r="D31" s="583">
        <v>80146</v>
      </c>
      <c r="E31" s="584">
        <v>0</v>
      </c>
      <c r="F31" s="585">
        <v>300</v>
      </c>
      <c r="G31" s="586">
        <v>0</v>
      </c>
      <c r="H31" s="587">
        <v>0</v>
      </c>
    </row>
    <row r="32" spans="1:8" s="588" customFormat="1" ht="13.5" customHeight="1">
      <c r="A32" s="580"/>
      <c r="B32" s="612"/>
      <c r="C32" s="621">
        <v>801</v>
      </c>
      <c r="D32" s="622">
        <v>80148</v>
      </c>
      <c r="E32" s="616">
        <v>0</v>
      </c>
      <c r="F32" s="617">
        <v>20000</v>
      </c>
      <c r="G32" s="618">
        <v>0</v>
      </c>
      <c r="H32" s="619">
        <v>0</v>
      </c>
    </row>
    <row r="33" spans="1:8" ht="12.75" customHeight="1">
      <c r="A33" s="589"/>
      <c r="B33" s="590"/>
      <c r="C33" s="591"/>
      <c r="D33" s="592"/>
      <c r="E33" s="597"/>
      <c r="F33" s="598"/>
      <c r="G33" s="599"/>
      <c r="H33" s="600"/>
    </row>
    <row r="34" spans="1:8" ht="13.5" customHeight="1">
      <c r="A34" s="605" t="s">
        <v>227</v>
      </c>
      <c r="B34" s="594" t="s">
        <v>81</v>
      </c>
      <c r="C34" s="998" t="s">
        <v>252</v>
      </c>
      <c r="D34" s="999"/>
      <c r="E34" s="614">
        <f>SUM(E35:E36)</f>
        <v>0</v>
      </c>
      <c r="F34" s="603">
        <f>SUM(F35:F36)</f>
        <v>272300</v>
      </c>
      <c r="G34" s="603">
        <f>SUM(G35:G36)</f>
        <v>0</v>
      </c>
      <c r="H34" s="615">
        <f>SUM(H35:H36)</f>
        <v>0</v>
      </c>
    </row>
    <row r="35" spans="1:8" s="588" customFormat="1" ht="13.5" customHeight="1">
      <c r="A35" s="605"/>
      <c r="B35" s="610"/>
      <c r="C35" s="582">
        <v>801</v>
      </c>
      <c r="D35" s="583">
        <v>80101</v>
      </c>
      <c r="E35" s="584">
        <v>0</v>
      </c>
      <c r="F35" s="585">
        <v>270600</v>
      </c>
      <c r="G35" s="586">
        <v>0</v>
      </c>
      <c r="H35" s="587">
        <v>0</v>
      </c>
    </row>
    <row r="36" spans="1:8" s="588" customFormat="1" ht="13.5" customHeight="1">
      <c r="A36" s="580"/>
      <c r="B36" s="612"/>
      <c r="C36" s="582">
        <v>801</v>
      </c>
      <c r="D36" s="583">
        <v>80146</v>
      </c>
      <c r="E36" s="584">
        <v>0</v>
      </c>
      <c r="F36" s="586">
        <v>1700</v>
      </c>
      <c r="G36" s="586">
        <v>0</v>
      </c>
      <c r="H36" s="587">
        <v>0</v>
      </c>
    </row>
    <row r="37" spans="1:8" ht="12.75" customHeight="1">
      <c r="A37" s="589"/>
      <c r="B37" s="590"/>
      <c r="C37" s="591"/>
      <c r="D37" s="592"/>
      <c r="E37" s="597"/>
      <c r="F37" s="598"/>
      <c r="G37" s="599"/>
      <c r="H37" s="600"/>
    </row>
    <row r="38" spans="1:8" ht="13.5" customHeight="1">
      <c r="A38" s="605" t="s">
        <v>238</v>
      </c>
      <c r="B38" s="594" t="s">
        <v>82</v>
      </c>
      <c r="C38" s="998" t="s">
        <v>252</v>
      </c>
      <c r="D38" s="999"/>
      <c r="E38" s="614">
        <f>SUM(E39:E40)</f>
        <v>0</v>
      </c>
      <c r="F38" s="603">
        <f>SUM(F39:F40)</f>
        <v>127323</v>
      </c>
      <c r="G38" s="603">
        <f>SUM(G39:G40)</f>
        <v>0</v>
      </c>
      <c r="H38" s="615">
        <f>SUM(H39:H40)</f>
        <v>0</v>
      </c>
    </row>
    <row r="39" spans="1:8" s="588" customFormat="1" ht="13.5" customHeight="1">
      <c r="A39" s="605"/>
      <c r="B39" s="610"/>
      <c r="C39" s="582">
        <v>801</v>
      </c>
      <c r="D39" s="583">
        <v>80101</v>
      </c>
      <c r="E39" s="584">
        <v>0</v>
      </c>
      <c r="F39" s="585">
        <v>126823</v>
      </c>
      <c r="G39" s="586">
        <v>0</v>
      </c>
      <c r="H39" s="587">
        <v>0</v>
      </c>
    </row>
    <row r="40" spans="1:8" s="588" customFormat="1" ht="13.5" customHeight="1">
      <c r="A40" s="580"/>
      <c r="B40" s="612"/>
      <c r="C40" s="582">
        <v>801</v>
      </c>
      <c r="D40" s="583">
        <v>80146</v>
      </c>
      <c r="E40" s="584">
        <v>0</v>
      </c>
      <c r="F40" s="586">
        <v>500</v>
      </c>
      <c r="G40" s="586">
        <v>0</v>
      </c>
      <c r="H40" s="587">
        <v>0</v>
      </c>
    </row>
    <row r="41" spans="1:8" ht="12.75" customHeight="1">
      <c r="A41" s="613"/>
      <c r="B41" s="590"/>
      <c r="C41" s="591"/>
      <c r="D41" s="592"/>
      <c r="E41" s="597"/>
      <c r="F41" s="598"/>
      <c r="G41" s="599"/>
      <c r="H41" s="600"/>
    </row>
    <row r="42" spans="1:8" ht="15.75" customHeight="1">
      <c r="A42" s="605" t="s">
        <v>240</v>
      </c>
      <c r="B42" s="594" t="s">
        <v>96</v>
      </c>
      <c r="C42" s="998" t="s">
        <v>252</v>
      </c>
      <c r="D42" s="999"/>
      <c r="E42" s="614">
        <f>SUM(E43:E44)</f>
        <v>0</v>
      </c>
      <c r="F42" s="603">
        <f>SUM(F43:F44)</f>
        <v>95500</v>
      </c>
      <c r="G42" s="603">
        <f>SUM(G43:G44)</f>
        <v>0</v>
      </c>
      <c r="H42" s="615">
        <f>SUM(H43:H44)</f>
        <v>0</v>
      </c>
    </row>
    <row r="43" spans="1:8" s="588" customFormat="1" ht="13.5" customHeight="1">
      <c r="A43" s="605"/>
      <c r="B43" s="610"/>
      <c r="C43" s="582">
        <v>801</v>
      </c>
      <c r="D43" s="583">
        <v>80101</v>
      </c>
      <c r="E43" s="584">
        <v>0</v>
      </c>
      <c r="F43" s="585">
        <v>95000</v>
      </c>
      <c r="G43" s="586">
        <v>0</v>
      </c>
      <c r="H43" s="587">
        <v>0</v>
      </c>
    </row>
    <row r="44" spans="1:8" s="588" customFormat="1" ht="13.5" customHeight="1">
      <c r="A44" s="605"/>
      <c r="B44" s="606"/>
      <c r="C44" s="582">
        <v>801</v>
      </c>
      <c r="D44" s="583">
        <v>80146</v>
      </c>
      <c r="E44" s="584">
        <v>0</v>
      </c>
      <c r="F44" s="586">
        <v>500</v>
      </c>
      <c r="G44" s="586">
        <v>0</v>
      </c>
      <c r="H44" s="587">
        <v>0</v>
      </c>
    </row>
    <row r="45" spans="1:8" s="588" customFormat="1" ht="13.5" customHeight="1" thickBot="1">
      <c r="A45" s="706"/>
      <c r="B45" s="702"/>
      <c r="C45" s="707"/>
      <c r="D45" s="708"/>
      <c r="E45" s="709"/>
      <c r="F45" s="710"/>
      <c r="G45" s="710"/>
      <c r="H45" s="711"/>
    </row>
    <row r="46" spans="1:8" ht="12.75" customHeight="1" thickBot="1">
      <c r="A46" s="712">
        <v>1</v>
      </c>
      <c r="B46" s="713">
        <v>2</v>
      </c>
      <c r="C46" s="713">
        <v>3</v>
      </c>
      <c r="D46" s="714">
        <v>4</v>
      </c>
      <c r="E46" s="712">
        <v>5</v>
      </c>
      <c r="F46" s="714">
        <v>6</v>
      </c>
      <c r="G46" s="713">
        <v>7</v>
      </c>
      <c r="H46" s="715">
        <v>8</v>
      </c>
    </row>
    <row r="47" spans="1:8" ht="12.75" customHeight="1" thickBot="1">
      <c r="A47" s="589"/>
      <c r="B47" s="611"/>
      <c r="C47" s="591"/>
      <c r="D47" s="592"/>
      <c r="E47" s="589"/>
      <c r="F47" s="591"/>
      <c r="G47" s="590"/>
      <c r="H47" s="593"/>
    </row>
    <row r="48" spans="1:8" s="588" customFormat="1" ht="13.5" customHeight="1">
      <c r="A48" s="631"/>
      <c r="B48" s="648" t="s">
        <v>83</v>
      </c>
      <c r="C48" s="1000" t="s">
        <v>252</v>
      </c>
      <c r="D48" s="1001"/>
      <c r="E48" s="647">
        <f>SUM(E49:E50)</f>
        <v>0</v>
      </c>
      <c r="F48" s="634">
        <f>SUM(F49:F50)</f>
        <v>491100</v>
      </c>
      <c r="G48" s="634">
        <f>SUM(G49:G50)</f>
        <v>0</v>
      </c>
      <c r="H48" s="635">
        <f>SUM(H49:H50)</f>
        <v>1200</v>
      </c>
    </row>
    <row r="49" spans="1:10" s="588" customFormat="1" ht="13.5" customHeight="1">
      <c r="A49" s="620"/>
      <c r="B49" s="609"/>
      <c r="C49" s="641">
        <v>801</v>
      </c>
      <c r="D49" s="624">
        <v>80104</v>
      </c>
      <c r="E49" s="636">
        <f aca="true" t="shared" si="1" ref="E49:H50">SUM(E53+E57+E61+E65+E69+E73+E77+E81+E85)</f>
        <v>0</v>
      </c>
      <c r="F49" s="623">
        <f t="shared" si="1"/>
        <v>489000</v>
      </c>
      <c r="G49" s="623">
        <f t="shared" si="1"/>
        <v>0</v>
      </c>
      <c r="H49" s="637">
        <f t="shared" si="1"/>
        <v>1200</v>
      </c>
      <c r="J49" s="643"/>
    </row>
    <row r="50" spans="1:8" s="588" customFormat="1" ht="13.5" customHeight="1" thickBot="1">
      <c r="A50" s="632"/>
      <c r="B50" s="633"/>
      <c r="C50" s="642">
        <v>801</v>
      </c>
      <c r="D50" s="646">
        <v>80146</v>
      </c>
      <c r="E50" s="638">
        <f t="shared" si="1"/>
        <v>0</v>
      </c>
      <c r="F50" s="639">
        <f t="shared" si="1"/>
        <v>2100</v>
      </c>
      <c r="G50" s="639">
        <f t="shared" si="1"/>
        <v>0</v>
      </c>
      <c r="H50" s="640">
        <f t="shared" si="1"/>
        <v>0</v>
      </c>
    </row>
    <row r="51" spans="1:8" s="588" customFormat="1" ht="13.5" customHeight="1">
      <c r="A51" s="589"/>
      <c r="B51" s="590"/>
      <c r="C51" s="591"/>
      <c r="D51" s="592"/>
      <c r="E51" s="597"/>
      <c r="F51" s="598"/>
      <c r="G51" s="599"/>
      <c r="H51" s="600"/>
    </row>
    <row r="52" spans="1:8" s="588" customFormat="1" ht="13.5" customHeight="1">
      <c r="A52" s="605" t="s">
        <v>242</v>
      </c>
      <c r="B52" s="594" t="s">
        <v>85</v>
      </c>
      <c r="C52" s="998" t="s">
        <v>252</v>
      </c>
      <c r="D52" s="999"/>
      <c r="E52" s="614">
        <f>SUM(E53:E54)</f>
        <v>0</v>
      </c>
      <c r="F52" s="603">
        <f>SUM(F53:F54)</f>
        <v>59440</v>
      </c>
      <c r="G52" s="603">
        <f>SUM(G53:G54)</f>
        <v>0</v>
      </c>
      <c r="H52" s="615">
        <f>SUM(H53:H54)</f>
        <v>0</v>
      </c>
    </row>
    <row r="53" spans="1:8" s="588" customFormat="1" ht="13.5" customHeight="1">
      <c r="A53" s="605"/>
      <c r="B53" s="610"/>
      <c r="C53" s="582">
        <v>801</v>
      </c>
      <c r="D53" s="583">
        <v>80104</v>
      </c>
      <c r="E53" s="584">
        <v>0</v>
      </c>
      <c r="F53" s="585">
        <v>59300</v>
      </c>
      <c r="G53" s="586">
        <v>0</v>
      </c>
      <c r="H53" s="587">
        <v>0</v>
      </c>
    </row>
    <row r="54" spans="1:8" s="588" customFormat="1" ht="13.5" customHeight="1">
      <c r="A54" s="580"/>
      <c r="B54" s="612"/>
      <c r="C54" s="582">
        <v>801</v>
      </c>
      <c r="D54" s="583">
        <v>80146</v>
      </c>
      <c r="E54" s="584">
        <v>0</v>
      </c>
      <c r="F54" s="586">
        <v>140</v>
      </c>
      <c r="G54" s="586">
        <v>0</v>
      </c>
      <c r="H54" s="587">
        <v>0</v>
      </c>
    </row>
    <row r="55" spans="1:8" s="588" customFormat="1" ht="13.5" customHeight="1">
      <c r="A55" s="589"/>
      <c r="B55" s="590"/>
      <c r="C55" s="591"/>
      <c r="D55" s="592"/>
      <c r="E55" s="597"/>
      <c r="F55" s="598"/>
      <c r="G55" s="599"/>
      <c r="H55" s="600"/>
    </row>
    <row r="56" spans="1:8" s="588" customFormat="1" ht="13.5" customHeight="1">
      <c r="A56" s="605" t="s">
        <v>244</v>
      </c>
      <c r="B56" s="594" t="s">
        <v>86</v>
      </c>
      <c r="C56" s="998" t="s">
        <v>252</v>
      </c>
      <c r="D56" s="999"/>
      <c r="E56" s="614">
        <f>SUM(E57:E58)</f>
        <v>0</v>
      </c>
      <c r="F56" s="603">
        <f>SUM(F57:F58)</f>
        <v>41800</v>
      </c>
      <c r="G56" s="603">
        <f>SUM(G57:G58)</f>
        <v>0</v>
      </c>
      <c r="H56" s="615">
        <f>SUM(H57:H58)</f>
        <v>0</v>
      </c>
    </row>
    <row r="57" spans="1:8" s="588" customFormat="1" ht="13.5" customHeight="1">
      <c r="A57" s="605"/>
      <c r="B57" s="610"/>
      <c r="C57" s="582">
        <v>801</v>
      </c>
      <c r="D57" s="583">
        <v>80104</v>
      </c>
      <c r="E57" s="584">
        <v>0</v>
      </c>
      <c r="F57" s="585">
        <v>41600</v>
      </c>
      <c r="G57" s="586">
        <v>0</v>
      </c>
      <c r="H57" s="587">
        <v>0</v>
      </c>
    </row>
    <row r="58" spans="1:8" s="588" customFormat="1" ht="13.5" customHeight="1">
      <c r="A58" s="580"/>
      <c r="B58" s="612"/>
      <c r="C58" s="582">
        <v>801</v>
      </c>
      <c r="D58" s="583">
        <v>80146</v>
      </c>
      <c r="E58" s="584">
        <v>0</v>
      </c>
      <c r="F58" s="586">
        <v>200</v>
      </c>
      <c r="G58" s="586">
        <v>0</v>
      </c>
      <c r="H58" s="587">
        <v>0</v>
      </c>
    </row>
    <row r="59" spans="1:8" s="588" customFormat="1" ht="13.5" customHeight="1">
      <c r="A59" s="589"/>
      <c r="B59" s="590"/>
      <c r="C59" s="591"/>
      <c r="D59" s="592"/>
      <c r="E59" s="597"/>
      <c r="F59" s="598"/>
      <c r="G59" s="599"/>
      <c r="H59" s="600"/>
    </row>
    <row r="60" spans="1:8" s="588" customFormat="1" ht="13.5" customHeight="1">
      <c r="A60" s="605" t="s">
        <v>306</v>
      </c>
      <c r="B60" s="594" t="s">
        <v>87</v>
      </c>
      <c r="C60" s="998" t="s">
        <v>252</v>
      </c>
      <c r="D60" s="999"/>
      <c r="E60" s="614">
        <f>SUM(E61:E62)</f>
        <v>0</v>
      </c>
      <c r="F60" s="603">
        <f>SUM(F61:F62)</f>
        <v>106700</v>
      </c>
      <c r="G60" s="603">
        <f>SUM(G61:G62)</f>
        <v>0</v>
      </c>
      <c r="H60" s="615">
        <f>SUM(H61:H62)</f>
        <v>0</v>
      </c>
    </row>
    <row r="61" spans="1:8" s="588" customFormat="1" ht="13.5" customHeight="1">
      <c r="A61" s="605"/>
      <c r="B61" s="610"/>
      <c r="C61" s="582">
        <v>801</v>
      </c>
      <c r="D61" s="583">
        <v>80104</v>
      </c>
      <c r="E61" s="584">
        <v>0</v>
      </c>
      <c r="F61" s="585">
        <v>106500</v>
      </c>
      <c r="G61" s="586">
        <v>0</v>
      </c>
      <c r="H61" s="587">
        <v>0</v>
      </c>
    </row>
    <row r="62" spans="1:8" s="588" customFormat="1" ht="13.5" customHeight="1">
      <c r="A62" s="580"/>
      <c r="B62" s="612"/>
      <c r="C62" s="582">
        <v>801</v>
      </c>
      <c r="D62" s="583">
        <v>80146</v>
      </c>
      <c r="E62" s="584">
        <v>0</v>
      </c>
      <c r="F62" s="586">
        <v>200</v>
      </c>
      <c r="G62" s="586">
        <v>0</v>
      </c>
      <c r="H62" s="587">
        <v>0</v>
      </c>
    </row>
    <row r="63" spans="1:8" s="588" customFormat="1" ht="13.5" customHeight="1">
      <c r="A63" s="589"/>
      <c r="B63" s="590"/>
      <c r="C63" s="591"/>
      <c r="D63" s="592"/>
      <c r="E63" s="597"/>
      <c r="F63" s="598"/>
      <c r="G63" s="599"/>
      <c r="H63" s="600"/>
    </row>
    <row r="64" spans="1:8" s="588" customFormat="1" ht="13.5" customHeight="1">
      <c r="A64" s="605" t="s">
        <v>307</v>
      </c>
      <c r="B64" s="594" t="s">
        <v>88</v>
      </c>
      <c r="C64" s="998" t="s">
        <v>252</v>
      </c>
      <c r="D64" s="999"/>
      <c r="E64" s="614">
        <f>SUM(E65:E66)</f>
        <v>0</v>
      </c>
      <c r="F64" s="603">
        <f>SUM(F65:F66)</f>
        <v>68100</v>
      </c>
      <c r="G64" s="603">
        <f>SUM(G65:G66)</f>
        <v>0</v>
      </c>
      <c r="H64" s="615">
        <f>SUM(H65:H66)</f>
        <v>0</v>
      </c>
    </row>
    <row r="65" spans="1:8" s="588" customFormat="1" ht="13.5" customHeight="1">
      <c r="A65" s="605"/>
      <c r="B65" s="610"/>
      <c r="C65" s="582">
        <v>801</v>
      </c>
      <c r="D65" s="583">
        <v>80104</v>
      </c>
      <c r="E65" s="584">
        <v>0</v>
      </c>
      <c r="F65" s="585">
        <v>67900</v>
      </c>
      <c r="G65" s="586">
        <v>0</v>
      </c>
      <c r="H65" s="587">
        <v>0</v>
      </c>
    </row>
    <row r="66" spans="1:8" s="588" customFormat="1" ht="13.5" customHeight="1">
      <c r="A66" s="580"/>
      <c r="B66" s="612"/>
      <c r="C66" s="582">
        <v>801</v>
      </c>
      <c r="D66" s="583">
        <v>80146</v>
      </c>
      <c r="E66" s="584">
        <v>0</v>
      </c>
      <c r="F66" s="586">
        <v>200</v>
      </c>
      <c r="G66" s="586">
        <v>0</v>
      </c>
      <c r="H66" s="587">
        <v>0</v>
      </c>
    </row>
    <row r="67" spans="1:8" s="588" customFormat="1" ht="13.5" customHeight="1">
      <c r="A67" s="589"/>
      <c r="B67" s="590"/>
      <c r="C67" s="591"/>
      <c r="D67" s="592"/>
      <c r="E67" s="597"/>
      <c r="F67" s="598"/>
      <c r="G67" s="599"/>
      <c r="H67" s="600"/>
    </row>
    <row r="68" spans="1:8" s="588" customFormat="1" ht="13.5" customHeight="1">
      <c r="A68" s="605" t="s">
        <v>308</v>
      </c>
      <c r="B68" s="594" t="s">
        <v>89</v>
      </c>
      <c r="C68" s="998" t="s">
        <v>252</v>
      </c>
      <c r="D68" s="999"/>
      <c r="E68" s="614">
        <f>SUM(E69:E70)</f>
        <v>0</v>
      </c>
      <c r="F68" s="603">
        <f>SUM(F69:F70)</f>
        <v>66000</v>
      </c>
      <c r="G68" s="603">
        <f>SUM(G69:G70)</f>
        <v>0</v>
      </c>
      <c r="H68" s="615">
        <f>SUM(H69:H70)</f>
        <v>0</v>
      </c>
    </row>
    <row r="69" spans="1:8" s="588" customFormat="1" ht="13.5" customHeight="1">
      <c r="A69" s="605"/>
      <c r="B69" s="610"/>
      <c r="C69" s="582">
        <v>801</v>
      </c>
      <c r="D69" s="583">
        <v>80104</v>
      </c>
      <c r="E69" s="584">
        <v>0</v>
      </c>
      <c r="F69" s="585">
        <v>65800</v>
      </c>
      <c r="G69" s="586">
        <v>0</v>
      </c>
      <c r="H69" s="587">
        <v>0</v>
      </c>
    </row>
    <row r="70" spans="1:8" s="588" customFormat="1" ht="13.5" customHeight="1">
      <c r="A70" s="580"/>
      <c r="B70" s="612"/>
      <c r="C70" s="582">
        <v>801</v>
      </c>
      <c r="D70" s="583">
        <v>80146</v>
      </c>
      <c r="E70" s="584">
        <v>0</v>
      </c>
      <c r="F70" s="586">
        <v>200</v>
      </c>
      <c r="G70" s="586">
        <v>0</v>
      </c>
      <c r="H70" s="587">
        <v>0</v>
      </c>
    </row>
    <row r="71" spans="1:8" s="588" customFormat="1" ht="13.5" customHeight="1">
      <c r="A71" s="589"/>
      <c r="B71" s="590"/>
      <c r="C71" s="591"/>
      <c r="D71" s="592"/>
      <c r="E71" s="597"/>
      <c r="F71" s="598"/>
      <c r="G71" s="599"/>
      <c r="H71" s="600"/>
    </row>
    <row r="72" spans="1:8" s="588" customFormat="1" ht="13.5" customHeight="1">
      <c r="A72" s="605" t="s">
        <v>310</v>
      </c>
      <c r="B72" s="594" t="s">
        <v>90</v>
      </c>
      <c r="C72" s="998" t="s">
        <v>252</v>
      </c>
      <c r="D72" s="999"/>
      <c r="E72" s="614">
        <f>SUM(E73:E74)</f>
        <v>0</v>
      </c>
      <c r="F72" s="603">
        <f>SUM(F73:F74)</f>
        <v>65000</v>
      </c>
      <c r="G72" s="603">
        <f>SUM(G73:G74)</f>
        <v>0</v>
      </c>
      <c r="H72" s="615">
        <f>SUM(H73:H74)</f>
        <v>0</v>
      </c>
    </row>
    <row r="73" spans="1:8" s="588" customFormat="1" ht="13.5" customHeight="1">
      <c r="A73" s="605"/>
      <c r="B73" s="610"/>
      <c r="C73" s="582">
        <v>801</v>
      </c>
      <c r="D73" s="583">
        <v>80104</v>
      </c>
      <c r="E73" s="584">
        <v>0</v>
      </c>
      <c r="F73" s="585">
        <v>64800</v>
      </c>
      <c r="G73" s="586">
        <v>0</v>
      </c>
      <c r="H73" s="587">
        <v>0</v>
      </c>
    </row>
    <row r="74" spans="1:8" s="588" customFormat="1" ht="13.5" customHeight="1">
      <c r="A74" s="580"/>
      <c r="B74" s="612"/>
      <c r="C74" s="582">
        <v>801</v>
      </c>
      <c r="D74" s="583">
        <v>80146</v>
      </c>
      <c r="E74" s="584">
        <v>0</v>
      </c>
      <c r="F74" s="586">
        <v>200</v>
      </c>
      <c r="G74" s="586">
        <v>0</v>
      </c>
      <c r="H74" s="587">
        <v>0</v>
      </c>
    </row>
    <row r="75" spans="1:8" s="588" customFormat="1" ht="13.5" customHeight="1">
      <c r="A75" s="589"/>
      <c r="B75" s="590"/>
      <c r="C75" s="591"/>
      <c r="D75" s="592"/>
      <c r="E75" s="597"/>
      <c r="F75" s="598"/>
      <c r="G75" s="599"/>
      <c r="H75" s="600"/>
    </row>
    <row r="76" spans="1:8" s="588" customFormat="1" ht="13.5" customHeight="1">
      <c r="A76" s="605" t="s">
        <v>312</v>
      </c>
      <c r="B76" s="594" t="s">
        <v>91</v>
      </c>
      <c r="C76" s="998" t="s">
        <v>252</v>
      </c>
      <c r="D76" s="999"/>
      <c r="E76" s="614">
        <f>SUM(E77:E78)</f>
        <v>0</v>
      </c>
      <c r="F76" s="603">
        <f>SUM(F77:F78)</f>
        <v>42500</v>
      </c>
      <c r="G76" s="603">
        <f>SUM(G77:G78)</f>
        <v>0</v>
      </c>
      <c r="H76" s="615">
        <f>SUM(H77:H78)</f>
        <v>1200</v>
      </c>
    </row>
    <row r="77" spans="1:8" s="588" customFormat="1" ht="13.5" customHeight="1">
      <c r="A77" s="605"/>
      <c r="B77" s="610"/>
      <c r="C77" s="582">
        <v>801</v>
      </c>
      <c r="D77" s="583">
        <v>80104</v>
      </c>
      <c r="E77" s="584">
        <v>0</v>
      </c>
      <c r="F77" s="585">
        <v>41700</v>
      </c>
      <c r="G77" s="586">
        <v>0</v>
      </c>
      <c r="H77" s="587">
        <v>1200</v>
      </c>
    </row>
    <row r="78" spans="1:8" s="588" customFormat="1" ht="13.5" customHeight="1">
      <c r="A78" s="580"/>
      <c r="B78" s="612"/>
      <c r="C78" s="582">
        <v>801</v>
      </c>
      <c r="D78" s="583">
        <v>80146</v>
      </c>
      <c r="E78" s="584">
        <v>0</v>
      </c>
      <c r="F78" s="586">
        <v>800</v>
      </c>
      <c r="G78" s="586">
        <v>0</v>
      </c>
      <c r="H78" s="587">
        <v>0</v>
      </c>
    </row>
    <row r="79" spans="1:8" s="588" customFormat="1" ht="13.5" customHeight="1">
      <c r="A79" s="589"/>
      <c r="B79" s="590"/>
      <c r="C79" s="591"/>
      <c r="D79" s="592"/>
      <c r="E79" s="597"/>
      <c r="F79" s="598"/>
      <c r="G79" s="599"/>
      <c r="H79" s="600"/>
    </row>
    <row r="80" spans="1:8" s="588" customFormat="1" ht="13.5" customHeight="1">
      <c r="A80" s="605" t="s">
        <v>405</v>
      </c>
      <c r="B80" s="594" t="s">
        <v>92</v>
      </c>
      <c r="C80" s="998" t="s">
        <v>252</v>
      </c>
      <c r="D80" s="999"/>
      <c r="E80" s="614">
        <f>SUM(E81:E82)</f>
        <v>0</v>
      </c>
      <c r="F80" s="603">
        <f>SUM(F81:F82)</f>
        <v>18860</v>
      </c>
      <c r="G80" s="603">
        <f>SUM(G81:G82)</f>
        <v>0</v>
      </c>
      <c r="H80" s="615">
        <f>SUM(H81:H82)</f>
        <v>0</v>
      </c>
    </row>
    <row r="81" spans="1:8" s="588" customFormat="1" ht="13.5" customHeight="1">
      <c r="A81" s="605"/>
      <c r="B81" s="610"/>
      <c r="C81" s="582">
        <v>801</v>
      </c>
      <c r="D81" s="583">
        <v>80104</v>
      </c>
      <c r="E81" s="584">
        <v>0</v>
      </c>
      <c r="F81" s="585">
        <v>18800</v>
      </c>
      <c r="G81" s="586">
        <v>0</v>
      </c>
      <c r="H81" s="587">
        <v>0</v>
      </c>
    </row>
    <row r="82" spans="1:8" s="588" customFormat="1" ht="13.5" customHeight="1">
      <c r="A82" s="580"/>
      <c r="B82" s="612"/>
      <c r="C82" s="582">
        <v>801</v>
      </c>
      <c r="D82" s="583">
        <v>80146</v>
      </c>
      <c r="E82" s="584">
        <v>0</v>
      </c>
      <c r="F82" s="586">
        <v>60</v>
      </c>
      <c r="G82" s="586">
        <v>0</v>
      </c>
      <c r="H82" s="587">
        <v>0</v>
      </c>
    </row>
    <row r="83" spans="1:8" s="588" customFormat="1" ht="13.5" customHeight="1">
      <c r="A83" s="589"/>
      <c r="B83" s="590"/>
      <c r="C83" s="591"/>
      <c r="D83" s="592"/>
      <c r="E83" s="597"/>
      <c r="F83" s="598"/>
      <c r="G83" s="599"/>
      <c r="H83" s="600"/>
    </row>
    <row r="84" spans="1:8" s="588" customFormat="1" ht="13.5" customHeight="1">
      <c r="A84" s="605" t="s">
        <v>406</v>
      </c>
      <c r="B84" s="594" t="s">
        <v>93</v>
      </c>
      <c r="C84" s="998" t="s">
        <v>252</v>
      </c>
      <c r="D84" s="999"/>
      <c r="E84" s="614">
        <f>SUM(E85:E86)</f>
        <v>0</v>
      </c>
      <c r="F84" s="603">
        <f>SUM(F85:F86)</f>
        <v>22700</v>
      </c>
      <c r="G84" s="603">
        <f>SUM(G85:G86)</f>
        <v>0</v>
      </c>
      <c r="H84" s="615">
        <f>SUM(H85:H86)</f>
        <v>0</v>
      </c>
    </row>
    <row r="85" spans="1:8" s="588" customFormat="1" ht="13.5" customHeight="1">
      <c r="A85" s="605"/>
      <c r="B85" s="610"/>
      <c r="C85" s="582">
        <v>801</v>
      </c>
      <c r="D85" s="583">
        <v>80104</v>
      </c>
      <c r="E85" s="584">
        <v>0</v>
      </c>
      <c r="F85" s="585">
        <v>22600</v>
      </c>
      <c r="G85" s="586">
        <v>0</v>
      </c>
      <c r="H85" s="587">
        <v>0</v>
      </c>
    </row>
    <row r="86" spans="1:8" s="588" customFormat="1" ht="13.5" customHeight="1">
      <c r="A86" s="605"/>
      <c r="B86" s="606"/>
      <c r="C86" s="582">
        <v>801</v>
      </c>
      <c r="D86" s="583">
        <v>80146</v>
      </c>
      <c r="E86" s="584">
        <v>0</v>
      </c>
      <c r="F86" s="586">
        <v>100</v>
      </c>
      <c r="G86" s="586">
        <v>0</v>
      </c>
      <c r="H86" s="587">
        <v>0</v>
      </c>
    </row>
    <row r="87" spans="1:8" s="588" customFormat="1" ht="13.5" customHeight="1" thickBot="1">
      <c r="A87" s="706"/>
      <c r="B87" s="702"/>
      <c r="C87" s="707"/>
      <c r="D87" s="708"/>
      <c r="E87" s="709"/>
      <c r="F87" s="716"/>
      <c r="G87" s="710"/>
      <c r="H87" s="711"/>
    </row>
    <row r="88" spans="1:8" ht="12.75" customHeight="1" thickBot="1">
      <c r="A88" s="712">
        <v>1</v>
      </c>
      <c r="B88" s="713">
        <v>2</v>
      </c>
      <c r="C88" s="713">
        <v>3</v>
      </c>
      <c r="D88" s="714">
        <v>4</v>
      </c>
      <c r="E88" s="712">
        <v>5</v>
      </c>
      <c r="F88" s="714">
        <v>6</v>
      </c>
      <c r="G88" s="713">
        <v>7</v>
      </c>
      <c r="H88" s="715">
        <v>8</v>
      </c>
    </row>
    <row r="89" spans="1:8" ht="12.75" customHeight="1" thickBot="1">
      <c r="A89" s="613"/>
      <c r="B89" s="611"/>
      <c r="C89" s="703"/>
      <c r="D89" s="704"/>
      <c r="E89" s="613"/>
      <c r="F89" s="703"/>
      <c r="G89" s="611"/>
      <c r="H89" s="705"/>
    </row>
    <row r="90" spans="1:8" s="588" customFormat="1" ht="13.5" customHeight="1">
      <c r="A90" s="631"/>
      <c r="B90" s="648" t="s">
        <v>94</v>
      </c>
      <c r="C90" s="1000" t="s">
        <v>252</v>
      </c>
      <c r="D90" s="1001"/>
      <c r="E90" s="647">
        <f>SUM(E91:E92)</f>
        <v>0</v>
      </c>
      <c r="F90" s="634">
        <f>SUM(F91:F92)</f>
        <v>443487</v>
      </c>
      <c r="G90" s="634">
        <f>SUM(G91:G92)</f>
        <v>0</v>
      </c>
      <c r="H90" s="635">
        <f>SUM(H91:H92)</f>
        <v>0</v>
      </c>
    </row>
    <row r="91" spans="1:8" s="588" customFormat="1" ht="13.5" customHeight="1">
      <c r="A91" s="620"/>
      <c r="B91" s="609"/>
      <c r="C91" s="641">
        <v>801</v>
      </c>
      <c r="D91" s="624">
        <v>80110</v>
      </c>
      <c r="E91" s="652">
        <f aca="true" t="shared" si="2" ref="E91:H92">SUM(E95+E99+E103+E107+E111)</f>
        <v>0</v>
      </c>
      <c r="F91" s="623">
        <f t="shared" si="2"/>
        <v>439287</v>
      </c>
      <c r="G91" s="623">
        <f t="shared" si="2"/>
        <v>0</v>
      </c>
      <c r="H91" s="637">
        <f t="shared" si="2"/>
        <v>0</v>
      </c>
    </row>
    <row r="92" spans="1:8" s="588" customFormat="1" ht="13.5" customHeight="1" thickBot="1">
      <c r="A92" s="632"/>
      <c r="B92" s="633"/>
      <c r="C92" s="642">
        <v>801</v>
      </c>
      <c r="D92" s="646">
        <v>80146</v>
      </c>
      <c r="E92" s="814">
        <f t="shared" si="2"/>
        <v>0</v>
      </c>
      <c r="F92" s="639">
        <f t="shared" si="2"/>
        <v>4200</v>
      </c>
      <c r="G92" s="639">
        <f t="shared" si="2"/>
        <v>0</v>
      </c>
      <c r="H92" s="640">
        <f t="shared" si="2"/>
        <v>0</v>
      </c>
    </row>
    <row r="93" spans="1:8" ht="12.75" customHeight="1">
      <c r="A93" s="589"/>
      <c r="B93" s="590"/>
      <c r="C93" s="591"/>
      <c r="D93" s="592"/>
      <c r="E93" s="597"/>
      <c r="F93" s="598"/>
      <c r="G93" s="599"/>
      <c r="H93" s="600"/>
    </row>
    <row r="94" spans="1:8" ht="13.5" customHeight="1">
      <c r="A94" s="605" t="s">
        <v>407</v>
      </c>
      <c r="B94" s="594" t="s">
        <v>95</v>
      </c>
      <c r="C94" s="998" t="s">
        <v>252</v>
      </c>
      <c r="D94" s="999"/>
      <c r="E94" s="614">
        <f>SUM(E95:E96)</f>
        <v>0</v>
      </c>
      <c r="F94" s="603">
        <f>SUM(F95:F96)</f>
        <v>122517</v>
      </c>
      <c r="G94" s="603">
        <f>SUM(G95:G96)</f>
        <v>0</v>
      </c>
      <c r="H94" s="604">
        <f>SUM(H95:H96)</f>
        <v>0</v>
      </c>
    </row>
    <row r="95" spans="1:8" s="588" customFormat="1" ht="13.5" customHeight="1">
      <c r="A95" s="605"/>
      <c r="B95" s="610"/>
      <c r="C95" s="582">
        <v>801</v>
      </c>
      <c r="D95" s="583">
        <v>80110</v>
      </c>
      <c r="E95" s="649">
        <v>0</v>
      </c>
      <c r="F95" s="586">
        <v>120087</v>
      </c>
      <c r="G95" s="586">
        <v>0</v>
      </c>
      <c r="H95" s="587">
        <v>0</v>
      </c>
    </row>
    <row r="96" spans="1:8" s="588" customFormat="1" ht="13.5" customHeight="1">
      <c r="A96" s="580"/>
      <c r="B96" s="612"/>
      <c r="C96" s="582">
        <v>801</v>
      </c>
      <c r="D96" s="583">
        <v>80146</v>
      </c>
      <c r="E96" s="649">
        <v>0</v>
      </c>
      <c r="F96" s="586">
        <v>2430</v>
      </c>
      <c r="G96" s="586">
        <v>0</v>
      </c>
      <c r="H96" s="587">
        <v>0</v>
      </c>
    </row>
    <row r="97" spans="1:8" ht="12.75" customHeight="1">
      <c r="A97" s="589"/>
      <c r="B97" s="590"/>
      <c r="C97" s="591"/>
      <c r="D97" s="592"/>
      <c r="E97" s="650"/>
      <c r="F97" s="599"/>
      <c r="G97" s="599"/>
      <c r="H97" s="600"/>
    </row>
    <row r="98" spans="1:8" ht="13.5" customHeight="1">
      <c r="A98" s="605" t="s">
        <v>408</v>
      </c>
      <c r="B98" s="594" t="s">
        <v>101</v>
      </c>
      <c r="C98" s="998" t="s">
        <v>252</v>
      </c>
      <c r="D98" s="999"/>
      <c r="E98" s="614">
        <f>SUM(E99:E100)</f>
        <v>0</v>
      </c>
      <c r="F98" s="603">
        <f>SUM(F99:F100)</f>
        <v>207900</v>
      </c>
      <c r="G98" s="603">
        <f>SUM(G99:G100)</f>
        <v>0</v>
      </c>
      <c r="H98" s="604">
        <f>SUM(H99:H100)</f>
        <v>0</v>
      </c>
    </row>
    <row r="99" spans="1:8" s="588" customFormat="1" ht="13.5" customHeight="1">
      <c r="A99" s="605"/>
      <c r="B99" s="610"/>
      <c r="C99" s="582">
        <v>801</v>
      </c>
      <c r="D99" s="583">
        <v>80110</v>
      </c>
      <c r="E99" s="649">
        <v>0</v>
      </c>
      <c r="F99" s="586">
        <v>207000</v>
      </c>
      <c r="G99" s="586">
        <v>0</v>
      </c>
      <c r="H99" s="587">
        <v>0</v>
      </c>
    </row>
    <row r="100" spans="1:8" s="588" customFormat="1" ht="13.5" customHeight="1">
      <c r="A100" s="580"/>
      <c r="B100" s="612"/>
      <c r="C100" s="582">
        <v>801</v>
      </c>
      <c r="D100" s="583">
        <v>80146</v>
      </c>
      <c r="E100" s="651">
        <v>0</v>
      </c>
      <c r="F100" s="618">
        <v>900</v>
      </c>
      <c r="G100" s="586">
        <v>0</v>
      </c>
      <c r="H100" s="587">
        <v>0</v>
      </c>
    </row>
    <row r="101" spans="1:8" ht="12.75" customHeight="1">
      <c r="A101" s="589"/>
      <c r="B101" s="590"/>
      <c r="C101" s="591"/>
      <c r="D101" s="592"/>
      <c r="E101" s="650"/>
      <c r="F101" s="599"/>
      <c r="G101" s="599"/>
      <c r="H101" s="600"/>
    </row>
    <row r="102" spans="1:8" ht="13.5" customHeight="1">
      <c r="A102" s="605" t="s">
        <v>409</v>
      </c>
      <c r="B102" s="594" t="s">
        <v>97</v>
      </c>
      <c r="C102" s="998" t="s">
        <v>252</v>
      </c>
      <c r="D102" s="999"/>
      <c r="E102" s="614">
        <f>SUM(E103:E104)</f>
        <v>0</v>
      </c>
      <c r="F102" s="603">
        <f>SUM(F103:F104)</f>
        <v>80800</v>
      </c>
      <c r="G102" s="603">
        <f>SUM(G103:G104)</f>
        <v>0</v>
      </c>
      <c r="H102" s="604">
        <f>SUM(H103:H104)</f>
        <v>0</v>
      </c>
    </row>
    <row r="103" spans="1:8" s="588" customFormat="1" ht="13.5" customHeight="1">
      <c r="A103" s="605"/>
      <c r="B103" s="610"/>
      <c r="C103" s="582">
        <v>801</v>
      </c>
      <c r="D103" s="583">
        <v>80110</v>
      </c>
      <c r="E103" s="649">
        <v>0</v>
      </c>
      <c r="F103" s="586">
        <v>80200</v>
      </c>
      <c r="G103" s="586">
        <v>0</v>
      </c>
      <c r="H103" s="587">
        <v>0</v>
      </c>
    </row>
    <row r="104" spans="1:8" s="588" customFormat="1" ht="13.5" customHeight="1">
      <c r="A104" s="580"/>
      <c r="B104" s="612"/>
      <c r="C104" s="582">
        <v>801</v>
      </c>
      <c r="D104" s="583">
        <v>80146</v>
      </c>
      <c r="E104" s="651">
        <v>0</v>
      </c>
      <c r="F104" s="618">
        <v>600</v>
      </c>
      <c r="G104" s="586">
        <v>0</v>
      </c>
      <c r="H104" s="587">
        <v>0</v>
      </c>
    </row>
    <row r="105" spans="1:8" ht="12.75" customHeight="1">
      <c r="A105" s="589"/>
      <c r="B105" s="590"/>
      <c r="C105" s="591"/>
      <c r="D105" s="592"/>
      <c r="E105" s="650"/>
      <c r="F105" s="599"/>
      <c r="G105" s="599"/>
      <c r="H105" s="600"/>
    </row>
    <row r="106" spans="1:8" ht="13.5" customHeight="1">
      <c r="A106" s="605" t="s">
        <v>410</v>
      </c>
      <c r="B106" s="594" t="s">
        <v>98</v>
      </c>
      <c r="C106" s="998" t="s">
        <v>252</v>
      </c>
      <c r="D106" s="999"/>
      <c r="E106" s="614">
        <f>SUM(E107:E108)</f>
        <v>0</v>
      </c>
      <c r="F106" s="603">
        <f>SUM(F107:F108)</f>
        <v>10070</v>
      </c>
      <c r="G106" s="603">
        <f>SUM(G107:G108)</f>
        <v>0</v>
      </c>
      <c r="H106" s="604">
        <f>SUM(H107:H108)</f>
        <v>0</v>
      </c>
    </row>
    <row r="107" spans="1:8" s="588" customFormat="1" ht="13.5" customHeight="1">
      <c r="A107" s="605"/>
      <c r="B107" s="610"/>
      <c r="C107" s="582">
        <v>801</v>
      </c>
      <c r="D107" s="583">
        <v>80110</v>
      </c>
      <c r="E107" s="649">
        <v>0</v>
      </c>
      <c r="F107" s="586">
        <v>10000</v>
      </c>
      <c r="G107" s="586">
        <v>0</v>
      </c>
      <c r="H107" s="587">
        <v>0</v>
      </c>
    </row>
    <row r="108" spans="1:8" s="588" customFormat="1" ht="13.5" customHeight="1">
      <c r="A108" s="580"/>
      <c r="B108" s="612"/>
      <c r="C108" s="582">
        <v>801</v>
      </c>
      <c r="D108" s="583">
        <v>80146</v>
      </c>
      <c r="E108" s="651">
        <v>0</v>
      </c>
      <c r="F108" s="618">
        <v>70</v>
      </c>
      <c r="G108" s="586">
        <v>0</v>
      </c>
      <c r="H108" s="587">
        <v>0</v>
      </c>
    </row>
    <row r="109" spans="1:8" ht="12.75" customHeight="1">
      <c r="A109" s="589"/>
      <c r="B109" s="590"/>
      <c r="C109" s="591"/>
      <c r="D109" s="592"/>
      <c r="E109" s="650"/>
      <c r="F109" s="599"/>
      <c r="G109" s="599"/>
      <c r="H109" s="600"/>
    </row>
    <row r="110" spans="1:8" ht="13.5" customHeight="1">
      <c r="A110" s="605" t="s">
        <v>411</v>
      </c>
      <c r="B110" s="594" t="s">
        <v>99</v>
      </c>
      <c r="C110" s="998" t="s">
        <v>252</v>
      </c>
      <c r="D110" s="999"/>
      <c r="E110" s="614">
        <f>SUM(E111:E112)</f>
        <v>0</v>
      </c>
      <c r="F110" s="603">
        <f>SUM(F111:F112)</f>
        <v>22200</v>
      </c>
      <c r="G110" s="603">
        <f>SUM(G111:G112)</f>
        <v>0</v>
      </c>
      <c r="H110" s="604">
        <f>SUM(H111:H112)</f>
        <v>0</v>
      </c>
    </row>
    <row r="111" spans="1:8" s="588" customFormat="1" ht="13.5" customHeight="1">
      <c r="A111" s="605"/>
      <c r="B111" s="610"/>
      <c r="C111" s="582">
        <v>801</v>
      </c>
      <c r="D111" s="583">
        <v>80110</v>
      </c>
      <c r="E111" s="649">
        <v>0</v>
      </c>
      <c r="F111" s="586">
        <v>22000</v>
      </c>
      <c r="G111" s="586">
        <v>0</v>
      </c>
      <c r="H111" s="587">
        <v>0</v>
      </c>
    </row>
    <row r="112" spans="1:8" s="588" customFormat="1" ht="13.5" customHeight="1">
      <c r="A112" s="580"/>
      <c r="B112" s="612"/>
      <c r="C112" s="582">
        <v>801</v>
      </c>
      <c r="D112" s="583">
        <v>80146</v>
      </c>
      <c r="E112" s="651">
        <v>0</v>
      </c>
      <c r="F112" s="618">
        <v>200</v>
      </c>
      <c r="G112" s="586">
        <v>0</v>
      </c>
      <c r="H112" s="587">
        <v>0</v>
      </c>
    </row>
    <row r="113" spans="1:8" ht="12.75" customHeight="1">
      <c r="A113" s="589"/>
      <c r="B113" s="590"/>
      <c r="C113" s="591"/>
      <c r="D113" s="592"/>
      <c r="E113" s="650"/>
      <c r="F113" s="599"/>
      <c r="G113" s="599"/>
      <c r="H113" s="600"/>
    </row>
    <row r="114" spans="1:8" ht="13.5" customHeight="1">
      <c r="A114" s="605" t="s">
        <v>412</v>
      </c>
      <c r="B114" s="594" t="s">
        <v>100</v>
      </c>
      <c r="C114" s="998" t="s">
        <v>252</v>
      </c>
      <c r="D114" s="999"/>
      <c r="E114" s="614">
        <f>SUM(E115)</f>
        <v>0</v>
      </c>
      <c r="F114" s="603">
        <f>SUM(F115)</f>
        <v>13700</v>
      </c>
      <c r="G114" s="603">
        <f>SUM(G115)</f>
        <v>0</v>
      </c>
      <c r="H114" s="604">
        <f>SUM(H115)</f>
        <v>0</v>
      </c>
    </row>
    <row r="115" spans="1:8" s="588" customFormat="1" ht="13.5" customHeight="1">
      <c r="A115" s="605"/>
      <c r="B115" s="610"/>
      <c r="C115" s="582">
        <v>853</v>
      </c>
      <c r="D115" s="583">
        <v>85305</v>
      </c>
      <c r="E115" s="584">
        <v>0</v>
      </c>
      <c r="F115" s="585">
        <v>13700</v>
      </c>
      <c r="G115" s="586">
        <v>0</v>
      </c>
      <c r="H115" s="587">
        <v>0</v>
      </c>
    </row>
    <row r="116" spans="1:8" s="588" customFormat="1" ht="13.5" customHeight="1" thickBot="1">
      <c r="A116" s="644"/>
      <c r="B116" s="702"/>
      <c r="C116" s="701"/>
      <c r="D116" s="607"/>
      <c r="E116" s="645"/>
      <c r="F116" s="626"/>
      <c r="G116" s="627"/>
      <c r="H116" s="628"/>
    </row>
    <row r="117" spans="1:8" ht="32.25" customHeight="1" thickBot="1">
      <c r="A117" s="1002" t="s">
        <v>199</v>
      </c>
      <c r="B117" s="1003"/>
      <c r="C117" s="1003"/>
      <c r="D117" s="1003"/>
      <c r="E117" s="698">
        <f>SUM(E9+E12+E48+E90+E114)</f>
        <v>0</v>
      </c>
      <c r="F117" s="699">
        <f>SUM(F9+F12+F48+F90+F114)</f>
        <v>1746784</v>
      </c>
      <c r="G117" s="699">
        <f>SUM(G9+G12+G48+G90+G114)</f>
        <v>0</v>
      </c>
      <c r="H117" s="700">
        <f>SUM(H9+H12+H48+H90+H114)</f>
        <v>1143700</v>
      </c>
    </row>
    <row r="118" ht="12">
      <c r="G118" s="595"/>
    </row>
    <row r="119" spans="5:7" ht="12">
      <c r="E119" s="596"/>
      <c r="F119" s="596"/>
      <c r="G119" s="595"/>
    </row>
    <row r="120" ht="12">
      <c r="G120" s="595"/>
    </row>
    <row r="121" ht="12">
      <c r="G121" s="595"/>
    </row>
    <row r="122" ht="12">
      <c r="G122" s="595"/>
    </row>
    <row r="123" ht="12">
      <c r="G123" s="595"/>
    </row>
    <row r="124" ht="12">
      <c r="G124" s="595"/>
    </row>
    <row r="125" ht="12">
      <c r="G125" s="595"/>
    </row>
    <row r="126" ht="12">
      <c r="G126" s="595"/>
    </row>
    <row r="127" ht="12">
      <c r="G127" s="595"/>
    </row>
    <row r="128" ht="12">
      <c r="G128" s="595"/>
    </row>
    <row r="129" ht="12">
      <c r="G129" s="595"/>
    </row>
    <row r="130" ht="12">
      <c r="G130" s="595"/>
    </row>
    <row r="131" ht="12">
      <c r="G131" s="595"/>
    </row>
    <row r="132" ht="12">
      <c r="G132" s="595"/>
    </row>
    <row r="133" ht="12">
      <c r="G133" s="595"/>
    </row>
    <row r="134" ht="12">
      <c r="G134" s="595"/>
    </row>
    <row r="135" ht="12">
      <c r="G135" s="595"/>
    </row>
    <row r="136" ht="12">
      <c r="G136" s="595"/>
    </row>
    <row r="137" ht="12">
      <c r="G137" s="595"/>
    </row>
    <row r="138" ht="12">
      <c r="G138" s="595"/>
    </row>
    <row r="139" ht="12">
      <c r="G139" s="595"/>
    </row>
    <row r="140" ht="12">
      <c r="G140" s="595"/>
    </row>
    <row r="141" ht="12">
      <c r="G141" s="595"/>
    </row>
    <row r="142" ht="12">
      <c r="G142" s="595"/>
    </row>
    <row r="143" ht="12">
      <c r="G143" s="595"/>
    </row>
    <row r="144" ht="12">
      <c r="G144" s="595"/>
    </row>
    <row r="145" ht="12">
      <c r="G145" s="595"/>
    </row>
    <row r="146" ht="12">
      <c r="G146" s="595"/>
    </row>
    <row r="147" ht="12">
      <c r="G147" s="595"/>
    </row>
    <row r="148" ht="12">
      <c r="G148" s="595"/>
    </row>
    <row r="149" ht="12">
      <c r="G149" s="595"/>
    </row>
    <row r="150" ht="12">
      <c r="G150" s="595"/>
    </row>
    <row r="151" ht="12">
      <c r="G151" s="595"/>
    </row>
    <row r="152" ht="12">
      <c r="G152" s="595"/>
    </row>
    <row r="153" ht="12">
      <c r="G153" s="595"/>
    </row>
    <row r="154" ht="12">
      <c r="G154" s="595"/>
    </row>
    <row r="155" ht="12">
      <c r="G155" s="595"/>
    </row>
    <row r="156" ht="12">
      <c r="G156" s="595"/>
    </row>
    <row r="157" ht="12">
      <c r="G157" s="595"/>
    </row>
    <row r="158" ht="12">
      <c r="G158" s="595"/>
    </row>
    <row r="159" ht="12">
      <c r="G159" s="595"/>
    </row>
    <row r="160" ht="12">
      <c r="G160" s="595"/>
    </row>
    <row r="161" ht="12">
      <c r="G161" s="595"/>
    </row>
    <row r="162" ht="12">
      <c r="G162" s="595"/>
    </row>
    <row r="163" ht="12">
      <c r="G163" s="595"/>
    </row>
    <row r="164" ht="12">
      <c r="G164" s="595"/>
    </row>
    <row r="165" ht="12">
      <c r="G165" s="595"/>
    </row>
    <row r="166" ht="12">
      <c r="G166" s="595"/>
    </row>
    <row r="167" ht="12">
      <c r="G167" s="595"/>
    </row>
    <row r="168" ht="12">
      <c r="G168" s="595"/>
    </row>
    <row r="169" ht="12">
      <c r="G169" s="595"/>
    </row>
    <row r="170" ht="12">
      <c r="G170" s="595"/>
    </row>
    <row r="171" ht="12">
      <c r="G171" s="595"/>
    </row>
    <row r="172" ht="12">
      <c r="G172" s="595"/>
    </row>
    <row r="173" ht="12">
      <c r="G173" s="595"/>
    </row>
    <row r="174" ht="12">
      <c r="G174" s="595"/>
    </row>
    <row r="175" ht="12">
      <c r="G175" s="595"/>
    </row>
    <row r="176" ht="12">
      <c r="G176" s="595"/>
    </row>
    <row r="177" ht="12">
      <c r="G177" s="595"/>
    </row>
    <row r="178" ht="12">
      <c r="G178" s="595"/>
    </row>
    <row r="179" ht="12">
      <c r="G179" s="595"/>
    </row>
    <row r="180" ht="12">
      <c r="G180" s="595"/>
    </row>
    <row r="181" ht="12">
      <c r="G181" s="595"/>
    </row>
    <row r="182" ht="12">
      <c r="G182" s="595"/>
    </row>
    <row r="183" ht="12">
      <c r="G183" s="595"/>
    </row>
    <row r="184" ht="12">
      <c r="G184" s="595"/>
    </row>
    <row r="185" ht="12">
      <c r="G185" s="595"/>
    </row>
    <row r="186" ht="12">
      <c r="G186" s="595"/>
    </row>
    <row r="187" ht="12">
      <c r="G187" s="595"/>
    </row>
    <row r="188" ht="12">
      <c r="G188" s="595"/>
    </row>
    <row r="189" ht="12">
      <c r="G189" s="595"/>
    </row>
    <row r="190" ht="12">
      <c r="G190" s="595"/>
    </row>
    <row r="191" ht="12">
      <c r="G191" s="595"/>
    </row>
    <row r="192" ht="12">
      <c r="G192" s="595"/>
    </row>
    <row r="193" ht="12">
      <c r="G193" s="595"/>
    </row>
    <row r="194" ht="12">
      <c r="G194" s="595"/>
    </row>
    <row r="195" ht="12">
      <c r="G195" s="595"/>
    </row>
    <row r="196" ht="12">
      <c r="G196" s="595"/>
    </row>
    <row r="197" ht="12">
      <c r="G197" s="595"/>
    </row>
    <row r="198" ht="12">
      <c r="G198" s="595"/>
    </row>
    <row r="199" ht="12">
      <c r="G199" s="595"/>
    </row>
    <row r="200" ht="12">
      <c r="G200" s="595"/>
    </row>
    <row r="201" ht="12">
      <c r="G201" s="595"/>
    </row>
    <row r="202" ht="12">
      <c r="G202" s="595"/>
    </row>
    <row r="203" ht="12">
      <c r="G203" s="595"/>
    </row>
    <row r="204" ht="12">
      <c r="G204" s="595"/>
    </row>
    <row r="205" ht="12">
      <c r="G205" s="595"/>
    </row>
    <row r="206" ht="12">
      <c r="G206" s="595"/>
    </row>
    <row r="207" ht="12">
      <c r="G207" s="595"/>
    </row>
    <row r="208" ht="12">
      <c r="G208" s="595"/>
    </row>
    <row r="209" ht="12">
      <c r="G209" s="595"/>
    </row>
    <row r="210" ht="12">
      <c r="G210" s="595"/>
    </row>
    <row r="211" ht="12">
      <c r="G211" s="595"/>
    </row>
  </sheetData>
  <mergeCells count="35">
    <mergeCell ref="C76:D76"/>
    <mergeCell ref="C80:D80"/>
    <mergeCell ref="C84:D84"/>
    <mergeCell ref="C48:D48"/>
    <mergeCell ref="C60:D60"/>
    <mergeCell ref="C64:D64"/>
    <mergeCell ref="C68:D68"/>
    <mergeCell ref="C72:D72"/>
    <mergeCell ref="C102:D102"/>
    <mergeCell ref="A117:D117"/>
    <mergeCell ref="C17:D17"/>
    <mergeCell ref="C21:D21"/>
    <mergeCell ref="C25:D25"/>
    <mergeCell ref="C90:D90"/>
    <mergeCell ref="C94:D94"/>
    <mergeCell ref="C106:D106"/>
    <mergeCell ref="C110:D110"/>
    <mergeCell ref="C114:D114"/>
    <mergeCell ref="A9:A10"/>
    <mergeCell ref="C9:D9"/>
    <mergeCell ref="C98:D98"/>
    <mergeCell ref="C29:D29"/>
    <mergeCell ref="C34:D34"/>
    <mergeCell ref="C38:D38"/>
    <mergeCell ref="C42:D42"/>
    <mergeCell ref="C12:D12"/>
    <mergeCell ref="C52:D52"/>
    <mergeCell ref="C56:D56"/>
    <mergeCell ref="A3:H3"/>
    <mergeCell ref="A5:A6"/>
    <mergeCell ref="B5:B6"/>
    <mergeCell ref="C5:C6"/>
    <mergeCell ref="D5:D6"/>
    <mergeCell ref="E5:F5"/>
    <mergeCell ref="G5:H5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78" r:id="rId1"/>
  <rowBreaks count="2" manualBreakCount="2">
    <brk id="45" max="7" man="1"/>
    <brk id="8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J45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28125" style="30" customWidth="1"/>
    <col min="2" max="2" width="58.00390625" style="30" customWidth="1"/>
    <col min="3" max="3" width="9.421875" style="30" customWidth="1"/>
    <col min="4" max="4" width="11.140625" style="30" customWidth="1"/>
    <col min="5" max="7" width="19.8515625" style="30" customWidth="1"/>
    <col min="8" max="9" width="9.140625" style="30" customWidth="1"/>
    <col min="10" max="10" width="12.57421875" style="30" bestFit="1" customWidth="1"/>
    <col min="11" max="16384" width="9.140625" style="30" customWidth="1"/>
  </cols>
  <sheetData>
    <row r="1" spans="7:8" ht="48" customHeight="1">
      <c r="G1" s="1004" t="s">
        <v>439</v>
      </c>
      <c r="H1" s="1004"/>
    </row>
    <row r="2" spans="7:8" ht="12">
      <c r="G2" s="96"/>
      <c r="H2" s="96"/>
    </row>
    <row r="3" spans="1:8" ht="48" customHeight="1">
      <c r="A3" s="1005" t="s">
        <v>260</v>
      </c>
      <c r="B3" s="1005"/>
      <c r="C3" s="1005"/>
      <c r="D3" s="1005"/>
      <c r="E3" s="1005"/>
      <c r="F3" s="1005"/>
      <c r="G3" s="1005"/>
      <c r="H3" s="97"/>
    </row>
    <row r="4" spans="1:7" ht="16.5" thickBot="1">
      <c r="A4" s="98"/>
      <c r="B4" s="99"/>
      <c r="C4" s="99"/>
      <c r="D4" s="99"/>
      <c r="E4" s="99"/>
      <c r="F4" s="99"/>
      <c r="G4" s="100" t="s">
        <v>200</v>
      </c>
    </row>
    <row r="5" spans="1:8" ht="15" customHeight="1">
      <c r="A5" s="1006" t="s">
        <v>249</v>
      </c>
      <c r="B5" s="1008" t="s">
        <v>261</v>
      </c>
      <c r="C5" s="1008" t="s">
        <v>194</v>
      </c>
      <c r="D5" s="1010" t="s">
        <v>195</v>
      </c>
      <c r="E5" s="1010" t="s">
        <v>262</v>
      </c>
      <c r="F5" s="1014" t="s">
        <v>143</v>
      </c>
      <c r="G5" s="1012" t="s">
        <v>189</v>
      </c>
      <c r="H5" s="54"/>
    </row>
    <row r="6" spans="1:8" ht="15" customHeight="1">
      <c r="A6" s="1007"/>
      <c r="B6" s="1009"/>
      <c r="C6" s="1009"/>
      <c r="D6" s="1011"/>
      <c r="E6" s="1011"/>
      <c r="F6" s="1009"/>
      <c r="G6" s="1013"/>
      <c r="H6" s="54"/>
    </row>
    <row r="7" spans="1:7" ht="12.75" thickBot="1">
      <c r="A7" s="101">
        <v>1</v>
      </c>
      <c r="B7" s="102">
        <v>2</v>
      </c>
      <c r="C7" s="102">
        <v>3</v>
      </c>
      <c r="D7" s="102">
        <v>4</v>
      </c>
      <c r="E7" s="792">
        <v>5</v>
      </c>
      <c r="F7" s="102">
        <v>6</v>
      </c>
      <c r="G7" s="103">
        <v>7</v>
      </c>
    </row>
    <row r="8" spans="1:7" ht="14.25">
      <c r="A8" s="104"/>
      <c r="B8" s="105"/>
      <c r="C8" s="106"/>
      <c r="D8" s="107"/>
      <c r="E8" s="106"/>
      <c r="F8" s="105"/>
      <c r="G8" s="108"/>
    </row>
    <row r="9" spans="1:7" ht="15">
      <c r="A9" s="109">
        <v>1</v>
      </c>
      <c r="B9" s="110" t="s">
        <v>263</v>
      </c>
      <c r="C9" s="111">
        <v>630</v>
      </c>
      <c r="D9" s="112">
        <v>63003</v>
      </c>
      <c r="E9" s="800">
        <v>10000</v>
      </c>
      <c r="F9" s="801">
        <v>0</v>
      </c>
      <c r="G9" s="113">
        <v>10000</v>
      </c>
    </row>
    <row r="10" spans="1:7" ht="14.25">
      <c r="A10" s="109"/>
      <c r="B10" s="110"/>
      <c r="C10" s="111"/>
      <c r="D10" s="112"/>
      <c r="E10" s="795"/>
      <c r="F10" s="794"/>
      <c r="G10" s="114"/>
    </row>
    <row r="11" spans="1:7" ht="15">
      <c r="A11" s="104">
        <v>2</v>
      </c>
      <c r="B11" s="110" t="s">
        <v>264</v>
      </c>
      <c r="C11" s="115">
        <v>851</v>
      </c>
      <c r="D11" s="115"/>
      <c r="E11" s="793">
        <f>SUM(E15+E21)</f>
        <v>71100</v>
      </c>
      <c r="F11" s="803">
        <f>SUM(F15+F21)</f>
        <v>0</v>
      </c>
      <c r="G11" s="116">
        <f>SUM(G15+G21)</f>
        <v>71100</v>
      </c>
    </row>
    <row r="12" spans="1:7" ht="14.25">
      <c r="A12" s="104"/>
      <c r="B12" s="110" t="s">
        <v>265</v>
      </c>
      <c r="C12" s="117"/>
      <c r="D12" s="118"/>
      <c r="E12" s="795"/>
      <c r="F12" s="794"/>
      <c r="G12" s="114"/>
    </row>
    <row r="13" spans="1:7" ht="14.25">
      <c r="A13" s="109">
        <v>3</v>
      </c>
      <c r="B13" s="110" t="s">
        <v>266</v>
      </c>
      <c r="C13" s="111"/>
      <c r="D13" s="112"/>
      <c r="E13" s="795"/>
      <c r="F13" s="794"/>
      <c r="G13" s="114"/>
    </row>
    <row r="14" spans="1:7" ht="14.25">
      <c r="A14" s="109"/>
      <c r="B14" s="110" t="s">
        <v>267</v>
      </c>
      <c r="C14" s="111"/>
      <c r="D14" s="112"/>
      <c r="E14" s="795"/>
      <c r="F14" s="794"/>
      <c r="G14" s="114"/>
    </row>
    <row r="15" spans="1:7" ht="14.25">
      <c r="A15" s="109"/>
      <c r="B15" s="110" t="s">
        <v>268</v>
      </c>
      <c r="C15" s="111">
        <v>851</v>
      </c>
      <c r="D15" s="112">
        <v>85154</v>
      </c>
      <c r="E15" s="795">
        <v>25000</v>
      </c>
      <c r="F15" s="794">
        <v>0</v>
      </c>
      <c r="G15" s="114">
        <v>25000</v>
      </c>
    </row>
    <row r="16" spans="1:7" ht="14.25">
      <c r="A16" s="109">
        <v>4</v>
      </c>
      <c r="B16" s="110" t="s">
        <v>340</v>
      </c>
      <c r="C16" s="110"/>
      <c r="D16" s="110"/>
      <c r="E16" s="795"/>
      <c r="F16" s="794"/>
      <c r="G16" s="114"/>
    </row>
    <row r="17" spans="1:7" ht="14.25">
      <c r="A17" s="109"/>
      <c r="B17" s="110" t="s">
        <v>341</v>
      </c>
      <c r="C17" s="110"/>
      <c r="D17" s="110"/>
      <c r="E17" s="795"/>
      <c r="F17" s="794"/>
      <c r="G17" s="114"/>
    </row>
    <row r="18" spans="1:7" ht="14.25">
      <c r="A18" s="109"/>
      <c r="B18" s="110" t="s">
        <v>342</v>
      </c>
      <c r="C18" s="110"/>
      <c r="D18" s="110"/>
      <c r="E18" s="795"/>
      <c r="F18" s="794"/>
      <c r="G18" s="114"/>
    </row>
    <row r="19" spans="1:7" ht="14.25">
      <c r="A19" s="109"/>
      <c r="B19" s="110" t="s">
        <v>343</v>
      </c>
      <c r="C19" s="110"/>
      <c r="D19" s="110"/>
      <c r="E19" s="795"/>
      <c r="F19" s="794"/>
      <c r="G19" s="114"/>
    </row>
    <row r="20" spans="1:7" ht="14.25">
      <c r="A20" s="109"/>
      <c r="B20" s="110" t="s">
        <v>344</v>
      </c>
      <c r="C20" s="110"/>
      <c r="D20" s="110"/>
      <c r="E20" s="795"/>
      <c r="F20" s="794"/>
      <c r="G20" s="114"/>
    </row>
    <row r="21" spans="1:7" ht="14.25">
      <c r="A21" s="109"/>
      <c r="B21" s="110" t="s">
        <v>345</v>
      </c>
      <c r="C21" s="115">
        <v>851</v>
      </c>
      <c r="D21" s="115">
        <v>85195</v>
      </c>
      <c r="E21" s="795">
        <v>46100</v>
      </c>
      <c r="F21" s="794">
        <v>0</v>
      </c>
      <c r="G21" s="114">
        <v>46100</v>
      </c>
    </row>
    <row r="22" spans="1:7" ht="14.25">
      <c r="A22" s="109"/>
      <c r="B22" s="110"/>
      <c r="C22" s="115"/>
      <c r="D22" s="115"/>
      <c r="E22" s="795"/>
      <c r="F22" s="794"/>
      <c r="G22" s="114"/>
    </row>
    <row r="23" spans="1:7" ht="15">
      <c r="A23" s="109">
        <v>5</v>
      </c>
      <c r="B23" s="110" t="s">
        <v>269</v>
      </c>
      <c r="C23" s="115">
        <v>852</v>
      </c>
      <c r="D23" s="115"/>
      <c r="E23" s="793">
        <f>SUM(E25:E26)</f>
        <v>268000</v>
      </c>
      <c r="F23" s="803">
        <f>SUM(F25:F26)</f>
        <v>0</v>
      </c>
      <c r="G23" s="116">
        <f>SUM(G25:G26)</f>
        <v>268000</v>
      </c>
    </row>
    <row r="24" spans="1:7" ht="15">
      <c r="A24" s="109"/>
      <c r="B24" s="110" t="s">
        <v>265</v>
      </c>
      <c r="C24" s="115"/>
      <c r="D24" s="115"/>
      <c r="E24" s="795"/>
      <c r="F24" s="794"/>
      <c r="G24" s="113"/>
    </row>
    <row r="25" spans="1:7" ht="14.25">
      <c r="A25" s="109">
        <v>6</v>
      </c>
      <c r="B25" s="110" t="s">
        <v>270</v>
      </c>
      <c r="C25" s="115">
        <v>852</v>
      </c>
      <c r="D25" s="115">
        <v>85203</v>
      </c>
      <c r="E25" s="795">
        <v>168000</v>
      </c>
      <c r="F25" s="794">
        <v>0</v>
      </c>
      <c r="G25" s="114">
        <v>168000</v>
      </c>
    </row>
    <row r="26" spans="1:7" ht="14.25">
      <c r="A26" s="109">
        <v>7</v>
      </c>
      <c r="B26" s="110" t="s">
        <v>271</v>
      </c>
      <c r="C26" s="115">
        <v>852</v>
      </c>
      <c r="D26" s="115">
        <v>85295</v>
      </c>
      <c r="E26" s="795">
        <v>100000</v>
      </c>
      <c r="F26" s="794">
        <v>0</v>
      </c>
      <c r="G26" s="114">
        <v>100000</v>
      </c>
    </row>
    <row r="27" spans="1:7" ht="14.25">
      <c r="A27" s="109"/>
      <c r="B27" s="110"/>
      <c r="C27" s="115"/>
      <c r="D27" s="115"/>
      <c r="E27" s="795"/>
      <c r="F27" s="794"/>
      <c r="G27" s="114"/>
    </row>
    <row r="28" spans="1:7" ht="15">
      <c r="A28" s="109">
        <v>8</v>
      </c>
      <c r="B28" s="110" t="s">
        <v>272</v>
      </c>
      <c r="C28" s="115">
        <v>853</v>
      </c>
      <c r="D28" s="115">
        <v>85395</v>
      </c>
      <c r="E28" s="801">
        <v>12000</v>
      </c>
      <c r="F28" s="800">
        <v>0</v>
      </c>
      <c r="G28" s="113">
        <v>12000</v>
      </c>
    </row>
    <row r="29" spans="1:7" ht="14.25">
      <c r="A29" s="109"/>
      <c r="B29" s="110"/>
      <c r="C29" s="115"/>
      <c r="D29" s="115"/>
      <c r="E29" s="795"/>
      <c r="F29" s="794"/>
      <c r="G29" s="114"/>
    </row>
    <row r="30" spans="1:7" ht="15">
      <c r="A30" s="109">
        <v>9</v>
      </c>
      <c r="B30" s="110" t="s">
        <v>273</v>
      </c>
      <c r="C30" s="115">
        <v>854</v>
      </c>
      <c r="D30" s="115"/>
      <c r="E30" s="793">
        <f>SUM(E32:E33)</f>
        <v>90000</v>
      </c>
      <c r="F30" s="803">
        <f>SUM(F32:F33)</f>
        <v>30000</v>
      </c>
      <c r="G30" s="116">
        <f>SUM(G32:G33)</f>
        <v>120000</v>
      </c>
    </row>
    <row r="31" spans="1:7" ht="15">
      <c r="A31" s="109"/>
      <c r="B31" s="110" t="s">
        <v>265</v>
      </c>
      <c r="C31" s="115"/>
      <c r="D31" s="115"/>
      <c r="E31" s="795"/>
      <c r="F31" s="794"/>
      <c r="G31" s="113"/>
    </row>
    <row r="32" spans="1:7" ht="14.25">
      <c r="A32" s="109">
        <v>10</v>
      </c>
      <c r="B32" s="110" t="s">
        <v>274</v>
      </c>
      <c r="C32" s="115">
        <v>854</v>
      </c>
      <c r="D32" s="115">
        <v>85412</v>
      </c>
      <c r="E32" s="795">
        <v>60000</v>
      </c>
      <c r="F32" s="794"/>
      <c r="G32" s="114">
        <v>60000</v>
      </c>
    </row>
    <row r="33" spans="1:10" ht="14.25">
      <c r="A33" s="109">
        <v>11</v>
      </c>
      <c r="B33" s="110" t="s">
        <v>275</v>
      </c>
      <c r="C33" s="115">
        <v>854</v>
      </c>
      <c r="D33" s="115">
        <v>85495</v>
      </c>
      <c r="E33" s="795">
        <v>30000</v>
      </c>
      <c r="F33" s="794">
        <v>30000</v>
      </c>
      <c r="G33" s="114">
        <f>SUM(E33:F33)</f>
        <v>60000</v>
      </c>
      <c r="J33" s="653"/>
    </row>
    <row r="34" spans="1:10" ht="14.25">
      <c r="A34" s="109"/>
      <c r="B34" s="110"/>
      <c r="C34" s="115"/>
      <c r="D34" s="115"/>
      <c r="E34" s="795"/>
      <c r="F34" s="794"/>
      <c r="G34" s="114"/>
      <c r="J34" s="653"/>
    </row>
    <row r="35" spans="1:10" ht="14.25">
      <c r="A35" s="109">
        <v>12</v>
      </c>
      <c r="B35" s="110" t="s">
        <v>276</v>
      </c>
      <c r="C35" s="115"/>
      <c r="D35" s="115"/>
      <c r="E35" s="795"/>
      <c r="F35" s="794"/>
      <c r="G35" s="114"/>
      <c r="J35" s="653"/>
    </row>
    <row r="36" spans="1:10" ht="15">
      <c r="A36" s="109"/>
      <c r="B36" s="110" t="s">
        <v>277</v>
      </c>
      <c r="C36" s="115">
        <v>921</v>
      </c>
      <c r="D36" s="115"/>
      <c r="E36" s="793">
        <f>SUM(E38:E39)</f>
        <v>86000</v>
      </c>
      <c r="F36" s="803">
        <f>SUM(F38:F39)</f>
        <v>285000</v>
      </c>
      <c r="G36" s="116">
        <f>SUM(G38:G39)</f>
        <v>371000</v>
      </c>
      <c r="J36" s="653"/>
    </row>
    <row r="37" spans="1:10" ht="14.25">
      <c r="A37" s="109"/>
      <c r="B37" s="117" t="s">
        <v>265</v>
      </c>
      <c r="C37" s="115"/>
      <c r="D37" s="115"/>
      <c r="E37" s="795"/>
      <c r="F37" s="794"/>
      <c r="G37" s="114"/>
      <c r="J37" s="653"/>
    </row>
    <row r="38" spans="1:10" ht="14.25">
      <c r="A38" s="109">
        <v>13</v>
      </c>
      <c r="B38" s="117" t="s">
        <v>278</v>
      </c>
      <c r="C38" s="115">
        <v>921</v>
      </c>
      <c r="D38" s="115">
        <v>92120</v>
      </c>
      <c r="E38" s="795">
        <v>42000</v>
      </c>
      <c r="F38" s="794">
        <v>280000</v>
      </c>
      <c r="G38" s="114">
        <f>SUM(E38:F38)</f>
        <v>322000</v>
      </c>
      <c r="J38" s="653"/>
    </row>
    <row r="39" spans="1:10" ht="14.25">
      <c r="A39" s="109">
        <v>14</v>
      </c>
      <c r="B39" s="117" t="s">
        <v>102</v>
      </c>
      <c r="C39" s="115">
        <v>921</v>
      </c>
      <c r="D39" s="115">
        <v>92195</v>
      </c>
      <c r="E39" s="795">
        <v>44000</v>
      </c>
      <c r="F39" s="794">
        <v>5000</v>
      </c>
      <c r="G39" s="114">
        <f>SUM(E39:F39)</f>
        <v>49000</v>
      </c>
      <c r="J39" s="653"/>
    </row>
    <row r="40" spans="1:10" ht="20.25">
      <c r="A40" s="109"/>
      <c r="B40" s="655" t="s">
        <v>132</v>
      </c>
      <c r="C40" s="115"/>
      <c r="D40" s="115"/>
      <c r="E40" s="795">
        <v>0</v>
      </c>
      <c r="F40" s="794">
        <v>5000</v>
      </c>
      <c r="G40" s="114">
        <f>SUM(E40:F40)</f>
        <v>5000</v>
      </c>
      <c r="J40" s="653"/>
    </row>
    <row r="41" spans="1:10" ht="14.25">
      <c r="A41" s="109"/>
      <c r="B41" s="117"/>
      <c r="C41" s="115"/>
      <c r="D41" s="115"/>
      <c r="E41" s="795"/>
      <c r="F41" s="794"/>
      <c r="G41" s="114"/>
      <c r="J41" s="653"/>
    </row>
    <row r="42" spans="1:10" ht="15">
      <c r="A42" s="109">
        <v>15</v>
      </c>
      <c r="B42" s="110" t="s">
        <v>279</v>
      </c>
      <c r="C42" s="115">
        <v>926</v>
      </c>
      <c r="D42" s="115">
        <v>92605</v>
      </c>
      <c r="E42" s="801">
        <v>750000</v>
      </c>
      <c r="F42" s="800">
        <v>45000</v>
      </c>
      <c r="G42" s="113">
        <f>SUM(E42:F42)</f>
        <v>795000</v>
      </c>
      <c r="J42" s="653"/>
    </row>
    <row r="43" spans="1:7" ht="15" thickBot="1">
      <c r="A43" s="119"/>
      <c r="B43" s="120"/>
      <c r="C43" s="121"/>
      <c r="D43" s="121"/>
      <c r="E43" s="797"/>
      <c r="F43" s="796"/>
      <c r="G43" s="122"/>
    </row>
    <row r="44" spans="1:10" ht="14.25">
      <c r="A44" s="109"/>
      <c r="B44" s="110"/>
      <c r="C44" s="115"/>
      <c r="D44" s="115"/>
      <c r="E44" s="795"/>
      <c r="F44" s="794"/>
      <c r="G44" s="114"/>
      <c r="J44" s="654"/>
    </row>
    <row r="45" spans="1:7" ht="15.75" thickBot="1">
      <c r="A45" s="119"/>
      <c r="B45" s="123" t="s">
        <v>252</v>
      </c>
      <c r="C45" s="123" t="s">
        <v>251</v>
      </c>
      <c r="D45" s="123" t="s">
        <v>251</v>
      </c>
      <c r="E45" s="799">
        <f>SUM(E9,E11,E23,E28,E30,E36,E42)</f>
        <v>1287100</v>
      </c>
      <c r="F45" s="798">
        <f>SUM(F9,F11,F23,F28,F30,F36,F42)</f>
        <v>360000</v>
      </c>
      <c r="G45" s="802">
        <f>SUM(G9,G11,G23,G28,G30,G36,G42)</f>
        <v>1647100</v>
      </c>
    </row>
  </sheetData>
  <mergeCells count="9">
    <mergeCell ref="G1:H1"/>
    <mergeCell ref="A3:G3"/>
    <mergeCell ref="A5:A6"/>
    <mergeCell ref="B5:B6"/>
    <mergeCell ref="C5:C6"/>
    <mergeCell ref="D5:D6"/>
    <mergeCell ref="G5:G6"/>
    <mergeCell ref="E5:E6"/>
    <mergeCell ref="F5:F6"/>
  </mergeCells>
  <printOptions horizontalCentered="1"/>
  <pageMargins left="0.7874015748031497" right="0.7874015748031497" top="0.3937007874015748" bottom="0.3937007874015748" header="0.5118110236220472" footer="0.5118110236220472"/>
  <pageSetup horizontalDpi="1200" verticalDpi="12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1:H16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28125" style="30" customWidth="1"/>
    <col min="2" max="2" width="33.8515625" style="30" bestFit="1" customWidth="1"/>
    <col min="3" max="3" width="9.421875" style="30" customWidth="1"/>
    <col min="4" max="4" width="9.7109375" style="30" bestFit="1" customWidth="1"/>
    <col min="5" max="5" width="15.140625" style="30" customWidth="1"/>
    <col min="6" max="6" width="13.7109375" style="30" customWidth="1"/>
    <col min="7" max="7" width="14.57421875" style="30" customWidth="1"/>
    <col min="8" max="8" width="14.00390625" style="30" customWidth="1"/>
    <col min="9" max="16384" width="9.140625" style="30" customWidth="1"/>
  </cols>
  <sheetData>
    <row r="1" spans="6:8" ht="48.75" customHeight="1">
      <c r="F1" s="96"/>
      <c r="G1" s="1004" t="s">
        <v>440</v>
      </c>
      <c r="H1" s="1004"/>
    </row>
    <row r="2" spans="5:7" ht="12">
      <c r="E2" s="96"/>
      <c r="F2" s="96"/>
      <c r="G2" s="96"/>
    </row>
    <row r="3" spans="1:8" ht="63.75" customHeight="1">
      <c r="A3" s="972" t="s">
        <v>103</v>
      </c>
      <c r="B3" s="972"/>
      <c r="C3" s="972"/>
      <c r="D3" s="972"/>
      <c r="E3" s="972"/>
      <c r="F3" s="972"/>
      <c r="G3" s="972"/>
      <c r="H3" s="972"/>
    </row>
    <row r="4" spans="1:8" ht="15" thickBot="1">
      <c r="A4" s="656"/>
      <c r="B4" s="656"/>
      <c r="C4" s="656"/>
      <c r="D4" s="656"/>
      <c r="E4" s="656"/>
      <c r="F4" s="656"/>
      <c r="G4" s="656"/>
      <c r="H4" s="566" t="s">
        <v>200</v>
      </c>
    </row>
    <row r="5" spans="1:8" ht="38.25" customHeight="1">
      <c r="A5" s="1006" t="s">
        <v>204</v>
      </c>
      <c r="B5" s="1008" t="s">
        <v>250</v>
      </c>
      <c r="C5" s="1008" t="s">
        <v>194</v>
      </c>
      <c r="D5" s="1008" t="s">
        <v>195</v>
      </c>
      <c r="E5" s="959" t="s">
        <v>105</v>
      </c>
      <c r="F5" s="1015"/>
      <c r="G5" s="959" t="s">
        <v>106</v>
      </c>
      <c r="H5" s="968"/>
    </row>
    <row r="6" spans="1:8" ht="38.25" customHeight="1">
      <c r="A6" s="1007"/>
      <c r="B6" s="1009"/>
      <c r="C6" s="1009"/>
      <c r="D6" s="1009"/>
      <c r="E6" s="657" t="s">
        <v>197</v>
      </c>
      <c r="F6" s="686" t="s">
        <v>198</v>
      </c>
      <c r="G6" s="657" t="s">
        <v>197</v>
      </c>
      <c r="H6" s="687" t="s">
        <v>198</v>
      </c>
    </row>
    <row r="7" spans="1:8" ht="12.75" thickBot="1">
      <c r="A7" s="658">
        <v>1</v>
      </c>
      <c r="B7" s="659">
        <v>2</v>
      </c>
      <c r="C7" s="659">
        <v>3</v>
      </c>
      <c r="D7" s="659">
        <v>4</v>
      </c>
      <c r="E7" s="659">
        <v>5</v>
      </c>
      <c r="F7" s="659">
        <v>6</v>
      </c>
      <c r="G7" s="659">
        <v>7</v>
      </c>
      <c r="H7" s="660">
        <v>8</v>
      </c>
    </row>
    <row r="8" spans="1:8" ht="12.75">
      <c r="A8" s="661"/>
      <c r="B8" s="662" t="s">
        <v>104</v>
      </c>
      <c r="C8" s="663"/>
      <c r="D8" s="663"/>
      <c r="E8" s="664"/>
      <c r="F8" s="676"/>
      <c r="G8" s="685"/>
      <c r="H8" s="665"/>
    </row>
    <row r="9" spans="1:8" ht="12.75">
      <c r="A9" s="666"/>
      <c r="B9" s="662"/>
      <c r="C9" s="663"/>
      <c r="D9" s="663"/>
      <c r="E9" s="667"/>
      <c r="F9" s="677"/>
      <c r="G9" s="667"/>
      <c r="H9" s="668"/>
    </row>
    <row r="10" spans="1:8" ht="12.75">
      <c r="A10" s="688" t="s">
        <v>215</v>
      </c>
      <c r="B10" s="689" t="s">
        <v>107</v>
      </c>
      <c r="C10" s="690">
        <v>921</v>
      </c>
      <c r="D10" s="690">
        <v>92109</v>
      </c>
      <c r="E10" s="691">
        <v>0</v>
      </c>
      <c r="F10" s="692">
        <v>26000</v>
      </c>
      <c r="G10" s="691">
        <v>0</v>
      </c>
      <c r="H10" s="693">
        <v>250000</v>
      </c>
    </row>
    <row r="11" spans="1:8" ht="12.75">
      <c r="A11" s="666"/>
      <c r="B11" s="662"/>
      <c r="C11" s="662"/>
      <c r="D11" s="662"/>
      <c r="E11" s="678"/>
      <c r="F11" s="679"/>
      <c r="G11" s="678"/>
      <c r="H11" s="680"/>
    </row>
    <row r="12" spans="1:8" ht="12.75">
      <c r="A12" s="666" t="s">
        <v>219</v>
      </c>
      <c r="B12" s="669" t="s">
        <v>108</v>
      </c>
      <c r="C12" s="662"/>
      <c r="D12" s="662"/>
      <c r="E12" s="678"/>
      <c r="F12" s="679"/>
      <c r="G12" s="678"/>
      <c r="H12" s="680"/>
    </row>
    <row r="13" spans="1:8" ht="12.75">
      <c r="A13" s="670"/>
      <c r="B13" s="669" t="s">
        <v>109</v>
      </c>
      <c r="C13" s="671">
        <v>921</v>
      </c>
      <c r="D13" s="671">
        <v>92116</v>
      </c>
      <c r="E13" s="682">
        <v>0</v>
      </c>
      <c r="F13" s="683">
        <v>17200</v>
      </c>
      <c r="G13" s="682">
        <v>0</v>
      </c>
      <c r="H13" s="684">
        <v>0</v>
      </c>
    </row>
    <row r="14" spans="1:8" ht="13.5" thickBot="1">
      <c r="A14" s="670"/>
      <c r="B14" s="669"/>
      <c r="C14" s="671"/>
      <c r="D14" s="671"/>
      <c r="E14" s="681"/>
      <c r="F14" s="681"/>
      <c r="G14" s="694"/>
      <c r="H14" s="684"/>
    </row>
    <row r="15" spans="1:8" ht="12.75">
      <c r="A15" s="672"/>
      <c r="B15" s="673"/>
      <c r="C15" s="673"/>
      <c r="D15" s="673"/>
      <c r="E15" s="695"/>
      <c r="F15" s="695"/>
      <c r="G15" s="695"/>
      <c r="H15" s="696"/>
    </row>
    <row r="16" spans="1:8" ht="13.5" thickBot="1">
      <c r="A16" s="674"/>
      <c r="B16" s="675" t="s">
        <v>252</v>
      </c>
      <c r="C16" s="675" t="s">
        <v>251</v>
      </c>
      <c r="D16" s="675" t="s">
        <v>251</v>
      </c>
      <c r="E16" s="697">
        <f>SUM(E10:E13)</f>
        <v>0</v>
      </c>
      <c r="F16" s="697">
        <f>SUM(F10:F13)</f>
        <v>43200</v>
      </c>
      <c r="G16" s="697">
        <f>SUM(G10:G13)</f>
        <v>0</v>
      </c>
      <c r="H16" s="717">
        <f>SUM(H10:H13)</f>
        <v>250000</v>
      </c>
    </row>
  </sheetData>
  <mergeCells count="8">
    <mergeCell ref="G1:H1"/>
    <mergeCell ref="A3:H3"/>
    <mergeCell ref="A5:A6"/>
    <mergeCell ref="B5:B6"/>
    <mergeCell ref="G5:H5"/>
    <mergeCell ref="E5:F5"/>
    <mergeCell ref="C5:C6"/>
    <mergeCell ref="D5:D6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1"/>
  </sheetPr>
  <dimension ref="A1:H17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28125" style="30" customWidth="1"/>
    <col min="2" max="2" width="58.421875" style="30" customWidth="1"/>
    <col min="3" max="3" width="9.421875" style="30" customWidth="1"/>
    <col min="4" max="5" width="11.140625" style="30" customWidth="1"/>
    <col min="6" max="6" width="18.00390625" style="30" customWidth="1"/>
    <col min="7" max="7" width="19.8515625" style="30" customWidth="1"/>
    <col min="8" max="16384" width="9.140625" style="30" customWidth="1"/>
  </cols>
  <sheetData>
    <row r="1" spans="7:8" ht="48" customHeight="1">
      <c r="G1" s="1004" t="s">
        <v>441</v>
      </c>
      <c r="H1" s="1004"/>
    </row>
    <row r="2" spans="7:8" ht="12">
      <c r="G2" s="96"/>
      <c r="H2" s="96"/>
    </row>
    <row r="3" spans="1:8" ht="48" customHeight="1">
      <c r="A3" s="1005" t="s">
        <v>123</v>
      </c>
      <c r="B3" s="1005"/>
      <c r="C3" s="1005"/>
      <c r="D3" s="1005"/>
      <c r="E3" s="1005"/>
      <c r="F3" s="1005"/>
      <c r="G3" s="1005"/>
      <c r="H3" s="97"/>
    </row>
    <row r="4" spans="1:7" ht="16.5" thickBot="1">
      <c r="A4" s="98"/>
      <c r="B4" s="99"/>
      <c r="C4" s="99"/>
      <c r="D4" s="99"/>
      <c r="E4" s="99"/>
      <c r="F4" s="99"/>
      <c r="G4" s="100" t="s">
        <v>200</v>
      </c>
    </row>
    <row r="5" spans="1:8" ht="15" customHeight="1">
      <c r="A5" s="1006" t="s">
        <v>249</v>
      </c>
      <c r="B5" s="1008" t="s">
        <v>250</v>
      </c>
      <c r="C5" s="1008" t="s">
        <v>194</v>
      </c>
      <c r="D5" s="1008" t="s">
        <v>195</v>
      </c>
      <c r="E5" s="1010" t="s">
        <v>262</v>
      </c>
      <c r="F5" s="1014" t="s">
        <v>129</v>
      </c>
      <c r="G5" s="1016" t="s">
        <v>189</v>
      </c>
      <c r="H5" s="54"/>
    </row>
    <row r="6" spans="1:8" ht="15" customHeight="1">
      <c r="A6" s="1007"/>
      <c r="B6" s="1009"/>
      <c r="C6" s="1009"/>
      <c r="D6" s="1009"/>
      <c r="E6" s="1011"/>
      <c r="F6" s="1009"/>
      <c r="G6" s="1017"/>
      <c r="H6" s="54"/>
    </row>
    <row r="7" spans="1:7" ht="12.75" thickBot="1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792">
        <v>6</v>
      </c>
      <c r="G7" s="878">
        <v>7</v>
      </c>
    </row>
    <row r="8" spans="1:7" ht="14.25">
      <c r="A8" s="104"/>
      <c r="B8" s="105"/>
      <c r="C8" s="106"/>
      <c r="D8" s="107"/>
      <c r="E8" s="876"/>
      <c r="F8" s="106"/>
      <c r="G8" s="879"/>
    </row>
    <row r="9" spans="1:7" ht="28.5">
      <c r="A9" s="870">
        <v>1</v>
      </c>
      <c r="B9" s="871" t="s">
        <v>124</v>
      </c>
      <c r="C9" s="115">
        <v>853</v>
      </c>
      <c r="D9" s="115">
        <v>85395</v>
      </c>
      <c r="E9" s="793">
        <f>SUM(E11:E14)</f>
        <v>355373</v>
      </c>
      <c r="F9" s="803">
        <f>SUM(F11:F14)</f>
        <v>7</v>
      </c>
      <c r="G9" s="880">
        <f>SUM(G11:G14)</f>
        <v>355366</v>
      </c>
    </row>
    <row r="10" spans="1:7" s="874" customFormat="1" ht="15">
      <c r="A10" s="872"/>
      <c r="B10" s="110" t="s">
        <v>265</v>
      </c>
      <c r="C10" s="873"/>
      <c r="D10" s="873"/>
      <c r="E10" s="877"/>
      <c r="F10" s="884"/>
      <c r="G10" s="881"/>
    </row>
    <row r="11" spans="1:7" s="874" customFormat="1" ht="15">
      <c r="A11" s="109">
        <v>2</v>
      </c>
      <c r="B11" s="110" t="s">
        <v>125</v>
      </c>
      <c r="C11" s="873"/>
      <c r="D11" s="873"/>
      <c r="E11" s="795">
        <v>66462</v>
      </c>
      <c r="F11" s="885"/>
      <c r="G11" s="882">
        <f>SUM(E11:F11)</f>
        <v>66462</v>
      </c>
    </row>
    <row r="12" spans="1:7" s="874" customFormat="1" ht="15">
      <c r="A12" s="109">
        <v>3</v>
      </c>
      <c r="B12" s="110" t="s">
        <v>126</v>
      </c>
      <c r="C12" s="873"/>
      <c r="D12" s="873"/>
      <c r="E12" s="795">
        <v>65809</v>
      </c>
      <c r="F12" s="886">
        <v>7</v>
      </c>
      <c r="G12" s="882">
        <f>SUM(E12-F12)</f>
        <v>65802</v>
      </c>
    </row>
    <row r="13" spans="1:7" ht="14.25">
      <c r="A13" s="109">
        <v>4</v>
      </c>
      <c r="B13" s="110" t="s">
        <v>127</v>
      </c>
      <c r="C13" s="115"/>
      <c r="D13" s="115"/>
      <c r="E13" s="795">
        <v>42832</v>
      </c>
      <c r="F13" s="885"/>
      <c r="G13" s="882">
        <f>SUM(E13:F13)</f>
        <v>42832</v>
      </c>
    </row>
    <row r="14" spans="1:7" ht="14.25">
      <c r="A14" s="109">
        <v>5</v>
      </c>
      <c r="B14" s="110" t="s">
        <v>128</v>
      </c>
      <c r="C14" s="115"/>
      <c r="D14" s="115"/>
      <c r="E14" s="795">
        <v>180270</v>
      </c>
      <c r="F14" s="885"/>
      <c r="G14" s="882">
        <f>SUM(E14:F14)</f>
        <v>180270</v>
      </c>
    </row>
    <row r="15" spans="1:7" ht="15" thickBot="1">
      <c r="A15" s="119"/>
      <c r="B15" s="120"/>
      <c r="C15" s="121"/>
      <c r="D15" s="121"/>
      <c r="E15" s="797"/>
      <c r="F15" s="887"/>
      <c r="G15" s="883"/>
    </row>
    <row r="16" spans="1:7" ht="14.25">
      <c r="A16" s="109"/>
      <c r="B16" s="110"/>
      <c r="C16" s="115"/>
      <c r="D16" s="115"/>
      <c r="E16" s="795"/>
      <c r="F16" s="111"/>
      <c r="G16" s="882"/>
    </row>
    <row r="17" spans="1:7" ht="15.75" thickBot="1">
      <c r="A17" s="119"/>
      <c r="B17" s="123" t="s">
        <v>252</v>
      </c>
      <c r="C17" s="123" t="s">
        <v>251</v>
      </c>
      <c r="D17" s="123" t="s">
        <v>251</v>
      </c>
      <c r="E17" s="799">
        <f>SUM(E9)</f>
        <v>355373</v>
      </c>
      <c r="F17" s="799">
        <f>SUM(F9)</f>
        <v>7</v>
      </c>
      <c r="G17" s="875">
        <f>SUM(G9)</f>
        <v>355366</v>
      </c>
    </row>
  </sheetData>
  <mergeCells count="9">
    <mergeCell ref="G1:H1"/>
    <mergeCell ref="A3:G3"/>
    <mergeCell ref="A5:A6"/>
    <mergeCell ref="B5:B6"/>
    <mergeCell ref="C5:C6"/>
    <mergeCell ref="D5:D6"/>
    <mergeCell ref="G5:G6"/>
    <mergeCell ref="E5:E6"/>
    <mergeCell ref="F5:F6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</sheetPr>
  <dimension ref="A1:P245"/>
  <sheetViews>
    <sheetView showGridLines="0" view="pageBreakPreview" zoomScaleNormal="80" zoomScaleSheetLayoutView="100" workbookViewId="0" topLeftCell="E1">
      <selection activeCell="A1" sqref="A1"/>
    </sheetView>
  </sheetViews>
  <sheetFormatPr defaultColWidth="9.140625" defaultRowHeight="12.75"/>
  <cols>
    <col min="1" max="1" width="4.421875" style="174" bestFit="1" customWidth="1"/>
    <col min="2" max="2" width="4.8515625" style="175" bestFit="1" customWidth="1"/>
    <col min="3" max="3" width="8.28125" style="175" bestFit="1" customWidth="1"/>
    <col min="4" max="4" width="35.8515625" style="56" bestFit="1" customWidth="1"/>
    <col min="5" max="5" width="38.8515625" style="56" bestFit="1" customWidth="1"/>
    <col min="6" max="6" width="21.8515625" style="56" customWidth="1"/>
    <col min="7" max="7" width="11.57421875" style="54" customWidth="1"/>
    <col min="8" max="8" width="11.8515625" style="54" bestFit="1" customWidth="1"/>
    <col min="9" max="9" width="17.140625" style="95" customWidth="1"/>
    <col min="10" max="10" width="17.8515625" style="95" bestFit="1" customWidth="1"/>
    <col min="11" max="11" width="21.140625" style="54" customWidth="1"/>
    <col min="12" max="12" width="15.140625" style="54" customWidth="1"/>
    <col min="13" max="14" width="14.8515625" style="54" customWidth="1"/>
    <col min="15" max="15" width="12.8515625" style="30" bestFit="1" customWidth="1"/>
    <col min="16" max="16" width="12.140625" style="30" bestFit="1" customWidth="1"/>
    <col min="17" max="16384" width="9.140625" style="30" customWidth="1"/>
  </cols>
  <sheetData>
    <row r="1" spans="1:14" ht="59.25" customHeight="1">
      <c r="A1" s="124"/>
      <c r="B1" s="125"/>
      <c r="C1" s="126"/>
      <c r="D1" s="126"/>
      <c r="E1" s="126"/>
      <c r="F1" s="126"/>
      <c r="G1" s="126"/>
      <c r="H1" s="126"/>
      <c r="I1" s="835"/>
      <c r="J1" s="835"/>
      <c r="K1" s="126"/>
      <c r="L1" s="127"/>
      <c r="M1" s="1044" t="s">
        <v>442</v>
      </c>
      <c r="N1" s="1044"/>
    </row>
    <row r="2" spans="1:14" ht="51" customHeight="1">
      <c r="A2" s="1045" t="s">
        <v>280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</row>
    <row r="3" spans="1:14" ht="18.75" thickBot="1">
      <c r="A3" s="128"/>
      <c r="B3" s="129"/>
      <c r="C3" s="129"/>
      <c r="D3" s="129"/>
      <c r="E3" s="129"/>
      <c r="F3" s="129"/>
      <c r="G3" s="129"/>
      <c r="H3" s="129"/>
      <c r="I3" s="836"/>
      <c r="J3" s="836"/>
      <c r="K3" s="129"/>
      <c r="L3" s="130"/>
      <c r="M3" s="131"/>
      <c r="N3" s="132" t="s">
        <v>200</v>
      </c>
    </row>
    <row r="4" spans="1:14" s="133" customFormat="1" ht="36.75" customHeight="1">
      <c r="A4" s="1047" t="s">
        <v>204</v>
      </c>
      <c r="B4" s="1049" t="s">
        <v>194</v>
      </c>
      <c r="C4" s="1049" t="s">
        <v>195</v>
      </c>
      <c r="D4" s="1049" t="s">
        <v>281</v>
      </c>
      <c r="E4" s="1049" t="s">
        <v>282</v>
      </c>
      <c r="F4" s="1049" t="s">
        <v>283</v>
      </c>
      <c r="G4" s="1049" t="s">
        <v>201</v>
      </c>
      <c r="H4" s="1049"/>
      <c r="I4" s="1049" t="s">
        <v>284</v>
      </c>
      <c r="J4" s="1049" t="s">
        <v>285</v>
      </c>
      <c r="K4" s="1051" t="s">
        <v>286</v>
      </c>
      <c r="L4" s="1053" t="s">
        <v>287</v>
      </c>
      <c r="M4" s="1053"/>
      <c r="N4" s="1054"/>
    </row>
    <row r="5" spans="1:14" s="133" customFormat="1" ht="45.75" customHeight="1">
      <c r="A5" s="1048"/>
      <c r="B5" s="1050"/>
      <c r="C5" s="1050"/>
      <c r="D5" s="1050"/>
      <c r="E5" s="1050"/>
      <c r="F5" s="1050"/>
      <c r="G5" s="134" t="s">
        <v>288</v>
      </c>
      <c r="H5" s="134" t="s">
        <v>289</v>
      </c>
      <c r="I5" s="1050"/>
      <c r="J5" s="1050"/>
      <c r="K5" s="1052"/>
      <c r="L5" s="135">
        <v>2008</v>
      </c>
      <c r="M5" s="136">
        <v>2009</v>
      </c>
      <c r="N5" s="137">
        <v>2010</v>
      </c>
    </row>
    <row r="6" spans="1:14" s="143" customFormat="1" ht="15" customHeight="1" thickBot="1">
      <c r="A6" s="138">
        <v>1</v>
      </c>
      <c r="B6" s="139">
        <v>2</v>
      </c>
      <c r="C6" s="139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1">
        <v>12</v>
      </c>
      <c r="M6" s="140">
        <v>13</v>
      </c>
      <c r="N6" s="142">
        <v>14</v>
      </c>
    </row>
    <row r="7" spans="1:15" s="58" customFormat="1" ht="12.75" customHeight="1">
      <c r="A7" s="1042" t="s">
        <v>215</v>
      </c>
      <c r="B7" s="1034">
        <v>400</v>
      </c>
      <c r="C7" s="1034">
        <v>40002</v>
      </c>
      <c r="D7" s="1021" t="s">
        <v>290</v>
      </c>
      <c r="E7" s="1021" t="s">
        <v>291</v>
      </c>
      <c r="F7" s="1027" t="s">
        <v>292</v>
      </c>
      <c r="G7" s="1034">
        <v>2007</v>
      </c>
      <c r="H7" s="1034">
        <v>2009</v>
      </c>
      <c r="I7" s="1024">
        <v>1000000</v>
      </c>
      <c r="J7" s="1024">
        <v>950000</v>
      </c>
      <c r="K7" s="144" t="s">
        <v>293</v>
      </c>
      <c r="L7" s="145">
        <f>SUM(L8:L11)</f>
        <v>500000</v>
      </c>
      <c r="M7" s="146">
        <f>SUM(M8:M11)</f>
        <v>500000</v>
      </c>
      <c r="N7" s="147">
        <f>SUM(N8:N11)</f>
        <v>0</v>
      </c>
      <c r="O7" s="148"/>
    </row>
    <row r="8" spans="1:16" s="58" customFormat="1" ht="12.75">
      <c r="A8" s="1039"/>
      <c r="B8" s="1035"/>
      <c r="C8" s="1035"/>
      <c r="D8" s="1022"/>
      <c r="E8" s="1022"/>
      <c r="F8" s="1028"/>
      <c r="G8" s="1035"/>
      <c r="H8" s="1035"/>
      <c r="I8" s="1025"/>
      <c r="J8" s="1025"/>
      <c r="K8" s="149" t="s">
        <v>205</v>
      </c>
      <c r="L8" s="150">
        <v>162500</v>
      </c>
      <c r="M8" s="151">
        <v>125000</v>
      </c>
      <c r="N8" s="152">
        <v>0</v>
      </c>
      <c r="O8" s="148"/>
      <c r="P8" s="153"/>
    </row>
    <row r="9" spans="1:16" s="58" customFormat="1" ht="12.75">
      <c r="A9" s="1039"/>
      <c r="B9" s="1035"/>
      <c r="C9" s="1035"/>
      <c r="D9" s="1022"/>
      <c r="E9" s="1022"/>
      <c r="F9" s="1028"/>
      <c r="G9" s="1035"/>
      <c r="H9" s="1035"/>
      <c r="I9" s="1025"/>
      <c r="J9" s="1025"/>
      <c r="K9" s="149" t="s">
        <v>294</v>
      </c>
      <c r="L9" s="150">
        <v>0</v>
      </c>
      <c r="M9" s="151">
        <v>0</v>
      </c>
      <c r="N9" s="152">
        <v>0</v>
      </c>
      <c r="O9" s="148"/>
      <c r="P9" s="153"/>
    </row>
    <row r="10" spans="1:16" s="58" customFormat="1" ht="12.75">
      <c r="A10" s="1039"/>
      <c r="B10" s="1035"/>
      <c r="C10" s="1035"/>
      <c r="D10" s="1022"/>
      <c r="E10" s="1022"/>
      <c r="F10" s="1028"/>
      <c r="G10" s="1035"/>
      <c r="H10" s="1035"/>
      <c r="I10" s="1025"/>
      <c r="J10" s="1025"/>
      <c r="K10" s="149" t="s">
        <v>206</v>
      </c>
      <c r="L10" s="150">
        <v>337500</v>
      </c>
      <c r="M10" s="151">
        <v>375000</v>
      </c>
      <c r="N10" s="152">
        <v>0</v>
      </c>
      <c r="O10" s="148"/>
      <c r="P10" s="148"/>
    </row>
    <row r="11" spans="1:15" s="158" customFormat="1" ht="13.5" thickBot="1">
      <c r="A11" s="1043"/>
      <c r="B11" s="1036"/>
      <c r="C11" s="1036"/>
      <c r="D11" s="1023"/>
      <c r="E11" s="1023"/>
      <c r="F11" s="1029"/>
      <c r="G11" s="1036"/>
      <c r="H11" s="1036"/>
      <c r="I11" s="1026"/>
      <c r="J11" s="1026"/>
      <c r="K11" s="154" t="s">
        <v>295</v>
      </c>
      <c r="L11" s="155">
        <v>0</v>
      </c>
      <c r="M11" s="156">
        <v>0</v>
      </c>
      <c r="N11" s="157"/>
      <c r="O11" s="148"/>
    </row>
    <row r="12" spans="1:15" s="58" customFormat="1" ht="12.75" customHeight="1">
      <c r="A12" s="1042" t="s">
        <v>219</v>
      </c>
      <c r="B12" s="1034">
        <v>750</v>
      </c>
      <c r="C12" s="1034">
        <v>75023</v>
      </c>
      <c r="D12" s="1021" t="s">
        <v>296</v>
      </c>
      <c r="E12" s="1021" t="s">
        <v>297</v>
      </c>
      <c r="F12" s="1027" t="s">
        <v>298</v>
      </c>
      <c r="G12" s="1034">
        <v>2008</v>
      </c>
      <c r="H12" s="1034">
        <v>2008</v>
      </c>
      <c r="I12" s="1024">
        <v>402000</v>
      </c>
      <c r="J12" s="1024">
        <v>400000</v>
      </c>
      <c r="K12" s="144" t="s">
        <v>293</v>
      </c>
      <c r="L12" s="145">
        <f>SUM(L13:L16)</f>
        <v>402000</v>
      </c>
      <c r="M12" s="146">
        <f>SUM(M13:M16)</f>
        <v>0</v>
      </c>
      <c r="N12" s="147">
        <f>SUM(N13:N16)</f>
        <v>0</v>
      </c>
      <c r="O12" s="148"/>
    </row>
    <row r="13" spans="1:16" s="58" customFormat="1" ht="12.75">
      <c r="A13" s="1039"/>
      <c r="B13" s="1035"/>
      <c r="C13" s="1035"/>
      <c r="D13" s="1022"/>
      <c r="E13" s="1022"/>
      <c r="F13" s="1028"/>
      <c r="G13" s="1035"/>
      <c r="H13" s="1035"/>
      <c r="I13" s="1025"/>
      <c r="J13" s="1025"/>
      <c r="K13" s="149" t="s">
        <v>205</v>
      </c>
      <c r="L13" s="150">
        <v>102000</v>
      </c>
      <c r="M13" s="151"/>
      <c r="N13" s="152"/>
      <c r="O13" s="148"/>
      <c r="P13" s="153"/>
    </row>
    <row r="14" spans="1:16" s="58" customFormat="1" ht="12.75">
      <c r="A14" s="1039"/>
      <c r="B14" s="1035"/>
      <c r="C14" s="1035"/>
      <c r="D14" s="1022"/>
      <c r="E14" s="1022"/>
      <c r="F14" s="1028"/>
      <c r="G14" s="1035"/>
      <c r="H14" s="1035"/>
      <c r="I14" s="1025"/>
      <c r="J14" s="1025"/>
      <c r="K14" s="149" t="s">
        <v>294</v>
      </c>
      <c r="L14" s="150">
        <v>0</v>
      </c>
      <c r="M14" s="151"/>
      <c r="N14" s="152"/>
      <c r="O14" s="148"/>
      <c r="P14" s="153"/>
    </row>
    <row r="15" spans="1:16" s="58" customFormat="1" ht="12.75">
      <c r="A15" s="1039"/>
      <c r="B15" s="1035"/>
      <c r="C15" s="1035"/>
      <c r="D15" s="1022"/>
      <c r="E15" s="1022"/>
      <c r="F15" s="1028"/>
      <c r="G15" s="1035"/>
      <c r="H15" s="1035"/>
      <c r="I15" s="1025"/>
      <c r="J15" s="1025"/>
      <c r="K15" s="149" t="s">
        <v>206</v>
      </c>
      <c r="L15" s="150">
        <v>300000</v>
      </c>
      <c r="M15" s="151"/>
      <c r="N15" s="152"/>
      <c r="O15" s="148"/>
      <c r="P15" s="148"/>
    </row>
    <row r="16" spans="1:15" s="158" customFormat="1" ht="13.5" thickBot="1">
      <c r="A16" s="1043"/>
      <c r="B16" s="1036"/>
      <c r="C16" s="1036"/>
      <c r="D16" s="1023"/>
      <c r="E16" s="1023"/>
      <c r="F16" s="1029"/>
      <c r="G16" s="1036"/>
      <c r="H16" s="1036"/>
      <c r="I16" s="1026"/>
      <c r="J16" s="1026"/>
      <c r="K16" s="154" t="s">
        <v>295</v>
      </c>
      <c r="L16" s="155">
        <v>0</v>
      </c>
      <c r="M16" s="156"/>
      <c r="N16" s="157"/>
      <c r="O16" s="148"/>
    </row>
    <row r="17" spans="1:15" s="58" customFormat="1" ht="12.75" customHeight="1">
      <c r="A17" s="1042" t="s">
        <v>221</v>
      </c>
      <c r="B17" s="1034">
        <v>754</v>
      </c>
      <c r="C17" s="1034">
        <v>75412</v>
      </c>
      <c r="D17" s="1021" t="s">
        <v>290</v>
      </c>
      <c r="E17" s="1021" t="s">
        <v>299</v>
      </c>
      <c r="F17" s="1027" t="s">
        <v>292</v>
      </c>
      <c r="G17" s="1034">
        <v>2004</v>
      </c>
      <c r="H17" s="1034">
        <v>2008</v>
      </c>
      <c r="I17" s="1024">
        <v>1200500</v>
      </c>
      <c r="J17" s="1055">
        <v>1157400</v>
      </c>
      <c r="K17" s="144" t="s">
        <v>293</v>
      </c>
      <c r="L17" s="145">
        <f>SUM(L18:L21)</f>
        <v>1161700</v>
      </c>
      <c r="M17" s="146">
        <f>SUM(M18:M21)</f>
        <v>0</v>
      </c>
      <c r="N17" s="147">
        <f>SUM(N18:N21)</f>
        <v>0</v>
      </c>
      <c r="O17" s="148"/>
    </row>
    <row r="18" spans="1:16" s="58" customFormat="1" ht="12.75">
      <c r="A18" s="1039"/>
      <c r="B18" s="1035"/>
      <c r="C18" s="1035"/>
      <c r="D18" s="1022"/>
      <c r="E18" s="1022"/>
      <c r="F18" s="1028"/>
      <c r="G18" s="1035"/>
      <c r="H18" s="1035"/>
      <c r="I18" s="1025"/>
      <c r="J18" s="1018"/>
      <c r="K18" s="149" t="s">
        <v>205</v>
      </c>
      <c r="L18" s="150">
        <v>178000</v>
      </c>
      <c r="M18" s="151"/>
      <c r="N18" s="152"/>
      <c r="O18" s="148"/>
      <c r="P18" s="153"/>
    </row>
    <row r="19" spans="1:16" s="58" customFormat="1" ht="12.75">
      <c r="A19" s="1039"/>
      <c r="B19" s="1035"/>
      <c r="C19" s="1035"/>
      <c r="D19" s="1022"/>
      <c r="E19" s="1022"/>
      <c r="F19" s="1028"/>
      <c r="G19" s="1035"/>
      <c r="H19" s="1035"/>
      <c r="I19" s="1025"/>
      <c r="J19" s="1018"/>
      <c r="K19" s="149" t="s">
        <v>294</v>
      </c>
      <c r="L19" s="150">
        <v>0</v>
      </c>
      <c r="M19" s="151"/>
      <c r="N19" s="152"/>
      <c r="O19" s="148"/>
      <c r="P19" s="153"/>
    </row>
    <row r="20" spans="1:16" s="58" customFormat="1" ht="12.75">
      <c r="A20" s="1039"/>
      <c r="B20" s="1035"/>
      <c r="C20" s="1035"/>
      <c r="D20" s="1022"/>
      <c r="E20" s="1022"/>
      <c r="F20" s="1028"/>
      <c r="G20" s="1035"/>
      <c r="H20" s="1035"/>
      <c r="I20" s="1025"/>
      <c r="J20" s="1018"/>
      <c r="K20" s="149" t="s">
        <v>206</v>
      </c>
      <c r="L20" s="150">
        <v>983700</v>
      </c>
      <c r="M20" s="151"/>
      <c r="N20" s="152"/>
      <c r="O20" s="148"/>
      <c r="P20" s="148"/>
    </row>
    <row r="21" spans="1:15" s="158" customFormat="1" ht="13.5" thickBot="1">
      <c r="A21" s="1043"/>
      <c r="B21" s="1036"/>
      <c r="C21" s="1036"/>
      <c r="D21" s="1023"/>
      <c r="E21" s="1023"/>
      <c r="F21" s="1029"/>
      <c r="G21" s="1036"/>
      <c r="H21" s="1036"/>
      <c r="I21" s="1026"/>
      <c r="J21" s="1056"/>
      <c r="K21" s="154" t="s">
        <v>295</v>
      </c>
      <c r="L21" s="155">
        <v>0</v>
      </c>
      <c r="M21" s="156"/>
      <c r="N21" s="157"/>
      <c r="O21" s="148"/>
    </row>
    <row r="22" spans="1:15" s="58" customFormat="1" ht="12.75" customHeight="1">
      <c r="A22" s="1042" t="s">
        <v>223</v>
      </c>
      <c r="B22" s="1034">
        <v>801</v>
      </c>
      <c r="C22" s="1034">
        <v>80101</v>
      </c>
      <c r="D22" s="1021" t="s">
        <v>290</v>
      </c>
      <c r="E22" s="1021" t="s">
        <v>300</v>
      </c>
      <c r="F22" s="1027" t="s">
        <v>292</v>
      </c>
      <c r="G22" s="1034">
        <v>2005</v>
      </c>
      <c r="H22" s="1034">
        <v>2008</v>
      </c>
      <c r="I22" s="1024">
        <v>1958000</v>
      </c>
      <c r="J22" s="1055">
        <v>1950000</v>
      </c>
      <c r="K22" s="144" t="s">
        <v>293</v>
      </c>
      <c r="L22" s="145">
        <f>SUM(L23:L26)</f>
        <v>1958000</v>
      </c>
      <c r="M22" s="146">
        <f>SUM(M23:M26)</f>
        <v>0</v>
      </c>
      <c r="N22" s="147">
        <f>SUM(N23:N26)</f>
        <v>0</v>
      </c>
      <c r="O22" s="148"/>
    </row>
    <row r="23" spans="1:16" s="58" customFormat="1" ht="12.75">
      <c r="A23" s="1039"/>
      <c r="B23" s="1035"/>
      <c r="C23" s="1035"/>
      <c r="D23" s="1022"/>
      <c r="E23" s="1022"/>
      <c r="F23" s="1028"/>
      <c r="G23" s="1035"/>
      <c r="H23" s="1035"/>
      <c r="I23" s="1025"/>
      <c r="J23" s="1018"/>
      <c r="K23" s="149" t="s">
        <v>205</v>
      </c>
      <c r="L23" s="150">
        <v>495500</v>
      </c>
      <c r="M23" s="151"/>
      <c r="N23" s="152"/>
      <c r="O23" s="148"/>
      <c r="P23" s="153"/>
    </row>
    <row r="24" spans="1:16" s="58" customFormat="1" ht="12.75">
      <c r="A24" s="1039"/>
      <c r="B24" s="1035"/>
      <c r="C24" s="1035"/>
      <c r="D24" s="1022"/>
      <c r="E24" s="1022"/>
      <c r="F24" s="1028"/>
      <c r="G24" s="1035"/>
      <c r="H24" s="1035"/>
      <c r="I24" s="1025"/>
      <c r="J24" s="1018"/>
      <c r="K24" s="149" t="s">
        <v>294</v>
      </c>
      <c r="L24" s="150">
        <v>0</v>
      </c>
      <c r="M24" s="151"/>
      <c r="N24" s="152"/>
      <c r="O24" s="148"/>
      <c r="P24" s="153"/>
    </row>
    <row r="25" spans="1:16" s="58" customFormat="1" ht="12.75">
      <c r="A25" s="1039"/>
      <c r="B25" s="1035"/>
      <c r="C25" s="1035"/>
      <c r="D25" s="1022"/>
      <c r="E25" s="1022"/>
      <c r="F25" s="1028"/>
      <c r="G25" s="1035"/>
      <c r="H25" s="1035"/>
      <c r="I25" s="1025"/>
      <c r="J25" s="1018"/>
      <c r="K25" s="149" t="s">
        <v>206</v>
      </c>
      <c r="L25" s="150">
        <v>1462500</v>
      </c>
      <c r="M25" s="151"/>
      <c r="N25" s="152"/>
      <c r="O25" s="148"/>
      <c r="P25" s="148"/>
    </row>
    <row r="26" spans="1:15" s="158" customFormat="1" ht="14.25" customHeight="1" thickBot="1">
      <c r="A26" s="1043"/>
      <c r="B26" s="1036"/>
      <c r="C26" s="1036"/>
      <c r="D26" s="1023"/>
      <c r="E26" s="1023"/>
      <c r="F26" s="1029"/>
      <c r="G26" s="1036"/>
      <c r="H26" s="1036"/>
      <c r="I26" s="1026"/>
      <c r="J26" s="1056"/>
      <c r="K26" s="154" t="s">
        <v>295</v>
      </c>
      <c r="L26" s="155">
        <v>0</v>
      </c>
      <c r="M26" s="156"/>
      <c r="N26" s="157"/>
      <c r="O26" s="148"/>
    </row>
    <row r="27" spans="1:15" s="58" customFormat="1" ht="12.75" customHeight="1">
      <c r="A27" s="1042" t="s">
        <v>225</v>
      </c>
      <c r="B27" s="1034">
        <v>801</v>
      </c>
      <c r="C27" s="1034">
        <v>80101</v>
      </c>
      <c r="D27" s="1021" t="s">
        <v>149</v>
      </c>
      <c r="E27" s="1021" t="s">
        <v>150</v>
      </c>
      <c r="F27" s="1031" t="s">
        <v>81</v>
      </c>
      <c r="G27" s="1034">
        <v>2008</v>
      </c>
      <c r="H27" s="1034">
        <v>2008</v>
      </c>
      <c r="I27" s="1024">
        <v>2500</v>
      </c>
      <c r="J27" s="1024">
        <v>2500</v>
      </c>
      <c r="K27" s="144" t="s">
        <v>293</v>
      </c>
      <c r="L27" s="145">
        <f>SUM(L28:L31)</f>
        <v>2500</v>
      </c>
      <c r="M27" s="146">
        <f>SUM(M28:M31)</f>
        <v>0</v>
      </c>
      <c r="N27" s="147">
        <f>SUM(N28:N31)</f>
        <v>0</v>
      </c>
      <c r="O27" s="148"/>
    </row>
    <row r="28" spans="1:16" s="58" customFormat="1" ht="12.75">
      <c r="A28" s="1039"/>
      <c r="B28" s="1035"/>
      <c r="C28" s="1035"/>
      <c r="D28" s="1022"/>
      <c r="E28" s="1022"/>
      <c r="F28" s="1032"/>
      <c r="G28" s="1035"/>
      <c r="H28" s="1035"/>
      <c r="I28" s="1025"/>
      <c r="J28" s="1025"/>
      <c r="K28" s="149" t="s">
        <v>205</v>
      </c>
      <c r="L28" s="150">
        <v>0</v>
      </c>
      <c r="M28" s="151"/>
      <c r="N28" s="152"/>
      <c r="O28" s="148"/>
      <c r="P28" s="153"/>
    </row>
    <row r="29" spans="1:16" s="58" customFormat="1" ht="12.75">
      <c r="A29" s="1039"/>
      <c r="B29" s="1035"/>
      <c r="C29" s="1035"/>
      <c r="D29" s="1022"/>
      <c r="E29" s="1022"/>
      <c r="F29" s="1032"/>
      <c r="G29" s="1035"/>
      <c r="H29" s="1035"/>
      <c r="I29" s="1025"/>
      <c r="J29" s="1025"/>
      <c r="K29" s="149" t="s">
        <v>294</v>
      </c>
      <c r="L29" s="150">
        <v>0</v>
      </c>
      <c r="M29" s="151"/>
      <c r="N29" s="152"/>
      <c r="O29" s="148"/>
      <c r="P29" s="153"/>
    </row>
    <row r="30" spans="1:16" s="58" customFormat="1" ht="12.75">
      <c r="A30" s="1039"/>
      <c r="B30" s="1035"/>
      <c r="C30" s="1035"/>
      <c r="D30" s="1022"/>
      <c r="E30" s="1022"/>
      <c r="F30" s="1032"/>
      <c r="G30" s="1035"/>
      <c r="H30" s="1035"/>
      <c r="I30" s="1025"/>
      <c r="J30" s="1025"/>
      <c r="K30" s="149" t="s">
        <v>206</v>
      </c>
      <c r="L30" s="150">
        <v>1600</v>
      </c>
      <c r="M30" s="151"/>
      <c r="N30" s="152"/>
      <c r="O30" s="148"/>
      <c r="P30" s="148"/>
    </row>
    <row r="31" spans="1:15" s="158" customFormat="1" ht="14.25" customHeight="1" thickBot="1">
      <c r="A31" s="1043"/>
      <c r="B31" s="1036"/>
      <c r="C31" s="1036"/>
      <c r="D31" s="1023"/>
      <c r="E31" s="1023"/>
      <c r="F31" s="1033"/>
      <c r="G31" s="1036"/>
      <c r="H31" s="1036"/>
      <c r="I31" s="1026"/>
      <c r="J31" s="1026"/>
      <c r="K31" s="154" t="s">
        <v>295</v>
      </c>
      <c r="L31" s="155">
        <v>900</v>
      </c>
      <c r="M31" s="156"/>
      <c r="N31" s="157"/>
      <c r="O31" s="148"/>
    </row>
    <row r="32" spans="1:15" s="58" customFormat="1" ht="12.75" customHeight="1">
      <c r="A32" s="1042" t="s">
        <v>227</v>
      </c>
      <c r="B32" s="1034">
        <v>801</v>
      </c>
      <c r="C32" s="1034">
        <v>80110</v>
      </c>
      <c r="D32" s="1021" t="s">
        <v>301</v>
      </c>
      <c r="E32" s="1021" t="s">
        <v>302</v>
      </c>
      <c r="F32" s="1031" t="s">
        <v>303</v>
      </c>
      <c r="G32" s="1034">
        <v>2008</v>
      </c>
      <c r="H32" s="1034">
        <v>2008</v>
      </c>
      <c r="I32" s="1024">
        <v>24685</v>
      </c>
      <c r="J32" s="1024">
        <v>24685</v>
      </c>
      <c r="K32" s="144" t="s">
        <v>293</v>
      </c>
      <c r="L32" s="145">
        <f>SUM(L33:L36)</f>
        <v>24685</v>
      </c>
      <c r="M32" s="146">
        <f>SUM(M33:M36)</f>
        <v>0</v>
      </c>
      <c r="N32" s="147">
        <f>SUM(N33:N36)</f>
        <v>0</v>
      </c>
      <c r="O32" s="148"/>
    </row>
    <row r="33" spans="1:16" s="58" customFormat="1" ht="12.75">
      <c r="A33" s="1039"/>
      <c r="B33" s="1035"/>
      <c r="C33" s="1035"/>
      <c r="D33" s="1022"/>
      <c r="E33" s="1022"/>
      <c r="F33" s="1028"/>
      <c r="G33" s="1035"/>
      <c r="H33" s="1035"/>
      <c r="I33" s="1025"/>
      <c r="J33" s="1025"/>
      <c r="K33" s="149" t="s">
        <v>205</v>
      </c>
      <c r="L33" s="150">
        <v>6171</v>
      </c>
      <c r="M33" s="151"/>
      <c r="N33" s="152"/>
      <c r="O33" s="148"/>
      <c r="P33" s="153"/>
    </row>
    <row r="34" spans="1:16" s="58" customFormat="1" ht="12.75">
      <c r="A34" s="1039"/>
      <c r="B34" s="1035"/>
      <c r="C34" s="1035"/>
      <c r="D34" s="1022"/>
      <c r="E34" s="1022"/>
      <c r="F34" s="1028"/>
      <c r="G34" s="1035"/>
      <c r="H34" s="1035"/>
      <c r="I34" s="1025"/>
      <c r="J34" s="1025"/>
      <c r="K34" s="149" t="s">
        <v>294</v>
      </c>
      <c r="L34" s="150">
        <v>0</v>
      </c>
      <c r="M34" s="151"/>
      <c r="N34" s="152"/>
      <c r="O34" s="148"/>
      <c r="P34" s="153"/>
    </row>
    <row r="35" spans="1:16" s="58" customFormat="1" ht="12.75">
      <c r="A35" s="1039"/>
      <c r="B35" s="1035"/>
      <c r="C35" s="1035"/>
      <c r="D35" s="1022"/>
      <c r="E35" s="1022"/>
      <c r="F35" s="1028"/>
      <c r="G35" s="1035"/>
      <c r="H35" s="1035"/>
      <c r="I35" s="1025"/>
      <c r="J35" s="1025"/>
      <c r="K35" s="149" t="s">
        <v>206</v>
      </c>
      <c r="L35" s="150">
        <v>18514</v>
      </c>
      <c r="M35" s="151"/>
      <c r="N35" s="152"/>
      <c r="O35" s="148"/>
      <c r="P35" s="153"/>
    </row>
    <row r="36" spans="1:16" s="158" customFormat="1" ht="14.25" customHeight="1" thickBot="1">
      <c r="A36" s="1043"/>
      <c r="B36" s="1036"/>
      <c r="C36" s="1036"/>
      <c r="D36" s="1023"/>
      <c r="E36" s="1023"/>
      <c r="F36" s="1029"/>
      <c r="G36" s="1036"/>
      <c r="H36" s="1036"/>
      <c r="I36" s="1026"/>
      <c r="J36" s="1026"/>
      <c r="K36" s="154" t="s">
        <v>295</v>
      </c>
      <c r="L36" s="155">
        <v>0</v>
      </c>
      <c r="M36" s="156"/>
      <c r="N36" s="157"/>
      <c r="O36" s="148"/>
      <c r="P36" s="153"/>
    </row>
    <row r="37" spans="1:16" s="58" customFormat="1" ht="12.75" customHeight="1">
      <c r="A37" s="1042" t="s">
        <v>238</v>
      </c>
      <c r="B37" s="1034">
        <v>853</v>
      </c>
      <c r="C37" s="1034">
        <v>85395</v>
      </c>
      <c r="D37" s="1021" t="s">
        <v>403</v>
      </c>
      <c r="E37" s="1021" t="s">
        <v>339</v>
      </c>
      <c r="F37" s="1031" t="s">
        <v>304</v>
      </c>
      <c r="G37" s="1034">
        <v>2008</v>
      </c>
      <c r="H37" s="1034">
        <v>2008</v>
      </c>
      <c r="I37" s="1024">
        <v>315238</v>
      </c>
      <c r="J37" s="1024">
        <v>315238</v>
      </c>
      <c r="K37" s="144" t="s">
        <v>293</v>
      </c>
      <c r="L37" s="146">
        <f>SUM(L38:L41)</f>
        <v>315238</v>
      </c>
      <c r="M37" s="146">
        <f>SUM(M38:M41)</f>
        <v>0</v>
      </c>
      <c r="N37" s="147">
        <f>SUM(N38:N41)</f>
        <v>0</v>
      </c>
      <c r="O37" s="148"/>
      <c r="P37" s="148"/>
    </row>
    <row r="38" spans="1:16" s="58" customFormat="1" ht="12.75">
      <c r="A38" s="1039"/>
      <c r="B38" s="1035"/>
      <c r="C38" s="1035"/>
      <c r="D38" s="1022"/>
      <c r="E38" s="1022"/>
      <c r="F38" s="1032"/>
      <c r="G38" s="1035"/>
      <c r="H38" s="1035"/>
      <c r="I38" s="1025"/>
      <c r="J38" s="1025"/>
      <c r="K38" s="149" t="s">
        <v>205</v>
      </c>
      <c r="L38" s="151">
        <v>31536</v>
      </c>
      <c r="M38" s="151"/>
      <c r="N38" s="152"/>
      <c r="O38" s="148"/>
      <c r="P38" s="148"/>
    </row>
    <row r="39" spans="1:16" s="58" customFormat="1" ht="12.75">
      <c r="A39" s="1039"/>
      <c r="B39" s="1035"/>
      <c r="C39" s="1035"/>
      <c r="D39" s="1022"/>
      <c r="E39" s="1022"/>
      <c r="F39" s="1032"/>
      <c r="G39" s="1035"/>
      <c r="H39" s="1035"/>
      <c r="I39" s="1025"/>
      <c r="J39" s="1025"/>
      <c r="K39" s="149" t="s">
        <v>294</v>
      </c>
      <c r="L39" s="151">
        <v>0</v>
      </c>
      <c r="M39" s="151"/>
      <c r="N39" s="152"/>
      <c r="O39" s="148"/>
      <c r="P39" s="148"/>
    </row>
    <row r="40" spans="1:16" s="58" customFormat="1" ht="12.75">
      <c r="A40" s="1039"/>
      <c r="B40" s="1035"/>
      <c r="C40" s="1035"/>
      <c r="D40" s="1022"/>
      <c r="E40" s="1022"/>
      <c r="F40" s="1032"/>
      <c r="G40" s="1035"/>
      <c r="H40" s="1035"/>
      <c r="I40" s="1025"/>
      <c r="J40" s="1025"/>
      <c r="K40" s="149" t="s">
        <v>206</v>
      </c>
      <c r="L40" s="151">
        <v>269517</v>
      </c>
      <c r="M40" s="151"/>
      <c r="N40" s="152"/>
      <c r="O40" s="148"/>
      <c r="P40" s="148"/>
    </row>
    <row r="41" spans="1:16" s="158" customFormat="1" ht="14.25" customHeight="1" thickBot="1">
      <c r="A41" s="1043"/>
      <c r="B41" s="1036"/>
      <c r="C41" s="1036"/>
      <c r="D41" s="1023"/>
      <c r="E41" s="1023"/>
      <c r="F41" s="1033"/>
      <c r="G41" s="1036"/>
      <c r="H41" s="1036"/>
      <c r="I41" s="1026"/>
      <c r="J41" s="1026"/>
      <c r="K41" s="154" t="s">
        <v>295</v>
      </c>
      <c r="L41" s="156">
        <v>14185</v>
      </c>
      <c r="M41" s="156"/>
      <c r="N41" s="157"/>
      <c r="O41" s="148"/>
      <c r="P41" s="148"/>
    </row>
    <row r="42" spans="1:16" s="143" customFormat="1" ht="15" customHeight="1" thickBot="1">
      <c r="A42" s="159">
        <v>1</v>
      </c>
      <c r="B42" s="160">
        <v>2</v>
      </c>
      <c r="C42" s="160">
        <v>3</v>
      </c>
      <c r="D42" s="161">
        <v>4</v>
      </c>
      <c r="E42" s="161">
        <v>5</v>
      </c>
      <c r="F42" s="161">
        <v>6</v>
      </c>
      <c r="G42" s="161">
        <v>7</v>
      </c>
      <c r="H42" s="161">
        <v>8</v>
      </c>
      <c r="I42" s="161">
        <v>9</v>
      </c>
      <c r="J42" s="161">
        <v>10</v>
      </c>
      <c r="K42" s="161">
        <v>11</v>
      </c>
      <c r="L42" s="162">
        <v>12</v>
      </c>
      <c r="M42" s="161">
        <v>13</v>
      </c>
      <c r="N42" s="163">
        <v>14</v>
      </c>
      <c r="P42" s="469"/>
    </row>
    <row r="43" spans="1:16" s="58" customFormat="1" ht="12.75" customHeight="1">
      <c r="A43" s="1042" t="s">
        <v>240</v>
      </c>
      <c r="B43" s="1034">
        <v>853</v>
      </c>
      <c r="C43" s="1034">
        <v>85395</v>
      </c>
      <c r="D43" s="1021" t="s">
        <v>403</v>
      </c>
      <c r="E43" s="1021" t="s">
        <v>414</v>
      </c>
      <c r="F43" s="1027" t="s">
        <v>404</v>
      </c>
      <c r="G43" s="1034">
        <v>2008</v>
      </c>
      <c r="H43" s="1034">
        <v>2009</v>
      </c>
      <c r="I43" s="1024">
        <v>47889</v>
      </c>
      <c r="J43" s="1024">
        <v>47889</v>
      </c>
      <c r="K43" s="144" t="s">
        <v>293</v>
      </c>
      <c r="L43" s="145">
        <f>SUM(L44:L47)</f>
        <v>26469</v>
      </c>
      <c r="M43" s="146">
        <f>SUM(M44:M47)</f>
        <v>21420</v>
      </c>
      <c r="N43" s="147">
        <v>0</v>
      </c>
      <c r="O43" s="148"/>
      <c r="P43" s="148"/>
    </row>
    <row r="44" spans="1:16" s="58" customFormat="1" ht="12.75">
      <c r="A44" s="1039"/>
      <c r="B44" s="1035"/>
      <c r="C44" s="1035"/>
      <c r="D44" s="1022"/>
      <c r="E44" s="1022"/>
      <c r="F44" s="1028"/>
      <c r="G44" s="1035"/>
      <c r="H44" s="1035"/>
      <c r="I44" s="1025"/>
      <c r="J44" s="1025"/>
      <c r="K44" s="149" t="s">
        <v>205</v>
      </c>
      <c r="L44" s="150">
        <v>0</v>
      </c>
      <c r="M44" s="151">
        <v>0</v>
      </c>
      <c r="N44" s="152">
        <v>0</v>
      </c>
      <c r="O44" s="148"/>
      <c r="P44" s="148"/>
    </row>
    <row r="45" spans="1:16" s="58" customFormat="1" ht="12.75">
      <c r="A45" s="1039"/>
      <c r="B45" s="1035"/>
      <c r="C45" s="1035"/>
      <c r="D45" s="1022"/>
      <c r="E45" s="1022"/>
      <c r="F45" s="1028"/>
      <c r="G45" s="1035"/>
      <c r="H45" s="1035"/>
      <c r="I45" s="1025"/>
      <c r="J45" s="1025"/>
      <c r="K45" s="149" t="s">
        <v>294</v>
      </c>
      <c r="L45" s="150">
        <v>0</v>
      </c>
      <c r="M45" s="151">
        <v>0</v>
      </c>
      <c r="N45" s="152">
        <v>0</v>
      </c>
      <c r="O45" s="148"/>
      <c r="P45" s="148"/>
    </row>
    <row r="46" spans="1:16" s="58" customFormat="1" ht="12.75">
      <c r="A46" s="1039"/>
      <c r="B46" s="1035"/>
      <c r="C46" s="1035"/>
      <c r="D46" s="1022"/>
      <c r="E46" s="1022"/>
      <c r="F46" s="1028"/>
      <c r="G46" s="1035"/>
      <c r="H46" s="1035"/>
      <c r="I46" s="1025"/>
      <c r="J46" s="1025"/>
      <c r="K46" s="149" t="s">
        <v>206</v>
      </c>
      <c r="L46" s="150">
        <f>26469*85%</f>
        <v>22499</v>
      </c>
      <c r="M46" s="151">
        <f>21420*85%</f>
        <v>18207</v>
      </c>
      <c r="N46" s="152">
        <v>0</v>
      </c>
      <c r="O46" s="148"/>
      <c r="P46" s="148"/>
    </row>
    <row r="47" spans="1:16" s="158" customFormat="1" ht="13.5" thickBot="1">
      <c r="A47" s="1043"/>
      <c r="B47" s="1036"/>
      <c r="C47" s="1036"/>
      <c r="D47" s="1023"/>
      <c r="E47" s="1023"/>
      <c r="F47" s="1029"/>
      <c r="G47" s="1036"/>
      <c r="H47" s="1036"/>
      <c r="I47" s="1026"/>
      <c r="J47" s="1026"/>
      <c r="K47" s="154" t="s">
        <v>295</v>
      </c>
      <c r="L47" s="155">
        <v>3970</v>
      </c>
      <c r="M47" s="156">
        <v>3213</v>
      </c>
      <c r="N47" s="157">
        <v>0</v>
      </c>
      <c r="O47" s="148"/>
      <c r="P47" s="148"/>
    </row>
    <row r="48" spans="1:16" s="58" customFormat="1" ht="12.75">
      <c r="A48" s="1042" t="s">
        <v>242</v>
      </c>
      <c r="B48" s="1034">
        <v>853</v>
      </c>
      <c r="C48" s="1034">
        <v>85395</v>
      </c>
      <c r="D48" s="1021" t="s">
        <v>403</v>
      </c>
      <c r="E48" s="1021" t="s">
        <v>415</v>
      </c>
      <c r="F48" s="1027" t="s">
        <v>404</v>
      </c>
      <c r="G48" s="1034">
        <v>2008</v>
      </c>
      <c r="H48" s="1034">
        <v>2009</v>
      </c>
      <c r="I48" s="1024">
        <v>48389</v>
      </c>
      <c r="J48" s="1024">
        <v>48389</v>
      </c>
      <c r="K48" s="144" t="s">
        <v>293</v>
      </c>
      <c r="L48" s="145">
        <f>SUM(L49:L52)</f>
        <v>26969</v>
      </c>
      <c r="M48" s="146">
        <f>SUM(M49:M52)</f>
        <v>21420</v>
      </c>
      <c r="N48" s="147">
        <v>0</v>
      </c>
      <c r="O48" s="148"/>
      <c r="P48" s="148"/>
    </row>
    <row r="49" spans="1:16" s="58" customFormat="1" ht="12.75">
      <c r="A49" s="1039"/>
      <c r="B49" s="1035"/>
      <c r="C49" s="1035"/>
      <c r="D49" s="1022"/>
      <c r="E49" s="1022"/>
      <c r="F49" s="1028"/>
      <c r="G49" s="1035"/>
      <c r="H49" s="1035"/>
      <c r="I49" s="1025"/>
      <c r="J49" s="1025"/>
      <c r="K49" s="149" t="s">
        <v>205</v>
      </c>
      <c r="L49" s="150">
        <v>0</v>
      </c>
      <c r="M49" s="151">
        <v>0</v>
      </c>
      <c r="N49" s="152">
        <v>0</v>
      </c>
      <c r="O49" s="148"/>
      <c r="P49" s="148"/>
    </row>
    <row r="50" spans="1:16" s="58" customFormat="1" ht="12.75">
      <c r="A50" s="1039"/>
      <c r="B50" s="1035"/>
      <c r="C50" s="1035"/>
      <c r="D50" s="1022"/>
      <c r="E50" s="1022"/>
      <c r="F50" s="1028"/>
      <c r="G50" s="1035"/>
      <c r="H50" s="1035"/>
      <c r="I50" s="1025"/>
      <c r="J50" s="1025"/>
      <c r="K50" s="149" t="s">
        <v>294</v>
      </c>
      <c r="L50" s="150">
        <v>0</v>
      </c>
      <c r="M50" s="151">
        <v>0</v>
      </c>
      <c r="N50" s="152">
        <v>0</v>
      </c>
      <c r="O50" s="148"/>
      <c r="P50" s="148"/>
    </row>
    <row r="51" spans="1:16" s="58" customFormat="1" ht="12.75">
      <c r="A51" s="1039"/>
      <c r="B51" s="1035"/>
      <c r="C51" s="1035"/>
      <c r="D51" s="1022"/>
      <c r="E51" s="1022"/>
      <c r="F51" s="1028"/>
      <c r="G51" s="1035"/>
      <c r="H51" s="1035"/>
      <c r="I51" s="1025"/>
      <c r="J51" s="1025"/>
      <c r="K51" s="149" t="s">
        <v>206</v>
      </c>
      <c r="L51" s="150">
        <f>26969*85%</f>
        <v>22924</v>
      </c>
      <c r="M51" s="151">
        <f>21420*85%</f>
        <v>18207</v>
      </c>
      <c r="N51" s="152">
        <v>0</v>
      </c>
      <c r="O51" s="148"/>
      <c r="P51" s="148"/>
    </row>
    <row r="52" spans="1:16" s="158" customFormat="1" ht="13.5" thickBot="1">
      <c r="A52" s="1043"/>
      <c r="B52" s="1036"/>
      <c r="C52" s="1036"/>
      <c r="D52" s="1023"/>
      <c r="E52" s="1023"/>
      <c r="F52" s="1029"/>
      <c r="G52" s="1036"/>
      <c r="H52" s="1036"/>
      <c r="I52" s="1026"/>
      <c r="J52" s="1026"/>
      <c r="K52" s="154" t="s">
        <v>295</v>
      </c>
      <c r="L52" s="155">
        <v>4045</v>
      </c>
      <c r="M52" s="156">
        <f>21420-M51</f>
        <v>3213</v>
      </c>
      <c r="N52" s="157">
        <v>0</v>
      </c>
      <c r="O52" s="148"/>
      <c r="P52" s="148"/>
    </row>
    <row r="53" spans="1:16" s="58" customFormat="1" ht="12.75">
      <c r="A53" s="1042" t="s">
        <v>244</v>
      </c>
      <c r="B53" s="1034">
        <v>853</v>
      </c>
      <c r="C53" s="1034">
        <v>85395</v>
      </c>
      <c r="D53" s="1021" t="s">
        <v>403</v>
      </c>
      <c r="E53" s="1021" t="s">
        <v>416</v>
      </c>
      <c r="F53" s="1027" t="s">
        <v>404</v>
      </c>
      <c r="G53" s="1034">
        <v>2008</v>
      </c>
      <c r="H53" s="1034">
        <v>2009</v>
      </c>
      <c r="I53" s="1024">
        <v>47843</v>
      </c>
      <c r="J53" s="1024">
        <v>47843</v>
      </c>
      <c r="K53" s="144" t="s">
        <v>293</v>
      </c>
      <c r="L53" s="145">
        <f>SUM(L54:L57)</f>
        <v>21789</v>
      </c>
      <c r="M53" s="146">
        <f>SUM(M54:M57)</f>
        <v>26054</v>
      </c>
      <c r="N53" s="147">
        <v>0</v>
      </c>
      <c r="O53" s="148"/>
      <c r="P53" s="148"/>
    </row>
    <row r="54" spans="1:16" s="58" customFormat="1" ht="12.75">
      <c r="A54" s="1039"/>
      <c r="B54" s="1035"/>
      <c r="C54" s="1035"/>
      <c r="D54" s="1022"/>
      <c r="E54" s="1022"/>
      <c r="F54" s="1028"/>
      <c r="G54" s="1035"/>
      <c r="H54" s="1035"/>
      <c r="I54" s="1025"/>
      <c r="J54" s="1025"/>
      <c r="K54" s="149" t="s">
        <v>205</v>
      </c>
      <c r="L54" s="150">
        <v>0</v>
      </c>
      <c r="M54" s="151">
        <v>0</v>
      </c>
      <c r="N54" s="152">
        <v>0</v>
      </c>
      <c r="O54" s="148"/>
      <c r="P54" s="148"/>
    </row>
    <row r="55" spans="1:16" s="58" customFormat="1" ht="12.75">
      <c r="A55" s="1039"/>
      <c r="B55" s="1035"/>
      <c r="C55" s="1035"/>
      <c r="D55" s="1022"/>
      <c r="E55" s="1022"/>
      <c r="F55" s="1028"/>
      <c r="G55" s="1035"/>
      <c r="H55" s="1035"/>
      <c r="I55" s="1025"/>
      <c r="J55" s="1025"/>
      <c r="K55" s="149" t="s">
        <v>294</v>
      </c>
      <c r="L55" s="150">
        <v>0</v>
      </c>
      <c r="M55" s="151">
        <v>0</v>
      </c>
      <c r="N55" s="152">
        <v>0</v>
      </c>
      <c r="O55" s="148"/>
      <c r="P55" s="148"/>
    </row>
    <row r="56" spans="1:16" s="58" customFormat="1" ht="12.75">
      <c r="A56" s="1039"/>
      <c r="B56" s="1035"/>
      <c r="C56" s="1035"/>
      <c r="D56" s="1022"/>
      <c r="E56" s="1022"/>
      <c r="F56" s="1028"/>
      <c r="G56" s="1035"/>
      <c r="H56" s="1035"/>
      <c r="I56" s="1025"/>
      <c r="J56" s="1025"/>
      <c r="K56" s="149" t="s">
        <v>206</v>
      </c>
      <c r="L56" s="150">
        <f>21789*85%</f>
        <v>18521</v>
      </c>
      <c r="M56" s="151">
        <f>26054*85%</f>
        <v>22146</v>
      </c>
      <c r="N56" s="152">
        <v>0</v>
      </c>
      <c r="O56" s="148"/>
      <c r="P56" s="148"/>
    </row>
    <row r="57" spans="1:16" s="158" customFormat="1" ht="13.5" thickBot="1">
      <c r="A57" s="1043"/>
      <c r="B57" s="1036"/>
      <c r="C57" s="1036"/>
      <c r="D57" s="1023"/>
      <c r="E57" s="1023"/>
      <c r="F57" s="1029"/>
      <c r="G57" s="1036"/>
      <c r="H57" s="1036"/>
      <c r="I57" s="1026"/>
      <c r="J57" s="1026"/>
      <c r="K57" s="154" t="s">
        <v>295</v>
      </c>
      <c r="L57" s="155">
        <f>21789-L56</f>
        <v>3268</v>
      </c>
      <c r="M57" s="156">
        <f>26054-M56</f>
        <v>3908</v>
      </c>
      <c r="N57" s="157">
        <v>0</v>
      </c>
      <c r="O57" s="148"/>
      <c r="P57" s="148"/>
    </row>
    <row r="58" spans="1:16" s="58" customFormat="1" ht="12.75" customHeight="1">
      <c r="A58" s="1042" t="s">
        <v>306</v>
      </c>
      <c r="B58" s="1034">
        <v>853</v>
      </c>
      <c r="C58" s="1034">
        <v>85395</v>
      </c>
      <c r="D58" s="1021" t="s">
        <v>403</v>
      </c>
      <c r="E58" s="1021" t="s">
        <v>417</v>
      </c>
      <c r="F58" s="1027" t="s">
        <v>404</v>
      </c>
      <c r="G58" s="1034">
        <v>2008</v>
      </c>
      <c r="H58" s="1034">
        <v>2009</v>
      </c>
      <c r="I58" s="1024">
        <v>49549</v>
      </c>
      <c r="J58" s="1024">
        <v>49549</v>
      </c>
      <c r="K58" s="144" t="s">
        <v>293</v>
      </c>
      <c r="L58" s="145">
        <f>SUM(L59:L62)</f>
        <v>27449</v>
      </c>
      <c r="M58" s="146">
        <f>SUM(M59:M62)</f>
        <v>22100</v>
      </c>
      <c r="N58" s="147">
        <v>0</v>
      </c>
      <c r="O58" s="148"/>
      <c r="P58" s="148"/>
    </row>
    <row r="59" spans="1:16" s="58" customFormat="1" ht="12.75">
      <c r="A59" s="1039"/>
      <c r="B59" s="1035"/>
      <c r="C59" s="1035"/>
      <c r="D59" s="1022"/>
      <c r="E59" s="1022"/>
      <c r="F59" s="1028"/>
      <c r="G59" s="1035"/>
      <c r="H59" s="1035"/>
      <c r="I59" s="1025"/>
      <c r="J59" s="1025"/>
      <c r="K59" s="149" t="s">
        <v>205</v>
      </c>
      <c r="L59" s="150">
        <v>0</v>
      </c>
      <c r="M59" s="151">
        <v>0</v>
      </c>
      <c r="N59" s="152">
        <v>0</v>
      </c>
      <c r="O59" s="148"/>
      <c r="P59" s="148"/>
    </row>
    <row r="60" spans="1:16" s="58" customFormat="1" ht="12.75">
      <c r="A60" s="1039"/>
      <c r="B60" s="1035"/>
      <c r="C60" s="1035"/>
      <c r="D60" s="1022"/>
      <c r="E60" s="1022"/>
      <c r="F60" s="1028"/>
      <c r="G60" s="1035"/>
      <c r="H60" s="1035"/>
      <c r="I60" s="1025"/>
      <c r="J60" s="1025"/>
      <c r="K60" s="149" t="s">
        <v>294</v>
      </c>
      <c r="L60" s="150">
        <v>0</v>
      </c>
      <c r="M60" s="151">
        <v>0</v>
      </c>
      <c r="N60" s="152">
        <v>0</v>
      </c>
      <c r="O60" s="148"/>
      <c r="P60" s="148"/>
    </row>
    <row r="61" spans="1:16" s="58" customFormat="1" ht="12.75">
      <c r="A61" s="1039"/>
      <c r="B61" s="1035"/>
      <c r="C61" s="1035"/>
      <c r="D61" s="1022"/>
      <c r="E61" s="1022"/>
      <c r="F61" s="1028"/>
      <c r="G61" s="1035"/>
      <c r="H61" s="1035"/>
      <c r="I61" s="1025"/>
      <c r="J61" s="1025"/>
      <c r="K61" s="149" t="s">
        <v>206</v>
      </c>
      <c r="L61" s="150">
        <f>27449*85%</f>
        <v>23332</v>
      </c>
      <c r="M61" s="151">
        <f>22100*85%</f>
        <v>18785</v>
      </c>
      <c r="N61" s="152">
        <v>0</v>
      </c>
      <c r="O61" s="148"/>
      <c r="P61" s="148"/>
    </row>
    <row r="62" spans="1:16" s="158" customFormat="1" ht="13.5" thickBot="1">
      <c r="A62" s="1043"/>
      <c r="B62" s="1036"/>
      <c r="C62" s="1036"/>
      <c r="D62" s="1023"/>
      <c r="E62" s="1023"/>
      <c r="F62" s="1029"/>
      <c r="G62" s="1036"/>
      <c r="H62" s="1036"/>
      <c r="I62" s="1026"/>
      <c r="J62" s="1026"/>
      <c r="K62" s="154" t="s">
        <v>295</v>
      </c>
      <c r="L62" s="155">
        <f>27449-L61</f>
        <v>4117</v>
      </c>
      <c r="M62" s="156">
        <f>22100-M61</f>
        <v>3315</v>
      </c>
      <c r="N62" s="157">
        <v>0</v>
      </c>
      <c r="O62" s="148"/>
      <c r="P62" s="148"/>
    </row>
    <row r="63" spans="1:16" s="58" customFormat="1" ht="12.75" customHeight="1">
      <c r="A63" s="1042" t="s">
        <v>307</v>
      </c>
      <c r="B63" s="1034">
        <v>853</v>
      </c>
      <c r="C63" s="1034">
        <v>85395</v>
      </c>
      <c r="D63" s="1021" t="s">
        <v>403</v>
      </c>
      <c r="E63" s="1021" t="s">
        <v>418</v>
      </c>
      <c r="F63" s="1027" t="s">
        <v>404</v>
      </c>
      <c r="G63" s="1034">
        <v>2008</v>
      </c>
      <c r="H63" s="1034">
        <v>2009</v>
      </c>
      <c r="I63" s="1024">
        <v>48389</v>
      </c>
      <c r="J63" s="1024">
        <v>48389</v>
      </c>
      <c r="K63" s="144" t="s">
        <v>293</v>
      </c>
      <c r="L63" s="145">
        <f>SUM(L64:L67)</f>
        <v>26969</v>
      </c>
      <c r="M63" s="146">
        <f>SUM(M64:M67)</f>
        <v>21420</v>
      </c>
      <c r="N63" s="147">
        <v>0</v>
      </c>
      <c r="O63" s="148"/>
      <c r="P63" s="148"/>
    </row>
    <row r="64" spans="1:16" s="58" customFormat="1" ht="12.75">
      <c r="A64" s="1039"/>
      <c r="B64" s="1035"/>
      <c r="C64" s="1035"/>
      <c r="D64" s="1022"/>
      <c r="E64" s="1022"/>
      <c r="F64" s="1028"/>
      <c r="G64" s="1035"/>
      <c r="H64" s="1035"/>
      <c r="I64" s="1025"/>
      <c r="J64" s="1025"/>
      <c r="K64" s="149" t="s">
        <v>205</v>
      </c>
      <c r="L64" s="150">
        <v>0</v>
      </c>
      <c r="M64" s="151">
        <v>0</v>
      </c>
      <c r="N64" s="152">
        <v>0</v>
      </c>
      <c r="O64" s="148"/>
      <c r="P64" s="148"/>
    </row>
    <row r="65" spans="1:16" s="58" customFormat="1" ht="12.75">
      <c r="A65" s="1039"/>
      <c r="B65" s="1035"/>
      <c r="C65" s="1035"/>
      <c r="D65" s="1022"/>
      <c r="E65" s="1022"/>
      <c r="F65" s="1028"/>
      <c r="G65" s="1035"/>
      <c r="H65" s="1035"/>
      <c r="I65" s="1025"/>
      <c r="J65" s="1025"/>
      <c r="K65" s="149" t="s">
        <v>294</v>
      </c>
      <c r="L65" s="150">
        <v>0</v>
      </c>
      <c r="M65" s="151">
        <v>0</v>
      </c>
      <c r="N65" s="152">
        <v>0</v>
      </c>
      <c r="O65" s="148"/>
      <c r="P65" s="148"/>
    </row>
    <row r="66" spans="1:16" s="58" customFormat="1" ht="12.75">
      <c r="A66" s="1039"/>
      <c r="B66" s="1035"/>
      <c r="C66" s="1035"/>
      <c r="D66" s="1022"/>
      <c r="E66" s="1022"/>
      <c r="F66" s="1028"/>
      <c r="G66" s="1035"/>
      <c r="H66" s="1035"/>
      <c r="I66" s="1025"/>
      <c r="J66" s="1025"/>
      <c r="K66" s="149" t="s">
        <v>206</v>
      </c>
      <c r="L66" s="150">
        <f>26969*85%</f>
        <v>22924</v>
      </c>
      <c r="M66" s="151">
        <f>21420*85%</f>
        <v>18207</v>
      </c>
      <c r="N66" s="152">
        <v>0</v>
      </c>
      <c r="O66" s="148"/>
      <c r="P66" s="148"/>
    </row>
    <row r="67" spans="1:16" s="158" customFormat="1" ht="13.5" thickBot="1">
      <c r="A67" s="1043"/>
      <c r="B67" s="1036"/>
      <c r="C67" s="1036"/>
      <c r="D67" s="1023"/>
      <c r="E67" s="1023"/>
      <c r="F67" s="1029"/>
      <c r="G67" s="1036"/>
      <c r="H67" s="1036"/>
      <c r="I67" s="1026"/>
      <c r="J67" s="1026"/>
      <c r="K67" s="154" t="s">
        <v>295</v>
      </c>
      <c r="L67" s="155">
        <f>26969-L66</f>
        <v>4045</v>
      </c>
      <c r="M67" s="156">
        <f>21420-M66</f>
        <v>3213</v>
      </c>
      <c r="N67" s="157">
        <v>0</v>
      </c>
      <c r="O67" s="148"/>
      <c r="P67" s="148"/>
    </row>
    <row r="68" spans="1:16" s="58" customFormat="1" ht="12.75" customHeight="1">
      <c r="A68" s="1042" t="s">
        <v>308</v>
      </c>
      <c r="B68" s="1034">
        <v>853</v>
      </c>
      <c r="C68" s="1034">
        <v>85395</v>
      </c>
      <c r="D68" s="1021" t="s">
        <v>403</v>
      </c>
      <c r="E68" s="1021" t="s">
        <v>419</v>
      </c>
      <c r="F68" s="1027" t="s">
        <v>404</v>
      </c>
      <c r="G68" s="1034">
        <v>2008</v>
      </c>
      <c r="H68" s="1034">
        <v>2009</v>
      </c>
      <c r="I68" s="1024">
        <v>49549</v>
      </c>
      <c r="J68" s="1024">
        <f>I68</f>
        <v>49549</v>
      </c>
      <c r="K68" s="144" t="s">
        <v>293</v>
      </c>
      <c r="L68" s="145">
        <f>SUM(L69:L72)</f>
        <v>27449</v>
      </c>
      <c r="M68" s="146">
        <f>SUM(M69:M72)</f>
        <v>22100</v>
      </c>
      <c r="N68" s="147">
        <v>0</v>
      </c>
      <c r="O68" s="148"/>
      <c r="P68" s="148"/>
    </row>
    <row r="69" spans="1:16" s="58" customFormat="1" ht="12.75">
      <c r="A69" s="1039"/>
      <c r="B69" s="1035"/>
      <c r="C69" s="1035"/>
      <c r="D69" s="1022"/>
      <c r="E69" s="1022"/>
      <c r="F69" s="1028"/>
      <c r="G69" s="1035"/>
      <c r="H69" s="1035"/>
      <c r="I69" s="1025"/>
      <c r="J69" s="1025"/>
      <c r="K69" s="149" t="s">
        <v>205</v>
      </c>
      <c r="L69" s="150">
        <v>0</v>
      </c>
      <c r="M69" s="151">
        <v>0</v>
      </c>
      <c r="N69" s="152">
        <v>0</v>
      </c>
      <c r="O69" s="148"/>
      <c r="P69" s="148"/>
    </row>
    <row r="70" spans="1:16" s="58" customFormat="1" ht="12.75">
      <c r="A70" s="1039"/>
      <c r="B70" s="1035"/>
      <c r="C70" s="1035"/>
      <c r="D70" s="1022"/>
      <c r="E70" s="1022"/>
      <c r="F70" s="1028"/>
      <c r="G70" s="1035"/>
      <c r="H70" s="1035"/>
      <c r="I70" s="1025"/>
      <c r="J70" s="1025"/>
      <c r="K70" s="149" t="s">
        <v>294</v>
      </c>
      <c r="L70" s="150">
        <v>0</v>
      </c>
      <c r="M70" s="151">
        <v>0</v>
      </c>
      <c r="N70" s="152">
        <v>0</v>
      </c>
      <c r="O70" s="148"/>
      <c r="P70" s="148"/>
    </row>
    <row r="71" spans="1:16" s="58" customFormat="1" ht="12.75">
      <c r="A71" s="1039"/>
      <c r="B71" s="1035"/>
      <c r="C71" s="1035"/>
      <c r="D71" s="1022"/>
      <c r="E71" s="1022"/>
      <c r="F71" s="1028"/>
      <c r="G71" s="1035"/>
      <c r="H71" s="1035"/>
      <c r="I71" s="1025"/>
      <c r="J71" s="1025"/>
      <c r="K71" s="149" t="s">
        <v>206</v>
      </c>
      <c r="L71" s="150">
        <f>27449*85%</f>
        <v>23332</v>
      </c>
      <c r="M71" s="151">
        <f>22100*85%</f>
        <v>18785</v>
      </c>
      <c r="N71" s="152">
        <v>0</v>
      </c>
      <c r="O71" s="148"/>
      <c r="P71" s="148"/>
    </row>
    <row r="72" spans="1:16" s="158" customFormat="1" ht="13.5" thickBot="1">
      <c r="A72" s="1043"/>
      <c r="B72" s="1036"/>
      <c r="C72" s="1036"/>
      <c r="D72" s="1023"/>
      <c r="E72" s="1023"/>
      <c r="F72" s="1029"/>
      <c r="G72" s="1036"/>
      <c r="H72" s="1036"/>
      <c r="I72" s="1026"/>
      <c r="J72" s="1026"/>
      <c r="K72" s="154" t="s">
        <v>295</v>
      </c>
      <c r="L72" s="155">
        <f>27449-L71</f>
        <v>4117</v>
      </c>
      <c r="M72" s="156">
        <f>22100-M71</f>
        <v>3315</v>
      </c>
      <c r="N72" s="157">
        <v>0</v>
      </c>
      <c r="O72" s="148"/>
      <c r="P72" s="148"/>
    </row>
    <row r="73" spans="1:16" s="58" customFormat="1" ht="12.75" customHeight="1">
      <c r="A73" s="1042" t="s">
        <v>310</v>
      </c>
      <c r="B73" s="1034">
        <v>853</v>
      </c>
      <c r="C73" s="1034">
        <v>85395</v>
      </c>
      <c r="D73" s="1021" t="s">
        <v>403</v>
      </c>
      <c r="E73" s="1021" t="s">
        <v>420</v>
      </c>
      <c r="F73" s="1027" t="s">
        <v>404</v>
      </c>
      <c r="G73" s="1034">
        <v>2008</v>
      </c>
      <c r="H73" s="1034">
        <v>2009</v>
      </c>
      <c r="I73" s="1024">
        <v>47843</v>
      </c>
      <c r="J73" s="1024">
        <v>47843</v>
      </c>
      <c r="K73" s="144" t="s">
        <v>293</v>
      </c>
      <c r="L73" s="145">
        <f>SUM(L74:L77)</f>
        <v>21789</v>
      </c>
      <c r="M73" s="146">
        <f>SUM(M74:M77)</f>
        <v>26054</v>
      </c>
      <c r="N73" s="147">
        <v>0</v>
      </c>
      <c r="O73" s="148"/>
      <c r="P73" s="148"/>
    </row>
    <row r="74" spans="1:16" s="58" customFormat="1" ht="12.75">
      <c r="A74" s="1039"/>
      <c r="B74" s="1035"/>
      <c r="C74" s="1035"/>
      <c r="D74" s="1022"/>
      <c r="E74" s="1022"/>
      <c r="F74" s="1028"/>
      <c r="G74" s="1035"/>
      <c r="H74" s="1035"/>
      <c r="I74" s="1025"/>
      <c r="J74" s="1025"/>
      <c r="K74" s="149" t="s">
        <v>205</v>
      </c>
      <c r="L74" s="150">
        <v>0</v>
      </c>
      <c r="M74" s="151">
        <v>0</v>
      </c>
      <c r="N74" s="152">
        <v>0</v>
      </c>
      <c r="O74" s="148"/>
      <c r="P74" s="148"/>
    </row>
    <row r="75" spans="1:16" s="58" customFormat="1" ht="12.75">
      <c r="A75" s="1039"/>
      <c r="B75" s="1035"/>
      <c r="C75" s="1035"/>
      <c r="D75" s="1022"/>
      <c r="E75" s="1022"/>
      <c r="F75" s="1028"/>
      <c r="G75" s="1035"/>
      <c r="H75" s="1035"/>
      <c r="I75" s="1025"/>
      <c r="J75" s="1025"/>
      <c r="K75" s="149" t="s">
        <v>294</v>
      </c>
      <c r="L75" s="150">
        <v>0</v>
      </c>
      <c r="M75" s="151">
        <v>0</v>
      </c>
      <c r="N75" s="152">
        <v>0</v>
      </c>
      <c r="O75" s="148"/>
      <c r="P75" s="148"/>
    </row>
    <row r="76" spans="1:16" s="58" customFormat="1" ht="12.75">
      <c r="A76" s="1039"/>
      <c r="B76" s="1035"/>
      <c r="C76" s="1035"/>
      <c r="D76" s="1022"/>
      <c r="E76" s="1022"/>
      <c r="F76" s="1028"/>
      <c r="G76" s="1035"/>
      <c r="H76" s="1035"/>
      <c r="I76" s="1025"/>
      <c r="J76" s="1025"/>
      <c r="K76" s="149" t="s">
        <v>206</v>
      </c>
      <c r="L76" s="150">
        <f>21789*85%</f>
        <v>18521</v>
      </c>
      <c r="M76" s="151">
        <f>26054*85%</f>
        <v>22146</v>
      </c>
      <c r="N76" s="152">
        <v>0</v>
      </c>
      <c r="O76" s="148"/>
      <c r="P76" s="148"/>
    </row>
    <row r="77" spans="1:16" s="158" customFormat="1" ht="14.25" customHeight="1" thickBot="1">
      <c r="A77" s="1043"/>
      <c r="B77" s="1036"/>
      <c r="C77" s="1036"/>
      <c r="D77" s="1023"/>
      <c r="E77" s="1023"/>
      <c r="F77" s="1029"/>
      <c r="G77" s="1036"/>
      <c r="H77" s="1036"/>
      <c r="I77" s="1026"/>
      <c r="J77" s="1026"/>
      <c r="K77" s="154" t="s">
        <v>295</v>
      </c>
      <c r="L77" s="155">
        <f>21789-L76</f>
        <v>3268</v>
      </c>
      <c r="M77" s="156">
        <f>26054-M76</f>
        <v>3908</v>
      </c>
      <c r="N77" s="157">
        <v>0</v>
      </c>
      <c r="O77" s="148"/>
      <c r="P77" s="148"/>
    </row>
    <row r="78" spans="1:16" s="58" customFormat="1" ht="12.75" customHeight="1">
      <c r="A78" s="1042" t="s">
        <v>312</v>
      </c>
      <c r="B78" s="1034">
        <v>853</v>
      </c>
      <c r="C78" s="1034">
        <v>85395</v>
      </c>
      <c r="D78" s="1021" t="s">
        <v>403</v>
      </c>
      <c r="E78" s="1021" t="s">
        <v>421</v>
      </c>
      <c r="F78" s="1031" t="s">
        <v>404</v>
      </c>
      <c r="G78" s="1034">
        <v>2008</v>
      </c>
      <c r="H78" s="1034">
        <v>2009</v>
      </c>
      <c r="I78" s="1024">
        <v>47889</v>
      </c>
      <c r="J78" s="1024">
        <f>I78</f>
        <v>47889</v>
      </c>
      <c r="K78" s="144" t="s">
        <v>293</v>
      </c>
      <c r="L78" s="145">
        <f>SUM(L79:L82)</f>
        <v>26469</v>
      </c>
      <c r="M78" s="146">
        <f>SUM(M79:M82)</f>
        <v>21420</v>
      </c>
      <c r="N78" s="147">
        <v>0</v>
      </c>
      <c r="O78" s="148"/>
      <c r="P78" s="148"/>
    </row>
    <row r="79" spans="1:16" s="58" customFormat="1" ht="12.75">
      <c r="A79" s="1039"/>
      <c r="B79" s="1035"/>
      <c r="C79" s="1035"/>
      <c r="D79" s="1022"/>
      <c r="E79" s="1022"/>
      <c r="F79" s="1028"/>
      <c r="G79" s="1035"/>
      <c r="H79" s="1035"/>
      <c r="I79" s="1025"/>
      <c r="J79" s="1025"/>
      <c r="K79" s="149" t="s">
        <v>205</v>
      </c>
      <c r="L79" s="150">
        <v>0</v>
      </c>
      <c r="M79" s="151">
        <v>0</v>
      </c>
      <c r="N79" s="152">
        <v>0</v>
      </c>
      <c r="O79" s="148"/>
      <c r="P79" s="148"/>
    </row>
    <row r="80" spans="1:16" s="58" customFormat="1" ht="12.75">
      <c r="A80" s="1039"/>
      <c r="B80" s="1035"/>
      <c r="C80" s="1035"/>
      <c r="D80" s="1022"/>
      <c r="E80" s="1022"/>
      <c r="F80" s="1028"/>
      <c r="G80" s="1035"/>
      <c r="H80" s="1035"/>
      <c r="I80" s="1025"/>
      <c r="J80" s="1025"/>
      <c r="K80" s="149" t="s">
        <v>294</v>
      </c>
      <c r="L80" s="150">
        <v>0</v>
      </c>
      <c r="M80" s="151">
        <v>0</v>
      </c>
      <c r="N80" s="152">
        <v>0</v>
      </c>
      <c r="O80" s="148"/>
      <c r="P80" s="148"/>
    </row>
    <row r="81" spans="1:16" s="58" customFormat="1" ht="12.75">
      <c r="A81" s="1039"/>
      <c r="B81" s="1035"/>
      <c r="C81" s="1035"/>
      <c r="D81" s="1022"/>
      <c r="E81" s="1022"/>
      <c r="F81" s="1028"/>
      <c r="G81" s="1035"/>
      <c r="H81" s="1035"/>
      <c r="I81" s="1025"/>
      <c r="J81" s="1025"/>
      <c r="K81" s="149" t="s">
        <v>206</v>
      </c>
      <c r="L81" s="150">
        <f>26469*85%</f>
        <v>22499</v>
      </c>
      <c r="M81" s="151">
        <f>21420*85%</f>
        <v>18207</v>
      </c>
      <c r="N81" s="152">
        <v>0</v>
      </c>
      <c r="O81" s="148"/>
      <c r="P81" s="148"/>
    </row>
    <row r="82" spans="1:16" s="158" customFormat="1" ht="14.25" customHeight="1" thickBot="1">
      <c r="A82" s="1043"/>
      <c r="B82" s="1036"/>
      <c r="C82" s="1036"/>
      <c r="D82" s="1023"/>
      <c r="E82" s="1023"/>
      <c r="F82" s="1029"/>
      <c r="G82" s="1036"/>
      <c r="H82" s="1036"/>
      <c r="I82" s="1026"/>
      <c r="J82" s="1026"/>
      <c r="K82" s="154" t="s">
        <v>295</v>
      </c>
      <c r="L82" s="155">
        <f>26469-L81</f>
        <v>3970</v>
      </c>
      <c r="M82" s="156">
        <f>21420-M81</f>
        <v>3213</v>
      </c>
      <c r="N82" s="157">
        <v>0</v>
      </c>
      <c r="O82" s="148"/>
      <c r="P82" s="148"/>
    </row>
    <row r="83" spans="1:16" s="58" customFormat="1" ht="12.75" customHeight="1">
      <c r="A83" s="1042" t="s">
        <v>405</v>
      </c>
      <c r="B83" s="1034">
        <v>853</v>
      </c>
      <c r="C83" s="1034">
        <v>85395</v>
      </c>
      <c r="D83" s="1021" t="s">
        <v>403</v>
      </c>
      <c r="E83" s="1021" t="s">
        <v>422</v>
      </c>
      <c r="F83" s="1031" t="s">
        <v>404</v>
      </c>
      <c r="G83" s="1034">
        <v>2008</v>
      </c>
      <c r="H83" s="1034">
        <v>2009</v>
      </c>
      <c r="I83" s="1024">
        <v>47889</v>
      </c>
      <c r="J83" s="1024">
        <v>47889</v>
      </c>
      <c r="K83" s="144" t="s">
        <v>293</v>
      </c>
      <c r="L83" s="146">
        <f>SUM(L84:L87)</f>
        <v>26469</v>
      </c>
      <c r="M83" s="146">
        <f>SUM(M84:M87)</f>
        <v>21420</v>
      </c>
      <c r="N83" s="147">
        <v>0</v>
      </c>
      <c r="O83" s="148"/>
      <c r="P83" s="148"/>
    </row>
    <row r="84" spans="1:16" s="58" customFormat="1" ht="12.75">
      <c r="A84" s="1039"/>
      <c r="B84" s="1035"/>
      <c r="C84" s="1035"/>
      <c r="D84" s="1022"/>
      <c r="E84" s="1022"/>
      <c r="F84" s="1032"/>
      <c r="G84" s="1035"/>
      <c r="H84" s="1035"/>
      <c r="I84" s="1025"/>
      <c r="J84" s="1025"/>
      <c r="K84" s="149" t="s">
        <v>205</v>
      </c>
      <c r="L84" s="151">
        <v>0</v>
      </c>
      <c r="M84" s="151">
        <v>0</v>
      </c>
      <c r="N84" s="152">
        <v>0</v>
      </c>
      <c r="O84" s="148"/>
      <c r="P84" s="148"/>
    </row>
    <row r="85" spans="1:16" s="58" customFormat="1" ht="12.75">
      <c r="A85" s="1039"/>
      <c r="B85" s="1035"/>
      <c r="C85" s="1035"/>
      <c r="D85" s="1022"/>
      <c r="E85" s="1022"/>
      <c r="F85" s="1032"/>
      <c r="G85" s="1035"/>
      <c r="H85" s="1035"/>
      <c r="I85" s="1025"/>
      <c r="J85" s="1025"/>
      <c r="K85" s="149" t="s">
        <v>294</v>
      </c>
      <c r="L85" s="151">
        <v>0</v>
      </c>
      <c r="M85" s="151">
        <v>0</v>
      </c>
      <c r="N85" s="152">
        <v>0</v>
      </c>
      <c r="O85" s="148"/>
      <c r="P85" s="148"/>
    </row>
    <row r="86" spans="1:16" s="58" customFormat="1" ht="12.75">
      <c r="A86" s="1039"/>
      <c r="B86" s="1035"/>
      <c r="C86" s="1035"/>
      <c r="D86" s="1022"/>
      <c r="E86" s="1022"/>
      <c r="F86" s="1032"/>
      <c r="G86" s="1035"/>
      <c r="H86" s="1035"/>
      <c r="I86" s="1025"/>
      <c r="J86" s="1025"/>
      <c r="K86" s="149" t="s">
        <v>206</v>
      </c>
      <c r="L86" s="151">
        <f>26469*85%</f>
        <v>22499</v>
      </c>
      <c r="M86" s="151">
        <f>21420*85%</f>
        <v>18207</v>
      </c>
      <c r="N86" s="152">
        <v>0</v>
      </c>
      <c r="O86" s="148"/>
      <c r="P86" s="148"/>
    </row>
    <row r="87" spans="1:16" s="158" customFormat="1" ht="14.25" customHeight="1" thickBot="1">
      <c r="A87" s="1043"/>
      <c r="B87" s="1036"/>
      <c r="C87" s="1036"/>
      <c r="D87" s="1023"/>
      <c r="E87" s="1023"/>
      <c r="F87" s="1033"/>
      <c r="G87" s="1036"/>
      <c r="H87" s="1036"/>
      <c r="I87" s="1026"/>
      <c r="J87" s="1026"/>
      <c r="K87" s="154" t="s">
        <v>295</v>
      </c>
      <c r="L87" s="156">
        <f>26469-L86</f>
        <v>3970</v>
      </c>
      <c r="M87" s="156">
        <f>21420-M86</f>
        <v>3213</v>
      </c>
      <c r="N87" s="157">
        <v>0</v>
      </c>
      <c r="O87" s="148"/>
      <c r="P87" s="148"/>
    </row>
    <row r="88" spans="1:16" s="58" customFormat="1" ht="12.75" customHeight="1">
      <c r="A88" s="1042" t="s">
        <v>406</v>
      </c>
      <c r="B88" s="1034">
        <v>853</v>
      </c>
      <c r="C88" s="1034">
        <v>85395</v>
      </c>
      <c r="D88" s="1021" t="s">
        <v>403</v>
      </c>
      <c r="E88" s="1021" t="s">
        <v>423</v>
      </c>
      <c r="F88" s="1027" t="s">
        <v>404</v>
      </c>
      <c r="G88" s="1034">
        <v>2008</v>
      </c>
      <c r="H88" s="1034">
        <v>2009</v>
      </c>
      <c r="I88" s="1024">
        <v>45630</v>
      </c>
      <c r="J88" s="1024">
        <v>45630</v>
      </c>
      <c r="K88" s="144" t="s">
        <v>293</v>
      </c>
      <c r="L88" s="145">
        <f>SUM(L89:L92)</f>
        <v>20142</v>
      </c>
      <c r="M88" s="146">
        <f>SUM(M89:M92)</f>
        <v>25488</v>
      </c>
      <c r="N88" s="147">
        <v>0</v>
      </c>
      <c r="O88" s="148"/>
      <c r="P88" s="148"/>
    </row>
    <row r="89" spans="1:16" s="58" customFormat="1" ht="12.75">
      <c r="A89" s="1039"/>
      <c r="B89" s="1035"/>
      <c r="C89" s="1035"/>
      <c r="D89" s="1022"/>
      <c r="E89" s="1022"/>
      <c r="F89" s="1028"/>
      <c r="G89" s="1035"/>
      <c r="H89" s="1035"/>
      <c r="I89" s="1025"/>
      <c r="J89" s="1025"/>
      <c r="K89" s="149" t="s">
        <v>205</v>
      </c>
      <c r="L89" s="150">
        <v>0</v>
      </c>
      <c r="M89" s="151">
        <v>0</v>
      </c>
      <c r="N89" s="152">
        <v>0</v>
      </c>
      <c r="O89" s="148"/>
      <c r="P89" s="148"/>
    </row>
    <row r="90" spans="1:16" s="58" customFormat="1" ht="12.75">
      <c r="A90" s="1039"/>
      <c r="B90" s="1035"/>
      <c r="C90" s="1035"/>
      <c r="D90" s="1022"/>
      <c r="E90" s="1022"/>
      <c r="F90" s="1028"/>
      <c r="G90" s="1035"/>
      <c r="H90" s="1035"/>
      <c r="I90" s="1025"/>
      <c r="J90" s="1025"/>
      <c r="K90" s="149" t="s">
        <v>294</v>
      </c>
      <c r="L90" s="150">
        <v>0</v>
      </c>
      <c r="M90" s="151">
        <v>0</v>
      </c>
      <c r="N90" s="152">
        <v>0</v>
      </c>
      <c r="O90" s="148"/>
      <c r="P90" s="148"/>
    </row>
    <row r="91" spans="1:16" s="58" customFormat="1" ht="12.75">
      <c r="A91" s="1039"/>
      <c r="B91" s="1035"/>
      <c r="C91" s="1035"/>
      <c r="D91" s="1022"/>
      <c r="E91" s="1022"/>
      <c r="F91" s="1028"/>
      <c r="G91" s="1035"/>
      <c r="H91" s="1035"/>
      <c r="I91" s="1025"/>
      <c r="J91" s="1025"/>
      <c r="K91" s="149" t="s">
        <v>206</v>
      </c>
      <c r="L91" s="150">
        <f>20142*85%</f>
        <v>17121</v>
      </c>
      <c r="M91" s="151">
        <f>25488*85%</f>
        <v>21665</v>
      </c>
      <c r="N91" s="152">
        <v>0</v>
      </c>
      <c r="O91" s="148"/>
      <c r="P91" s="148"/>
    </row>
    <row r="92" spans="1:16" s="158" customFormat="1" ht="14.25" customHeight="1" thickBot="1">
      <c r="A92" s="1043"/>
      <c r="B92" s="1036"/>
      <c r="C92" s="1036"/>
      <c r="D92" s="1023"/>
      <c r="E92" s="1023"/>
      <c r="F92" s="1029"/>
      <c r="G92" s="1036"/>
      <c r="H92" s="1036"/>
      <c r="I92" s="1026"/>
      <c r="J92" s="1026"/>
      <c r="K92" s="154" t="s">
        <v>295</v>
      </c>
      <c r="L92" s="155">
        <f>20142-L91</f>
        <v>3021</v>
      </c>
      <c r="M92" s="156">
        <f>25488-M91</f>
        <v>3823</v>
      </c>
      <c r="N92" s="157">
        <v>0</v>
      </c>
      <c r="O92" s="148"/>
      <c r="P92" s="148"/>
    </row>
    <row r="93" spans="1:16" s="58" customFormat="1" ht="12.75" customHeight="1">
      <c r="A93" s="1042" t="s">
        <v>407</v>
      </c>
      <c r="B93" s="1034">
        <v>853</v>
      </c>
      <c r="C93" s="1034">
        <v>85395</v>
      </c>
      <c r="D93" s="1021" t="s">
        <v>403</v>
      </c>
      <c r="E93" s="1021" t="s">
        <v>424</v>
      </c>
      <c r="F93" s="1027" t="s">
        <v>404</v>
      </c>
      <c r="G93" s="1034">
        <v>2008</v>
      </c>
      <c r="H93" s="1034">
        <v>2009</v>
      </c>
      <c r="I93" s="1024">
        <v>48689</v>
      </c>
      <c r="J93" s="1024">
        <v>48689</v>
      </c>
      <c r="K93" s="144" t="s">
        <v>293</v>
      </c>
      <c r="L93" s="145">
        <f>SUM(L94:L97)</f>
        <v>27169</v>
      </c>
      <c r="M93" s="146">
        <f>SUM(M94:M97)</f>
        <v>21520</v>
      </c>
      <c r="N93" s="147">
        <v>0</v>
      </c>
      <c r="O93" s="148"/>
      <c r="P93" s="148"/>
    </row>
    <row r="94" spans="1:16" s="58" customFormat="1" ht="12.75">
      <c r="A94" s="1039"/>
      <c r="B94" s="1035"/>
      <c r="C94" s="1035"/>
      <c r="D94" s="1022"/>
      <c r="E94" s="1022"/>
      <c r="F94" s="1028"/>
      <c r="G94" s="1035"/>
      <c r="H94" s="1035"/>
      <c r="I94" s="1025"/>
      <c r="J94" s="1025"/>
      <c r="K94" s="149" t="s">
        <v>205</v>
      </c>
      <c r="L94" s="150">
        <v>0</v>
      </c>
      <c r="M94" s="151">
        <v>0</v>
      </c>
      <c r="N94" s="152">
        <v>0</v>
      </c>
      <c r="O94" s="148"/>
      <c r="P94" s="148"/>
    </row>
    <row r="95" spans="1:16" s="58" customFormat="1" ht="12.75">
      <c r="A95" s="1039"/>
      <c r="B95" s="1035"/>
      <c r="C95" s="1035"/>
      <c r="D95" s="1022"/>
      <c r="E95" s="1022"/>
      <c r="F95" s="1028"/>
      <c r="G95" s="1035"/>
      <c r="H95" s="1035"/>
      <c r="I95" s="1025"/>
      <c r="J95" s="1025"/>
      <c r="K95" s="149" t="s">
        <v>294</v>
      </c>
      <c r="L95" s="150">
        <v>0</v>
      </c>
      <c r="M95" s="151">
        <v>0</v>
      </c>
      <c r="N95" s="152">
        <v>0</v>
      </c>
      <c r="O95" s="148"/>
      <c r="P95" s="148"/>
    </row>
    <row r="96" spans="1:16" s="58" customFormat="1" ht="12.75">
      <c r="A96" s="1039"/>
      <c r="B96" s="1035"/>
      <c r="C96" s="1035"/>
      <c r="D96" s="1022"/>
      <c r="E96" s="1022"/>
      <c r="F96" s="1028"/>
      <c r="G96" s="1035"/>
      <c r="H96" s="1035"/>
      <c r="I96" s="1025"/>
      <c r="J96" s="1025"/>
      <c r="K96" s="149" t="s">
        <v>206</v>
      </c>
      <c r="L96" s="150">
        <f>27169*85%</f>
        <v>23094</v>
      </c>
      <c r="M96" s="151">
        <f>21520*85%</f>
        <v>18292</v>
      </c>
      <c r="N96" s="152">
        <v>0</v>
      </c>
      <c r="O96" s="148"/>
      <c r="P96" s="148"/>
    </row>
    <row r="97" spans="1:16" s="158" customFormat="1" ht="13.5" thickBot="1">
      <c r="A97" s="1043"/>
      <c r="B97" s="1036"/>
      <c r="C97" s="1036"/>
      <c r="D97" s="1023"/>
      <c r="E97" s="1023"/>
      <c r="F97" s="1029"/>
      <c r="G97" s="1036"/>
      <c r="H97" s="1036"/>
      <c r="I97" s="1026"/>
      <c r="J97" s="1026"/>
      <c r="K97" s="154" t="s">
        <v>295</v>
      </c>
      <c r="L97" s="155">
        <f>27169-L96</f>
        <v>4075</v>
      </c>
      <c r="M97" s="156">
        <f>21520-M96</f>
        <v>3228</v>
      </c>
      <c r="N97" s="157">
        <v>0</v>
      </c>
      <c r="O97" s="148"/>
      <c r="P97" s="148"/>
    </row>
    <row r="98" spans="1:16" s="58" customFormat="1" ht="12.75" customHeight="1">
      <c r="A98" s="1042" t="s">
        <v>408</v>
      </c>
      <c r="B98" s="1034">
        <v>853</v>
      </c>
      <c r="C98" s="1034">
        <v>85395</v>
      </c>
      <c r="D98" s="1021" t="s">
        <v>403</v>
      </c>
      <c r="E98" s="1021" t="s">
        <v>425</v>
      </c>
      <c r="F98" s="1027" t="s">
        <v>404</v>
      </c>
      <c r="G98" s="1034">
        <v>2008</v>
      </c>
      <c r="H98" s="1034">
        <v>2009</v>
      </c>
      <c r="I98" s="1024">
        <v>47889</v>
      </c>
      <c r="J98" s="1024">
        <v>47889</v>
      </c>
      <c r="K98" s="144" t="s">
        <v>293</v>
      </c>
      <c r="L98" s="145">
        <f>SUM(L99:L102)</f>
        <v>26469</v>
      </c>
      <c r="M98" s="146">
        <f>SUM(M99:M102)</f>
        <v>21420</v>
      </c>
      <c r="N98" s="147">
        <f>SUM(N99:N102)</f>
        <v>0</v>
      </c>
      <c r="O98" s="148"/>
      <c r="P98" s="148"/>
    </row>
    <row r="99" spans="1:16" s="58" customFormat="1" ht="12.75">
      <c r="A99" s="1039"/>
      <c r="B99" s="1035"/>
      <c r="C99" s="1035"/>
      <c r="D99" s="1022"/>
      <c r="E99" s="1022"/>
      <c r="F99" s="1028"/>
      <c r="G99" s="1035"/>
      <c r="H99" s="1035"/>
      <c r="I99" s="1025"/>
      <c r="J99" s="1025"/>
      <c r="K99" s="149" t="s">
        <v>205</v>
      </c>
      <c r="L99" s="150">
        <v>0</v>
      </c>
      <c r="M99" s="151">
        <v>0</v>
      </c>
      <c r="N99" s="152"/>
      <c r="O99" s="148"/>
      <c r="P99" s="148"/>
    </row>
    <row r="100" spans="1:16" s="58" customFormat="1" ht="12.75">
      <c r="A100" s="1039"/>
      <c r="B100" s="1035"/>
      <c r="C100" s="1035"/>
      <c r="D100" s="1022"/>
      <c r="E100" s="1022"/>
      <c r="F100" s="1028"/>
      <c r="G100" s="1035"/>
      <c r="H100" s="1035"/>
      <c r="I100" s="1025"/>
      <c r="J100" s="1025"/>
      <c r="K100" s="149" t="s">
        <v>294</v>
      </c>
      <c r="L100" s="150">
        <v>0</v>
      </c>
      <c r="M100" s="151">
        <v>0</v>
      </c>
      <c r="N100" s="152"/>
      <c r="O100" s="148"/>
      <c r="P100" s="148"/>
    </row>
    <row r="101" spans="1:16" s="58" customFormat="1" ht="12.75">
      <c r="A101" s="1039"/>
      <c r="B101" s="1035"/>
      <c r="C101" s="1035"/>
      <c r="D101" s="1022"/>
      <c r="E101" s="1022"/>
      <c r="F101" s="1028"/>
      <c r="G101" s="1035"/>
      <c r="H101" s="1035"/>
      <c r="I101" s="1025"/>
      <c r="J101" s="1025"/>
      <c r="K101" s="149" t="s">
        <v>206</v>
      </c>
      <c r="L101" s="150">
        <f>26469*85%</f>
        <v>22499</v>
      </c>
      <c r="M101" s="151">
        <f>21420*85%</f>
        <v>18207</v>
      </c>
      <c r="N101" s="152"/>
      <c r="O101" s="148"/>
      <c r="P101" s="148"/>
    </row>
    <row r="102" spans="1:16" s="158" customFormat="1" ht="13.5" thickBot="1">
      <c r="A102" s="1043"/>
      <c r="B102" s="1036"/>
      <c r="C102" s="1036"/>
      <c r="D102" s="1023"/>
      <c r="E102" s="1023"/>
      <c r="F102" s="1029"/>
      <c r="G102" s="1036"/>
      <c r="H102" s="1036"/>
      <c r="I102" s="1026"/>
      <c r="J102" s="1026"/>
      <c r="K102" s="154" t="s">
        <v>295</v>
      </c>
      <c r="L102" s="155">
        <f>26469-L101</f>
        <v>3970</v>
      </c>
      <c r="M102" s="156">
        <f>21420-M101</f>
        <v>3213</v>
      </c>
      <c r="N102" s="157"/>
      <c r="O102" s="148"/>
      <c r="P102" s="148"/>
    </row>
    <row r="103" spans="1:15" s="58" customFormat="1" ht="12.75" customHeight="1">
      <c r="A103" s="1042" t="s">
        <v>409</v>
      </c>
      <c r="B103" s="1034">
        <v>900</v>
      </c>
      <c r="C103" s="1034">
        <v>90001</v>
      </c>
      <c r="D103" s="1021" t="s">
        <v>290</v>
      </c>
      <c r="E103" s="1021" t="s">
        <v>305</v>
      </c>
      <c r="F103" s="1027" t="s">
        <v>292</v>
      </c>
      <c r="G103" s="1034">
        <v>2008</v>
      </c>
      <c r="H103" s="1034">
        <v>2008</v>
      </c>
      <c r="I103" s="1024">
        <v>628000</v>
      </c>
      <c r="J103" s="1024">
        <v>600000</v>
      </c>
      <c r="K103" s="144" t="s">
        <v>293</v>
      </c>
      <c r="L103" s="145">
        <f>SUM(L104:L107)</f>
        <v>628000</v>
      </c>
      <c r="M103" s="146">
        <f>SUM(M104:M107)</f>
        <v>0</v>
      </c>
      <c r="N103" s="147">
        <f>SUM(N104:N107)</f>
        <v>0</v>
      </c>
      <c r="O103" s="148"/>
    </row>
    <row r="104" spans="1:16" s="58" customFormat="1" ht="12.75">
      <c r="A104" s="1039"/>
      <c r="B104" s="1035"/>
      <c r="C104" s="1035"/>
      <c r="D104" s="1022"/>
      <c r="E104" s="1022"/>
      <c r="F104" s="1028"/>
      <c r="G104" s="1035"/>
      <c r="H104" s="1035"/>
      <c r="I104" s="1025"/>
      <c r="J104" s="1025"/>
      <c r="K104" s="149" t="s">
        <v>205</v>
      </c>
      <c r="L104" s="150">
        <v>178000</v>
      </c>
      <c r="M104" s="151"/>
      <c r="N104" s="152"/>
      <c r="O104" s="148"/>
      <c r="P104" s="153"/>
    </row>
    <row r="105" spans="1:16" s="58" customFormat="1" ht="12.75">
      <c r="A105" s="1039"/>
      <c r="B105" s="1035"/>
      <c r="C105" s="1035"/>
      <c r="D105" s="1022"/>
      <c r="E105" s="1022"/>
      <c r="F105" s="1028"/>
      <c r="G105" s="1035"/>
      <c r="H105" s="1035"/>
      <c r="I105" s="1025"/>
      <c r="J105" s="1025"/>
      <c r="K105" s="149" t="s">
        <v>294</v>
      </c>
      <c r="L105" s="150">
        <v>0</v>
      </c>
      <c r="M105" s="151"/>
      <c r="N105" s="152"/>
      <c r="O105" s="148"/>
      <c r="P105" s="153"/>
    </row>
    <row r="106" spans="1:16" s="58" customFormat="1" ht="12.75">
      <c r="A106" s="1039"/>
      <c r="B106" s="1035"/>
      <c r="C106" s="1035"/>
      <c r="D106" s="1022"/>
      <c r="E106" s="1022"/>
      <c r="F106" s="1028"/>
      <c r="G106" s="1035"/>
      <c r="H106" s="1035"/>
      <c r="I106" s="1025"/>
      <c r="J106" s="1025"/>
      <c r="K106" s="149" t="s">
        <v>206</v>
      </c>
      <c r="L106" s="150">
        <v>450000</v>
      </c>
      <c r="M106" s="151"/>
      <c r="N106" s="152"/>
      <c r="O106" s="148"/>
      <c r="P106" s="153"/>
    </row>
    <row r="107" spans="1:16" s="158" customFormat="1" ht="13.5" customHeight="1" thickBot="1">
      <c r="A107" s="1043"/>
      <c r="B107" s="1036"/>
      <c r="C107" s="1036"/>
      <c r="D107" s="1023"/>
      <c r="E107" s="1023"/>
      <c r="F107" s="1029"/>
      <c r="G107" s="1036"/>
      <c r="H107" s="1036"/>
      <c r="I107" s="1026"/>
      <c r="J107" s="1026"/>
      <c r="K107" s="154" t="s">
        <v>295</v>
      </c>
      <c r="L107" s="155">
        <v>0</v>
      </c>
      <c r="M107" s="156"/>
      <c r="N107" s="157"/>
      <c r="O107" s="148"/>
      <c r="P107" s="153"/>
    </row>
    <row r="108" spans="1:16" s="143" customFormat="1" ht="15" customHeight="1" thickBot="1">
      <c r="A108" s="474">
        <v>1</v>
      </c>
      <c r="B108" s="475">
        <v>2</v>
      </c>
      <c r="C108" s="475">
        <v>3</v>
      </c>
      <c r="D108" s="476">
        <v>4</v>
      </c>
      <c r="E108" s="476">
        <v>5</v>
      </c>
      <c r="F108" s="476">
        <v>6</v>
      </c>
      <c r="G108" s="476">
        <v>7</v>
      </c>
      <c r="H108" s="476">
        <v>8</v>
      </c>
      <c r="I108" s="476">
        <v>9</v>
      </c>
      <c r="J108" s="477">
        <v>10</v>
      </c>
      <c r="K108" s="476">
        <v>11</v>
      </c>
      <c r="L108" s="477">
        <v>12</v>
      </c>
      <c r="M108" s="476">
        <v>13</v>
      </c>
      <c r="N108" s="478">
        <v>14</v>
      </c>
      <c r="P108" s="469"/>
    </row>
    <row r="109" spans="1:15" s="58" customFormat="1" ht="12.75" customHeight="1">
      <c r="A109" s="1039" t="s">
        <v>410</v>
      </c>
      <c r="B109" s="1035">
        <v>900</v>
      </c>
      <c r="C109" s="1035">
        <v>90001</v>
      </c>
      <c r="D109" s="1022" t="s">
        <v>290</v>
      </c>
      <c r="E109" s="1022" t="s">
        <v>402</v>
      </c>
      <c r="F109" s="1028" t="s">
        <v>292</v>
      </c>
      <c r="G109" s="1035">
        <v>2007</v>
      </c>
      <c r="H109" s="1035">
        <v>2009</v>
      </c>
      <c r="I109" s="1025">
        <v>1874432</v>
      </c>
      <c r="J109" s="1018">
        <v>1800000</v>
      </c>
      <c r="K109" s="470" t="s">
        <v>293</v>
      </c>
      <c r="L109" s="471">
        <f>SUM(L110:L113)</f>
        <v>1265000</v>
      </c>
      <c r="M109" s="472">
        <f>SUM(M110:M113)</f>
        <v>600000</v>
      </c>
      <c r="N109" s="473">
        <f>SUM(N110:N113)</f>
        <v>0</v>
      </c>
      <c r="O109" s="148"/>
    </row>
    <row r="110" spans="1:16" s="58" customFormat="1" ht="12.75">
      <c r="A110" s="1040"/>
      <c r="B110" s="1037"/>
      <c r="C110" s="1037"/>
      <c r="D110" s="1037"/>
      <c r="E110" s="1037"/>
      <c r="F110" s="1037"/>
      <c r="G110" s="1037"/>
      <c r="H110" s="1037"/>
      <c r="I110" s="1019"/>
      <c r="J110" s="1019"/>
      <c r="K110" s="149" t="s">
        <v>205</v>
      </c>
      <c r="L110" s="150">
        <v>0</v>
      </c>
      <c r="M110" s="151">
        <v>150000</v>
      </c>
      <c r="N110" s="152"/>
      <c r="O110" s="148"/>
      <c r="P110" s="153"/>
    </row>
    <row r="111" spans="1:16" s="58" customFormat="1" ht="12.75">
      <c r="A111" s="1040"/>
      <c r="B111" s="1037"/>
      <c r="C111" s="1037"/>
      <c r="D111" s="1037"/>
      <c r="E111" s="1037"/>
      <c r="F111" s="1037"/>
      <c r="G111" s="1037"/>
      <c r="H111" s="1037"/>
      <c r="I111" s="1019"/>
      <c r="J111" s="1019"/>
      <c r="K111" s="149" t="s">
        <v>294</v>
      </c>
      <c r="L111" s="150">
        <v>365000</v>
      </c>
      <c r="M111" s="151">
        <v>0</v>
      </c>
      <c r="N111" s="152"/>
      <c r="O111" s="148"/>
      <c r="P111" s="153"/>
    </row>
    <row r="112" spans="1:16" s="58" customFormat="1" ht="12.75">
      <c r="A112" s="1040"/>
      <c r="B112" s="1037"/>
      <c r="C112" s="1037"/>
      <c r="D112" s="1037"/>
      <c r="E112" s="1037"/>
      <c r="F112" s="1037"/>
      <c r="G112" s="1037"/>
      <c r="H112" s="1037"/>
      <c r="I112" s="1019"/>
      <c r="J112" s="1019"/>
      <c r="K112" s="149" t="s">
        <v>206</v>
      </c>
      <c r="L112" s="150">
        <v>900000</v>
      </c>
      <c r="M112" s="151">
        <v>450000</v>
      </c>
      <c r="N112" s="152"/>
      <c r="O112" s="148"/>
      <c r="P112" s="148"/>
    </row>
    <row r="113" spans="1:15" s="158" customFormat="1" ht="13.5" thickBot="1">
      <c r="A113" s="1041"/>
      <c r="B113" s="1038"/>
      <c r="C113" s="1038"/>
      <c r="D113" s="1038"/>
      <c r="E113" s="1038"/>
      <c r="F113" s="1038"/>
      <c r="G113" s="1038"/>
      <c r="H113" s="1038"/>
      <c r="I113" s="1020"/>
      <c r="J113" s="1020"/>
      <c r="K113" s="154" t="s">
        <v>295</v>
      </c>
      <c r="L113" s="155">
        <v>0</v>
      </c>
      <c r="M113" s="156">
        <v>0</v>
      </c>
      <c r="N113" s="157"/>
      <c r="O113" s="148"/>
    </row>
    <row r="114" spans="1:15" s="58" customFormat="1" ht="12.75" customHeight="1">
      <c r="A114" s="1039" t="s">
        <v>411</v>
      </c>
      <c r="B114" s="1034">
        <v>900</v>
      </c>
      <c r="C114" s="1034">
        <v>90095</v>
      </c>
      <c r="D114" s="1021" t="s">
        <v>131</v>
      </c>
      <c r="E114" s="1021" t="s">
        <v>309</v>
      </c>
      <c r="F114" s="1027" t="s">
        <v>292</v>
      </c>
      <c r="G114" s="1034">
        <v>2008</v>
      </c>
      <c r="H114" s="1034">
        <v>2008</v>
      </c>
      <c r="I114" s="1024">
        <v>2020000</v>
      </c>
      <c r="J114" s="1024">
        <v>2020000</v>
      </c>
      <c r="K114" s="144" t="s">
        <v>293</v>
      </c>
      <c r="L114" s="145">
        <f>SUM(L115:L118)</f>
        <v>2020000</v>
      </c>
      <c r="M114" s="146">
        <f>SUM(M115:M118)</f>
        <v>0</v>
      </c>
      <c r="N114" s="147">
        <f>SUM(N115:N118)</f>
        <v>0</v>
      </c>
      <c r="O114" s="148"/>
    </row>
    <row r="115" spans="1:15" s="58" customFormat="1" ht="12.75">
      <c r="A115" s="1040"/>
      <c r="B115" s="1035"/>
      <c r="C115" s="1035"/>
      <c r="D115" s="1022"/>
      <c r="E115" s="1022"/>
      <c r="F115" s="1028"/>
      <c r="G115" s="1035"/>
      <c r="H115" s="1035"/>
      <c r="I115" s="1025"/>
      <c r="J115" s="1025"/>
      <c r="K115" s="149" t="s">
        <v>205</v>
      </c>
      <c r="L115" s="150">
        <v>0</v>
      </c>
      <c r="M115" s="151"/>
      <c r="N115" s="152"/>
      <c r="O115" s="148"/>
    </row>
    <row r="116" spans="1:15" s="58" customFormat="1" ht="12.75">
      <c r="A116" s="1040"/>
      <c r="B116" s="1035"/>
      <c r="C116" s="1035"/>
      <c r="D116" s="1022"/>
      <c r="E116" s="1022"/>
      <c r="F116" s="1028"/>
      <c r="G116" s="1035"/>
      <c r="H116" s="1035"/>
      <c r="I116" s="1025"/>
      <c r="J116" s="1025"/>
      <c r="K116" s="149" t="s">
        <v>294</v>
      </c>
      <c r="L116" s="150">
        <v>505000</v>
      </c>
      <c r="M116" s="151"/>
      <c r="N116" s="152"/>
      <c r="O116" s="148"/>
    </row>
    <row r="117" spans="1:16" s="58" customFormat="1" ht="12.75">
      <c r="A117" s="1040"/>
      <c r="B117" s="1035"/>
      <c r="C117" s="1035"/>
      <c r="D117" s="1022"/>
      <c r="E117" s="1022"/>
      <c r="F117" s="1028"/>
      <c r="G117" s="1035"/>
      <c r="H117" s="1035"/>
      <c r="I117" s="1025"/>
      <c r="J117" s="1025"/>
      <c r="K117" s="149" t="s">
        <v>206</v>
      </c>
      <c r="L117" s="150">
        <v>1515000</v>
      </c>
      <c r="M117" s="151"/>
      <c r="N117" s="152"/>
      <c r="O117" s="148"/>
      <c r="P117" s="148"/>
    </row>
    <row r="118" spans="1:16" s="158" customFormat="1" ht="13.5" thickBot="1">
      <c r="A118" s="1041"/>
      <c r="B118" s="1036"/>
      <c r="C118" s="1036"/>
      <c r="D118" s="1023"/>
      <c r="E118" s="1023"/>
      <c r="F118" s="1029"/>
      <c r="G118" s="1036"/>
      <c r="H118" s="1036"/>
      <c r="I118" s="1026"/>
      <c r="J118" s="1026"/>
      <c r="K118" s="154" t="s">
        <v>295</v>
      </c>
      <c r="L118" s="155">
        <v>0</v>
      </c>
      <c r="M118" s="156"/>
      <c r="N118" s="157"/>
      <c r="O118" s="148"/>
      <c r="P118" s="164"/>
    </row>
    <row r="119" spans="1:15" s="58" customFormat="1" ht="12.75">
      <c r="A119" s="1039" t="s">
        <v>412</v>
      </c>
      <c r="B119" s="1034">
        <v>921</v>
      </c>
      <c r="C119" s="1034">
        <v>92109</v>
      </c>
      <c r="D119" s="1021" t="s">
        <v>311</v>
      </c>
      <c r="E119" s="1021" t="s">
        <v>203</v>
      </c>
      <c r="F119" s="1027" t="s">
        <v>292</v>
      </c>
      <c r="G119" s="1034">
        <v>2006</v>
      </c>
      <c r="H119" s="1034">
        <v>2009</v>
      </c>
      <c r="I119" s="1024">
        <v>1070000</v>
      </c>
      <c r="J119" s="1055">
        <v>1000000</v>
      </c>
      <c r="K119" s="144" t="s">
        <v>293</v>
      </c>
      <c r="L119" s="145">
        <f>SUM(L120:L123)</f>
        <v>510000</v>
      </c>
      <c r="M119" s="146">
        <f>SUM(M120:M123)</f>
        <v>520000</v>
      </c>
      <c r="N119" s="147">
        <f>SUM(N120:N123)</f>
        <v>0</v>
      </c>
      <c r="O119" s="148"/>
    </row>
    <row r="120" spans="1:16" s="58" customFormat="1" ht="12.75">
      <c r="A120" s="1040"/>
      <c r="B120" s="1035"/>
      <c r="C120" s="1035"/>
      <c r="D120" s="1022"/>
      <c r="E120" s="1022"/>
      <c r="F120" s="1028"/>
      <c r="G120" s="1035"/>
      <c r="H120" s="1035"/>
      <c r="I120" s="1025"/>
      <c r="J120" s="1018"/>
      <c r="K120" s="149" t="s">
        <v>205</v>
      </c>
      <c r="L120" s="150">
        <v>260000</v>
      </c>
      <c r="M120" s="151">
        <v>270000</v>
      </c>
      <c r="N120" s="152"/>
      <c r="O120" s="148"/>
      <c r="P120" s="153"/>
    </row>
    <row r="121" spans="1:16" s="58" customFormat="1" ht="12.75">
      <c r="A121" s="1040"/>
      <c r="B121" s="1035"/>
      <c r="C121" s="1035"/>
      <c r="D121" s="1022"/>
      <c r="E121" s="1022"/>
      <c r="F121" s="1028"/>
      <c r="G121" s="1035"/>
      <c r="H121" s="1035"/>
      <c r="I121" s="1025"/>
      <c r="J121" s="1018"/>
      <c r="K121" s="149" t="s">
        <v>294</v>
      </c>
      <c r="L121" s="150">
        <v>0</v>
      </c>
      <c r="M121" s="151">
        <v>0</v>
      </c>
      <c r="N121" s="152"/>
      <c r="O121" s="148"/>
      <c r="P121" s="153"/>
    </row>
    <row r="122" spans="1:16" s="58" customFormat="1" ht="12.75">
      <c r="A122" s="1040"/>
      <c r="B122" s="1035"/>
      <c r="C122" s="1035"/>
      <c r="D122" s="1022"/>
      <c r="E122" s="1022"/>
      <c r="F122" s="1028"/>
      <c r="G122" s="1035"/>
      <c r="H122" s="1035"/>
      <c r="I122" s="1025"/>
      <c r="J122" s="1018"/>
      <c r="K122" s="149" t="s">
        <v>206</v>
      </c>
      <c r="L122" s="150">
        <v>250000</v>
      </c>
      <c r="M122" s="151">
        <v>250000</v>
      </c>
      <c r="N122" s="152"/>
      <c r="O122" s="148"/>
      <c r="P122" s="148"/>
    </row>
    <row r="123" spans="1:15" s="158" customFormat="1" ht="13.5" thickBot="1">
      <c r="A123" s="1041"/>
      <c r="B123" s="1036"/>
      <c r="C123" s="1036"/>
      <c r="D123" s="1023"/>
      <c r="E123" s="1023"/>
      <c r="F123" s="1029"/>
      <c r="G123" s="1036"/>
      <c r="H123" s="1036"/>
      <c r="I123" s="1026"/>
      <c r="J123" s="1056"/>
      <c r="K123" s="154" t="s">
        <v>295</v>
      </c>
      <c r="L123" s="155">
        <v>0</v>
      </c>
      <c r="M123" s="156"/>
      <c r="N123" s="157"/>
      <c r="O123" s="148"/>
    </row>
    <row r="124" spans="1:15" s="58" customFormat="1" ht="12.75">
      <c r="A124" s="1039" t="s">
        <v>413</v>
      </c>
      <c r="B124" s="1034">
        <v>921</v>
      </c>
      <c r="C124" s="1034">
        <v>92109</v>
      </c>
      <c r="D124" s="1021" t="s">
        <v>311</v>
      </c>
      <c r="E124" s="1021" t="s">
        <v>207</v>
      </c>
      <c r="F124" s="1027" t="s">
        <v>292</v>
      </c>
      <c r="G124" s="1034">
        <v>2007</v>
      </c>
      <c r="H124" s="1034">
        <v>2008</v>
      </c>
      <c r="I124" s="1024">
        <v>535050</v>
      </c>
      <c r="J124" s="1055">
        <v>500000</v>
      </c>
      <c r="K124" s="144" t="s">
        <v>293</v>
      </c>
      <c r="L124" s="146">
        <f>SUM(L125:L128)</f>
        <v>513000</v>
      </c>
      <c r="M124" s="146">
        <f>SUM(M125:M128)</f>
        <v>0</v>
      </c>
      <c r="N124" s="147">
        <f>SUM(N125:N128)</f>
        <v>0</v>
      </c>
      <c r="O124" s="148"/>
    </row>
    <row r="125" spans="1:15" s="58" customFormat="1" ht="12.75">
      <c r="A125" s="1040"/>
      <c r="B125" s="1035"/>
      <c r="C125" s="1035"/>
      <c r="D125" s="1022"/>
      <c r="E125" s="1022"/>
      <c r="F125" s="1028"/>
      <c r="G125" s="1035"/>
      <c r="H125" s="1035"/>
      <c r="I125" s="1025"/>
      <c r="J125" s="1018"/>
      <c r="K125" s="149" t="s">
        <v>205</v>
      </c>
      <c r="L125" s="150">
        <v>138000</v>
      </c>
      <c r="M125" s="151"/>
      <c r="N125" s="152"/>
      <c r="O125" s="148"/>
    </row>
    <row r="126" spans="1:16" s="58" customFormat="1" ht="12.75">
      <c r="A126" s="1040"/>
      <c r="B126" s="1035"/>
      <c r="C126" s="1035"/>
      <c r="D126" s="1022"/>
      <c r="E126" s="1022"/>
      <c r="F126" s="1028"/>
      <c r="G126" s="1035"/>
      <c r="H126" s="1035"/>
      <c r="I126" s="1025"/>
      <c r="J126" s="1018"/>
      <c r="K126" s="149" t="s">
        <v>294</v>
      </c>
      <c r="L126" s="150">
        <v>0</v>
      </c>
      <c r="M126" s="151"/>
      <c r="N126" s="152"/>
      <c r="O126" s="148"/>
      <c r="P126" s="153"/>
    </row>
    <row r="127" spans="1:16" s="58" customFormat="1" ht="12.75">
      <c r="A127" s="1040"/>
      <c r="B127" s="1035"/>
      <c r="C127" s="1035"/>
      <c r="D127" s="1022"/>
      <c r="E127" s="1022"/>
      <c r="F127" s="1028"/>
      <c r="G127" s="1035"/>
      <c r="H127" s="1035"/>
      <c r="I127" s="1025"/>
      <c r="J127" s="1018"/>
      <c r="K127" s="149" t="s">
        <v>206</v>
      </c>
      <c r="L127" s="150">
        <v>375000</v>
      </c>
      <c r="M127" s="151"/>
      <c r="N127" s="152"/>
      <c r="O127" s="148"/>
      <c r="P127" s="148"/>
    </row>
    <row r="128" spans="1:15" s="158" customFormat="1" ht="13.5" thickBot="1">
      <c r="A128" s="1041"/>
      <c r="B128" s="1036"/>
      <c r="C128" s="1036"/>
      <c r="D128" s="1023"/>
      <c r="E128" s="1023"/>
      <c r="F128" s="1029"/>
      <c r="G128" s="1036"/>
      <c r="H128" s="1036"/>
      <c r="I128" s="1026"/>
      <c r="J128" s="1056"/>
      <c r="K128" s="840" t="s">
        <v>295</v>
      </c>
      <c r="L128" s="841">
        <v>0</v>
      </c>
      <c r="M128" s="839"/>
      <c r="N128" s="842"/>
      <c r="O128" s="148"/>
    </row>
    <row r="129" spans="1:15" s="58" customFormat="1" ht="12.75" customHeight="1">
      <c r="A129" s="1057" t="s">
        <v>199</v>
      </c>
      <c r="B129" s="1058"/>
      <c r="C129" s="1058"/>
      <c r="D129" s="1058"/>
      <c r="E129" s="1058"/>
      <c r="F129" s="1058"/>
      <c r="G129" s="1058"/>
      <c r="H129" s="1058"/>
      <c r="I129" s="1063">
        <f>SUM(I7:I41,I43:I107,I109:I128)</f>
        <v>11607842</v>
      </c>
      <c r="J129" s="1063">
        <f>SUM(J7:J41,J43:J107,J109:J128)</f>
        <v>11297260</v>
      </c>
      <c r="K129" s="165" t="s">
        <v>293</v>
      </c>
      <c r="L129" s="843">
        <f>SUM(L130:L133)</f>
        <v>9605724</v>
      </c>
      <c r="M129" s="844">
        <f>SUM(M130:M133)</f>
        <v>1891836</v>
      </c>
      <c r="N129" s="845">
        <f>SUM(N130:N133)</f>
        <v>0</v>
      </c>
      <c r="O129" s="148"/>
    </row>
    <row r="130" spans="1:15" s="58" customFormat="1" ht="12.75" customHeight="1">
      <c r="A130" s="1059"/>
      <c r="B130" s="1060"/>
      <c r="C130" s="1060"/>
      <c r="D130" s="1060"/>
      <c r="E130" s="1060"/>
      <c r="F130" s="1060"/>
      <c r="G130" s="1060"/>
      <c r="H130" s="1060"/>
      <c r="I130" s="1064"/>
      <c r="J130" s="1064"/>
      <c r="K130" s="166" t="s">
        <v>205</v>
      </c>
      <c r="L130" s="838">
        <f>SUM(L8+L13+L18+L23+L28+L33+L38+L44+L49+L54+L59+L64+L69+L74+L79+L84+L89+L94+L99+L104+L110+L115+L120+L125)</f>
        <v>1551707</v>
      </c>
      <c r="M130" s="167">
        <f>SUM(M8+M13+M18+M23+M28+M33+M38+M44+M49+M54+M59+M64+M69+M74+M79+M84+M89+M94+M99+M104+M110+M115+M120+M125)</f>
        <v>545000</v>
      </c>
      <c r="N130" s="846">
        <f>SUM(N8+N13+N18+N23+N28+N33+N38+N44+N49+N54+N59+N64+N69+N74+N79+N84+N89+N94+N99+N104+N110+N115+N120+N125)</f>
        <v>0</v>
      </c>
      <c r="O130" s="148"/>
    </row>
    <row r="131" spans="1:15" s="58" customFormat="1" ht="12.75" customHeight="1">
      <c r="A131" s="1059"/>
      <c r="B131" s="1060"/>
      <c r="C131" s="1060"/>
      <c r="D131" s="1060"/>
      <c r="E131" s="1060"/>
      <c r="F131" s="1060"/>
      <c r="G131" s="1060"/>
      <c r="H131" s="1060"/>
      <c r="I131" s="1064"/>
      <c r="J131" s="1064"/>
      <c r="K131" s="166" t="s">
        <v>294</v>
      </c>
      <c r="L131" s="838">
        <f aca="true" t="shared" si="0" ref="L131:N133">SUM(L9+L14+L19+L24+L29+L34+L39+L45+L50+L55+L60+L65+L70+L75+L80+L85+L90+L95+L100+L105+L111+L116+L121+L126)</f>
        <v>870000</v>
      </c>
      <c r="M131" s="167">
        <f t="shared" si="0"/>
        <v>0</v>
      </c>
      <c r="N131" s="846">
        <f t="shared" si="0"/>
        <v>0</v>
      </c>
      <c r="O131" s="148"/>
    </row>
    <row r="132" spans="1:15" s="58" customFormat="1" ht="12.75" customHeight="1">
      <c r="A132" s="1059"/>
      <c r="B132" s="1060"/>
      <c r="C132" s="1060"/>
      <c r="D132" s="1060"/>
      <c r="E132" s="1060"/>
      <c r="F132" s="1060"/>
      <c r="G132" s="1060"/>
      <c r="H132" s="1060"/>
      <c r="I132" s="1064"/>
      <c r="J132" s="1064"/>
      <c r="K132" s="166" t="s">
        <v>206</v>
      </c>
      <c r="L132" s="838">
        <f t="shared" si="0"/>
        <v>7123096</v>
      </c>
      <c r="M132" s="167">
        <f t="shared" si="0"/>
        <v>1306061</v>
      </c>
      <c r="N132" s="846">
        <f t="shared" si="0"/>
        <v>0</v>
      </c>
      <c r="O132" s="148"/>
    </row>
    <row r="133" spans="1:15" s="158" customFormat="1" ht="13.5" customHeight="1" thickBot="1">
      <c r="A133" s="1061"/>
      <c r="B133" s="1062"/>
      <c r="C133" s="1062"/>
      <c r="D133" s="1062"/>
      <c r="E133" s="1062"/>
      <c r="F133" s="1062"/>
      <c r="G133" s="1062"/>
      <c r="H133" s="1062"/>
      <c r="I133" s="1065"/>
      <c r="J133" s="1065"/>
      <c r="K133" s="168" t="s">
        <v>295</v>
      </c>
      <c r="L133" s="847">
        <f t="shared" si="0"/>
        <v>60921</v>
      </c>
      <c r="M133" s="169">
        <f t="shared" si="0"/>
        <v>40775</v>
      </c>
      <c r="N133" s="848">
        <f t="shared" si="0"/>
        <v>0</v>
      </c>
      <c r="O133" s="148"/>
    </row>
    <row r="134" spans="1:14" ht="12">
      <c r="A134" s="170"/>
      <c r="B134" s="171"/>
      <c r="C134" s="171"/>
      <c r="G134" s="172"/>
      <c r="H134" s="172"/>
      <c r="I134" s="837"/>
      <c r="J134" s="837"/>
      <c r="K134" s="172"/>
      <c r="L134" s="172"/>
      <c r="M134" s="172"/>
      <c r="N134" s="172"/>
    </row>
    <row r="135" spans="1:14" ht="12">
      <c r="A135" s="170"/>
      <c r="B135" s="171"/>
      <c r="C135" s="171"/>
      <c r="G135" s="172"/>
      <c r="H135" s="172"/>
      <c r="I135" s="837"/>
      <c r="J135" s="837"/>
      <c r="K135" s="172"/>
      <c r="L135" s="172"/>
      <c r="M135" s="172"/>
      <c r="N135" s="172"/>
    </row>
    <row r="136" spans="1:14" ht="12">
      <c r="A136" s="170"/>
      <c r="B136" s="171"/>
      <c r="C136" s="171"/>
      <c r="G136" s="172"/>
      <c r="H136" s="172"/>
      <c r="I136" s="837"/>
      <c r="J136" s="837"/>
      <c r="K136" s="172"/>
      <c r="L136" s="173"/>
      <c r="M136" s="173"/>
      <c r="N136" s="173"/>
    </row>
    <row r="137" spans="1:14" ht="12">
      <c r="A137" s="170"/>
      <c r="B137" s="171"/>
      <c r="C137" s="171"/>
      <c r="G137" s="172"/>
      <c r="H137" s="172"/>
      <c r="I137" s="837"/>
      <c r="J137" s="837"/>
      <c r="K137" s="172"/>
      <c r="L137" s="173"/>
      <c r="M137" s="172"/>
      <c r="N137" s="172"/>
    </row>
    <row r="138" spans="1:14" ht="12">
      <c r="A138" s="170"/>
      <c r="B138" s="171"/>
      <c r="C138" s="171"/>
      <c r="G138" s="172"/>
      <c r="H138" s="172"/>
      <c r="I138" s="837"/>
      <c r="J138" s="837"/>
      <c r="K138" s="173"/>
      <c r="L138" s="1030"/>
      <c r="M138" s="1030"/>
      <c r="N138" s="172"/>
    </row>
    <row r="139" spans="1:14" ht="12">
      <c r="A139" s="170"/>
      <c r="B139" s="171"/>
      <c r="C139" s="171"/>
      <c r="G139" s="172"/>
      <c r="H139" s="172"/>
      <c r="I139" s="837"/>
      <c r="J139" s="837"/>
      <c r="K139" s="172"/>
      <c r="L139" s="172"/>
      <c r="M139" s="172"/>
      <c r="N139" s="172"/>
    </row>
    <row r="140" spans="1:14" ht="12">
      <c r="A140" s="170"/>
      <c r="B140" s="171"/>
      <c r="C140" s="171"/>
      <c r="G140" s="172"/>
      <c r="H140" s="172"/>
      <c r="I140" s="837"/>
      <c r="J140" s="837"/>
      <c r="K140" s="172"/>
      <c r="L140" s="849"/>
      <c r="M140" s="849"/>
      <c r="N140" s="172"/>
    </row>
    <row r="141" spans="1:14" ht="12">
      <c r="A141" s="170"/>
      <c r="B141" s="171"/>
      <c r="C141" s="171"/>
      <c r="G141" s="172"/>
      <c r="H141" s="172"/>
      <c r="I141" s="837"/>
      <c r="J141" s="837"/>
      <c r="K141" s="172"/>
      <c r="L141" s="849"/>
      <c r="M141" s="849"/>
      <c r="N141" s="172"/>
    </row>
    <row r="142" spans="1:14" ht="12">
      <c r="A142" s="170"/>
      <c r="B142" s="171"/>
      <c r="C142" s="171"/>
      <c r="G142" s="172"/>
      <c r="H142" s="172"/>
      <c r="I142" s="837"/>
      <c r="J142" s="837"/>
      <c r="K142" s="172"/>
      <c r="L142" s="849"/>
      <c r="M142" s="849"/>
      <c r="N142" s="172"/>
    </row>
    <row r="143" spans="1:14" ht="12">
      <c r="A143" s="170"/>
      <c r="B143" s="171"/>
      <c r="C143" s="171"/>
      <c r="G143" s="172"/>
      <c r="H143" s="172"/>
      <c r="I143" s="837"/>
      <c r="J143" s="837"/>
      <c r="K143" s="172"/>
      <c r="L143" s="849"/>
      <c r="M143" s="849"/>
      <c r="N143" s="172"/>
    </row>
    <row r="144" spans="1:14" ht="12">
      <c r="A144" s="170"/>
      <c r="B144" s="171"/>
      <c r="C144" s="171"/>
      <c r="G144" s="172"/>
      <c r="H144" s="172"/>
      <c r="I144" s="837"/>
      <c r="J144" s="837"/>
      <c r="K144" s="172"/>
      <c r="L144" s="849"/>
      <c r="M144" s="849"/>
      <c r="N144" s="172"/>
    </row>
    <row r="145" spans="1:14" ht="12">
      <c r="A145" s="170"/>
      <c r="B145" s="171"/>
      <c r="C145" s="171"/>
      <c r="G145" s="172"/>
      <c r="H145" s="172"/>
      <c r="I145" s="837"/>
      <c r="J145" s="837"/>
      <c r="K145" s="172"/>
      <c r="L145" s="172"/>
      <c r="M145" s="172"/>
      <c r="N145" s="172"/>
    </row>
    <row r="146" spans="1:14" ht="12">
      <c r="A146" s="170"/>
      <c r="B146" s="171"/>
      <c r="C146" s="171"/>
      <c r="G146" s="172"/>
      <c r="H146" s="172"/>
      <c r="I146" s="837"/>
      <c r="J146" s="837"/>
      <c r="K146" s="172"/>
      <c r="L146" s="172"/>
      <c r="M146" s="172"/>
      <c r="N146" s="172"/>
    </row>
    <row r="147" spans="1:14" ht="12">
      <c r="A147" s="170"/>
      <c r="B147" s="171"/>
      <c r="C147" s="171"/>
      <c r="G147" s="172"/>
      <c r="H147" s="172"/>
      <c r="I147" s="837"/>
      <c r="J147" s="837"/>
      <c r="K147" s="172"/>
      <c r="L147" s="172"/>
      <c r="M147" s="172"/>
      <c r="N147" s="172"/>
    </row>
    <row r="148" spans="1:14" ht="12">
      <c r="A148" s="170"/>
      <c r="B148" s="171"/>
      <c r="C148" s="171"/>
      <c r="G148" s="172"/>
      <c r="H148" s="172"/>
      <c r="I148" s="837"/>
      <c r="J148" s="837"/>
      <c r="K148" s="172"/>
      <c r="L148" s="172"/>
      <c r="M148" s="172"/>
      <c r="N148" s="172"/>
    </row>
    <row r="149" spans="1:14" ht="12">
      <c r="A149" s="170"/>
      <c r="B149" s="171"/>
      <c r="C149" s="171"/>
      <c r="G149" s="172"/>
      <c r="H149" s="172"/>
      <c r="I149" s="837"/>
      <c r="J149" s="837"/>
      <c r="K149" s="172"/>
      <c r="L149" s="172"/>
      <c r="M149" s="172"/>
      <c r="N149" s="172"/>
    </row>
    <row r="150" spans="1:14" ht="12">
      <c r="A150" s="170"/>
      <c r="B150" s="171"/>
      <c r="C150" s="171"/>
      <c r="G150" s="172"/>
      <c r="H150" s="172"/>
      <c r="I150" s="837"/>
      <c r="J150" s="837"/>
      <c r="K150" s="172"/>
      <c r="L150" s="172"/>
      <c r="M150" s="172"/>
      <c r="N150" s="172"/>
    </row>
    <row r="151" spans="1:14" ht="12">
      <c r="A151" s="170"/>
      <c r="B151" s="171"/>
      <c r="C151" s="171"/>
      <c r="G151" s="172"/>
      <c r="H151" s="172"/>
      <c r="I151" s="837"/>
      <c r="J151" s="837"/>
      <c r="K151" s="172"/>
      <c r="L151" s="172"/>
      <c r="M151" s="172"/>
      <c r="N151" s="172"/>
    </row>
    <row r="152" spans="1:14" ht="12">
      <c r="A152" s="170"/>
      <c r="B152" s="171"/>
      <c r="C152" s="171"/>
      <c r="G152" s="172"/>
      <c r="H152" s="172"/>
      <c r="I152" s="837"/>
      <c r="J152" s="837"/>
      <c r="K152" s="172"/>
      <c r="L152" s="172"/>
      <c r="M152" s="172"/>
      <c r="N152" s="172"/>
    </row>
    <row r="153" spans="1:14" ht="12">
      <c r="A153" s="170"/>
      <c r="B153" s="171"/>
      <c r="C153" s="171"/>
      <c r="G153" s="172"/>
      <c r="H153" s="172"/>
      <c r="I153" s="837"/>
      <c r="J153" s="837"/>
      <c r="K153" s="172"/>
      <c r="L153" s="172"/>
      <c r="M153" s="172"/>
      <c r="N153" s="172"/>
    </row>
    <row r="154" spans="1:14" ht="12">
      <c r="A154" s="170"/>
      <c r="B154" s="171"/>
      <c r="C154" s="171"/>
      <c r="G154" s="172"/>
      <c r="H154" s="172"/>
      <c r="I154" s="837"/>
      <c r="J154" s="837"/>
      <c r="K154" s="172"/>
      <c r="L154" s="172"/>
      <c r="M154" s="172"/>
      <c r="N154" s="172"/>
    </row>
    <row r="155" spans="1:14" ht="12">
      <c r="A155" s="170"/>
      <c r="B155" s="171"/>
      <c r="C155" s="171"/>
      <c r="G155" s="172"/>
      <c r="H155" s="172"/>
      <c r="I155" s="837"/>
      <c r="J155" s="837"/>
      <c r="K155" s="172"/>
      <c r="L155" s="172"/>
      <c r="M155" s="172"/>
      <c r="N155" s="172"/>
    </row>
    <row r="156" spans="1:14" ht="12">
      <c r="A156" s="170"/>
      <c r="B156" s="171"/>
      <c r="C156" s="171"/>
      <c r="G156" s="172"/>
      <c r="H156" s="172"/>
      <c r="I156" s="837"/>
      <c r="J156" s="837"/>
      <c r="K156" s="172"/>
      <c r="L156" s="172"/>
      <c r="M156" s="172"/>
      <c r="N156" s="172"/>
    </row>
    <row r="157" spans="1:14" ht="12">
      <c r="A157" s="170"/>
      <c r="B157" s="171"/>
      <c r="C157" s="171"/>
      <c r="G157" s="172"/>
      <c r="H157" s="172"/>
      <c r="I157" s="837"/>
      <c r="J157" s="837"/>
      <c r="K157" s="172"/>
      <c r="L157" s="172"/>
      <c r="M157" s="172"/>
      <c r="N157" s="172"/>
    </row>
    <row r="158" spans="1:14" ht="12">
      <c r="A158" s="170"/>
      <c r="B158" s="171"/>
      <c r="C158" s="171"/>
      <c r="G158" s="172"/>
      <c r="H158" s="172"/>
      <c r="I158" s="837"/>
      <c r="J158" s="837"/>
      <c r="K158" s="172"/>
      <c r="L158" s="172"/>
      <c r="M158" s="172"/>
      <c r="N158" s="172"/>
    </row>
    <row r="159" spans="1:14" ht="12">
      <c r="A159" s="170"/>
      <c r="B159" s="171"/>
      <c r="C159" s="171"/>
      <c r="G159" s="172"/>
      <c r="H159" s="172"/>
      <c r="I159" s="837"/>
      <c r="J159" s="837"/>
      <c r="K159" s="172"/>
      <c r="L159" s="172"/>
      <c r="M159" s="172"/>
      <c r="N159" s="172"/>
    </row>
    <row r="160" spans="7:14" ht="12">
      <c r="G160" s="172"/>
      <c r="H160" s="172"/>
      <c r="I160" s="837"/>
      <c r="J160" s="837"/>
      <c r="K160" s="172"/>
      <c r="L160" s="172"/>
      <c r="M160" s="172"/>
      <c r="N160" s="172"/>
    </row>
    <row r="161" spans="7:14" ht="12">
      <c r="G161" s="172"/>
      <c r="H161" s="172"/>
      <c r="I161" s="837"/>
      <c r="J161" s="837"/>
      <c r="K161" s="172"/>
      <c r="L161" s="172"/>
      <c r="M161" s="172"/>
      <c r="N161" s="172"/>
    </row>
    <row r="162" spans="7:14" ht="12">
      <c r="G162" s="172"/>
      <c r="H162" s="172"/>
      <c r="I162" s="837"/>
      <c r="J162" s="837"/>
      <c r="K162" s="172"/>
      <c r="L162" s="172"/>
      <c r="M162" s="172"/>
      <c r="N162" s="172"/>
    </row>
    <row r="163" spans="7:14" ht="12">
      <c r="G163" s="172"/>
      <c r="H163" s="172"/>
      <c r="I163" s="837"/>
      <c r="J163" s="837"/>
      <c r="K163" s="172"/>
      <c r="L163" s="172"/>
      <c r="M163" s="172"/>
      <c r="N163" s="172"/>
    </row>
    <row r="164" spans="7:14" ht="12">
      <c r="G164" s="172"/>
      <c r="H164" s="172"/>
      <c r="I164" s="837"/>
      <c r="J164" s="837"/>
      <c r="K164" s="172"/>
      <c r="L164" s="172"/>
      <c r="M164" s="172"/>
      <c r="N164" s="172"/>
    </row>
    <row r="165" spans="7:14" ht="12">
      <c r="G165" s="172"/>
      <c r="H165" s="172"/>
      <c r="I165" s="837"/>
      <c r="J165" s="837"/>
      <c r="K165" s="172"/>
      <c r="L165" s="172"/>
      <c r="M165" s="172"/>
      <c r="N165" s="172"/>
    </row>
    <row r="166" spans="7:14" ht="12">
      <c r="G166" s="172"/>
      <c r="H166" s="172"/>
      <c r="I166" s="837"/>
      <c r="J166" s="837"/>
      <c r="K166" s="172"/>
      <c r="L166" s="172"/>
      <c r="M166" s="172"/>
      <c r="N166" s="172"/>
    </row>
    <row r="167" spans="7:14" ht="12">
      <c r="G167" s="172"/>
      <c r="H167" s="172"/>
      <c r="I167" s="837"/>
      <c r="J167" s="837"/>
      <c r="K167" s="172"/>
      <c r="L167" s="172"/>
      <c r="M167" s="172"/>
      <c r="N167" s="172"/>
    </row>
    <row r="168" spans="7:14" ht="12">
      <c r="G168" s="172"/>
      <c r="H168" s="172"/>
      <c r="I168" s="837"/>
      <c r="J168" s="837"/>
      <c r="K168" s="172"/>
      <c r="L168" s="172"/>
      <c r="M168" s="172"/>
      <c r="N168" s="172"/>
    </row>
    <row r="169" spans="7:14" ht="12">
      <c r="G169" s="172"/>
      <c r="H169" s="172"/>
      <c r="I169" s="837"/>
      <c r="J169" s="837"/>
      <c r="K169" s="172"/>
      <c r="L169" s="172"/>
      <c r="M169" s="172"/>
      <c r="N169" s="172"/>
    </row>
    <row r="170" spans="7:14" ht="12">
      <c r="G170" s="172"/>
      <c r="H170" s="172"/>
      <c r="I170" s="837"/>
      <c r="J170" s="837"/>
      <c r="K170" s="172"/>
      <c r="L170" s="172"/>
      <c r="M170" s="172"/>
      <c r="N170" s="172"/>
    </row>
    <row r="171" spans="7:14" ht="12">
      <c r="G171" s="172"/>
      <c r="H171" s="172"/>
      <c r="I171" s="837"/>
      <c r="J171" s="837"/>
      <c r="K171" s="172"/>
      <c r="L171" s="172"/>
      <c r="M171" s="172"/>
      <c r="N171" s="172"/>
    </row>
    <row r="172" spans="7:14" ht="12">
      <c r="G172" s="172"/>
      <c r="H172" s="172"/>
      <c r="I172" s="837"/>
      <c r="J172" s="837"/>
      <c r="K172" s="172"/>
      <c r="L172" s="172"/>
      <c r="M172" s="172"/>
      <c r="N172" s="172"/>
    </row>
    <row r="173" spans="7:14" ht="12">
      <c r="G173" s="172"/>
      <c r="H173" s="172"/>
      <c r="I173" s="837"/>
      <c r="J173" s="837"/>
      <c r="K173" s="172"/>
      <c r="L173" s="172"/>
      <c r="M173" s="172"/>
      <c r="N173" s="172"/>
    </row>
    <row r="174" spans="7:14" ht="12">
      <c r="G174" s="172"/>
      <c r="H174" s="172"/>
      <c r="I174" s="837"/>
      <c r="J174" s="837"/>
      <c r="K174" s="172"/>
      <c r="L174" s="172"/>
      <c r="M174" s="172"/>
      <c r="N174" s="172"/>
    </row>
    <row r="175" spans="7:14" ht="12">
      <c r="G175" s="172"/>
      <c r="H175" s="172"/>
      <c r="I175" s="837"/>
      <c r="J175" s="837"/>
      <c r="K175" s="172"/>
      <c r="L175" s="172"/>
      <c r="M175" s="172"/>
      <c r="N175" s="172"/>
    </row>
    <row r="176" spans="7:14" ht="12">
      <c r="G176" s="172"/>
      <c r="H176" s="172"/>
      <c r="I176" s="837"/>
      <c r="J176" s="837"/>
      <c r="K176" s="172"/>
      <c r="L176" s="172"/>
      <c r="M176" s="172"/>
      <c r="N176" s="172"/>
    </row>
    <row r="177" spans="7:14" ht="12">
      <c r="G177" s="172"/>
      <c r="H177" s="172"/>
      <c r="I177" s="837"/>
      <c r="J177" s="837"/>
      <c r="K177" s="172"/>
      <c r="L177" s="172"/>
      <c r="M177" s="172"/>
      <c r="N177" s="172"/>
    </row>
    <row r="178" spans="7:14" ht="12">
      <c r="G178" s="172"/>
      <c r="H178" s="172"/>
      <c r="I178" s="837"/>
      <c r="J178" s="837"/>
      <c r="K178" s="172"/>
      <c r="L178" s="172"/>
      <c r="M178" s="172"/>
      <c r="N178" s="172"/>
    </row>
    <row r="179" spans="7:14" ht="12">
      <c r="G179" s="172"/>
      <c r="H179" s="172"/>
      <c r="I179" s="837"/>
      <c r="J179" s="837"/>
      <c r="K179" s="172"/>
      <c r="L179" s="172"/>
      <c r="M179" s="172"/>
      <c r="N179" s="172"/>
    </row>
    <row r="180" spans="7:14" ht="12">
      <c r="G180" s="172"/>
      <c r="H180" s="172"/>
      <c r="I180" s="837"/>
      <c r="J180" s="837"/>
      <c r="K180" s="172"/>
      <c r="L180" s="172"/>
      <c r="M180" s="172"/>
      <c r="N180" s="172"/>
    </row>
    <row r="181" spans="7:14" ht="12">
      <c r="G181" s="172"/>
      <c r="H181" s="172"/>
      <c r="I181" s="837"/>
      <c r="J181" s="837"/>
      <c r="K181" s="172"/>
      <c r="L181" s="172"/>
      <c r="M181" s="172"/>
      <c r="N181" s="172"/>
    </row>
    <row r="182" spans="7:14" ht="12">
      <c r="G182" s="172"/>
      <c r="H182" s="172"/>
      <c r="I182" s="837"/>
      <c r="J182" s="837"/>
      <c r="K182" s="172"/>
      <c r="L182" s="172"/>
      <c r="M182" s="172"/>
      <c r="N182" s="172"/>
    </row>
    <row r="183" spans="7:14" ht="12">
      <c r="G183" s="172"/>
      <c r="H183" s="172"/>
      <c r="I183" s="837"/>
      <c r="J183" s="837"/>
      <c r="K183" s="172"/>
      <c r="L183" s="172"/>
      <c r="M183" s="172"/>
      <c r="N183" s="172"/>
    </row>
    <row r="184" spans="7:14" ht="12">
      <c r="G184" s="172"/>
      <c r="H184" s="172"/>
      <c r="I184" s="837"/>
      <c r="J184" s="837"/>
      <c r="K184" s="172"/>
      <c r="L184" s="172"/>
      <c r="M184" s="172"/>
      <c r="N184" s="172"/>
    </row>
    <row r="185" spans="7:14" ht="12">
      <c r="G185" s="172"/>
      <c r="H185" s="172"/>
      <c r="I185" s="837"/>
      <c r="J185" s="837"/>
      <c r="K185" s="172"/>
      <c r="L185" s="172"/>
      <c r="M185" s="172"/>
      <c r="N185" s="172"/>
    </row>
    <row r="186" spans="7:14" ht="12">
      <c r="G186" s="172"/>
      <c r="H186" s="172"/>
      <c r="I186" s="837"/>
      <c r="J186" s="837"/>
      <c r="K186" s="172"/>
      <c r="L186" s="172"/>
      <c r="M186" s="172"/>
      <c r="N186" s="172"/>
    </row>
    <row r="187" spans="7:14" ht="12">
      <c r="G187" s="172"/>
      <c r="H187" s="172"/>
      <c r="I187" s="837"/>
      <c r="J187" s="837"/>
      <c r="K187" s="172"/>
      <c r="L187" s="172"/>
      <c r="M187" s="172"/>
      <c r="N187" s="172"/>
    </row>
    <row r="188" spans="7:14" ht="12">
      <c r="G188" s="172"/>
      <c r="H188" s="172"/>
      <c r="I188" s="837"/>
      <c r="J188" s="837"/>
      <c r="K188" s="172"/>
      <c r="L188" s="172"/>
      <c r="M188" s="172"/>
      <c r="N188" s="172"/>
    </row>
    <row r="189" spans="7:14" ht="12">
      <c r="G189" s="172"/>
      <c r="H189" s="172"/>
      <c r="I189" s="837"/>
      <c r="J189" s="837"/>
      <c r="K189" s="172"/>
      <c r="L189" s="172"/>
      <c r="M189" s="172"/>
      <c r="N189" s="172"/>
    </row>
    <row r="190" spans="7:14" ht="12">
      <c r="G190" s="172"/>
      <c r="H190" s="172"/>
      <c r="I190" s="837"/>
      <c r="J190" s="837"/>
      <c r="K190" s="172"/>
      <c r="L190" s="172"/>
      <c r="M190" s="172"/>
      <c r="N190" s="172"/>
    </row>
    <row r="191" spans="7:14" ht="12">
      <c r="G191" s="172"/>
      <c r="H191" s="172"/>
      <c r="I191" s="837"/>
      <c r="J191" s="837"/>
      <c r="K191" s="172"/>
      <c r="L191" s="172"/>
      <c r="M191" s="172"/>
      <c r="N191" s="172"/>
    </row>
    <row r="192" spans="7:14" ht="12">
      <c r="G192" s="172"/>
      <c r="H192" s="172"/>
      <c r="I192" s="837"/>
      <c r="J192" s="837"/>
      <c r="K192" s="172"/>
      <c r="L192" s="172"/>
      <c r="M192" s="172"/>
      <c r="N192" s="172"/>
    </row>
    <row r="193" spans="7:14" ht="12">
      <c r="G193" s="172"/>
      <c r="H193" s="172"/>
      <c r="I193" s="837"/>
      <c r="J193" s="837"/>
      <c r="K193" s="172"/>
      <c r="L193" s="172"/>
      <c r="M193" s="172"/>
      <c r="N193" s="172"/>
    </row>
    <row r="194" spans="7:14" ht="12">
      <c r="G194" s="172"/>
      <c r="H194" s="172"/>
      <c r="I194" s="837"/>
      <c r="J194" s="837"/>
      <c r="K194" s="172"/>
      <c r="L194" s="172"/>
      <c r="M194" s="172"/>
      <c r="N194" s="172"/>
    </row>
    <row r="195" spans="7:14" ht="12">
      <c r="G195" s="172"/>
      <c r="H195" s="172"/>
      <c r="I195" s="837"/>
      <c r="J195" s="837"/>
      <c r="K195" s="172"/>
      <c r="L195" s="172"/>
      <c r="M195" s="172"/>
      <c r="N195" s="172"/>
    </row>
    <row r="196" spans="7:14" ht="12">
      <c r="G196" s="172"/>
      <c r="H196" s="172"/>
      <c r="I196" s="837"/>
      <c r="J196" s="837"/>
      <c r="K196" s="172"/>
      <c r="L196" s="172"/>
      <c r="M196" s="172"/>
      <c r="N196" s="172"/>
    </row>
    <row r="197" spans="7:14" ht="12">
      <c r="G197" s="172"/>
      <c r="H197" s="172"/>
      <c r="I197" s="837"/>
      <c r="J197" s="837"/>
      <c r="K197" s="172"/>
      <c r="L197" s="172"/>
      <c r="M197" s="172"/>
      <c r="N197" s="172"/>
    </row>
    <row r="198" spans="7:14" ht="12">
      <c r="G198" s="172"/>
      <c r="H198" s="172"/>
      <c r="I198" s="837"/>
      <c r="J198" s="837"/>
      <c r="K198" s="172"/>
      <c r="L198" s="172"/>
      <c r="M198" s="172"/>
      <c r="N198" s="172"/>
    </row>
    <row r="199" spans="7:14" ht="12">
      <c r="G199" s="172"/>
      <c r="H199" s="172"/>
      <c r="I199" s="837"/>
      <c r="J199" s="837"/>
      <c r="K199" s="172"/>
      <c r="L199" s="172"/>
      <c r="M199" s="172"/>
      <c r="N199" s="172"/>
    </row>
    <row r="200" spans="7:14" ht="12">
      <c r="G200" s="172"/>
      <c r="H200" s="172"/>
      <c r="I200" s="837"/>
      <c r="J200" s="837"/>
      <c r="K200" s="172"/>
      <c r="L200" s="172"/>
      <c r="M200" s="172"/>
      <c r="N200" s="172"/>
    </row>
    <row r="201" spans="7:14" ht="12">
      <c r="G201" s="172"/>
      <c r="H201" s="172"/>
      <c r="I201" s="837"/>
      <c r="J201" s="837"/>
      <c r="K201" s="172"/>
      <c r="L201" s="172"/>
      <c r="M201" s="172"/>
      <c r="N201" s="172"/>
    </row>
    <row r="202" spans="7:14" ht="12">
      <c r="G202" s="172"/>
      <c r="H202" s="172"/>
      <c r="I202" s="837"/>
      <c r="J202" s="837"/>
      <c r="K202" s="172"/>
      <c r="L202" s="172"/>
      <c r="M202" s="172"/>
      <c r="N202" s="172"/>
    </row>
    <row r="203" spans="7:14" ht="12">
      <c r="G203" s="172"/>
      <c r="H203" s="172"/>
      <c r="I203" s="837"/>
      <c r="J203" s="837"/>
      <c r="K203" s="172"/>
      <c r="L203" s="172"/>
      <c r="M203" s="172"/>
      <c r="N203" s="172"/>
    </row>
    <row r="204" spans="7:14" ht="12">
      <c r="G204" s="172"/>
      <c r="H204" s="172"/>
      <c r="I204" s="837"/>
      <c r="J204" s="837"/>
      <c r="K204" s="172"/>
      <c r="L204" s="172"/>
      <c r="M204" s="172"/>
      <c r="N204" s="172"/>
    </row>
    <row r="205" spans="7:14" ht="12">
      <c r="G205" s="172"/>
      <c r="H205" s="172"/>
      <c r="I205" s="837"/>
      <c r="J205" s="837"/>
      <c r="K205" s="172"/>
      <c r="L205" s="172"/>
      <c r="M205" s="172"/>
      <c r="N205" s="172"/>
    </row>
    <row r="206" spans="7:14" ht="12">
      <c r="G206" s="172"/>
      <c r="H206" s="172"/>
      <c r="I206" s="837"/>
      <c r="J206" s="837"/>
      <c r="K206" s="172"/>
      <c r="L206" s="172"/>
      <c r="M206" s="172"/>
      <c r="N206" s="172"/>
    </row>
    <row r="207" spans="7:14" ht="12">
      <c r="G207" s="172"/>
      <c r="H207" s="172"/>
      <c r="I207" s="837"/>
      <c r="J207" s="837"/>
      <c r="K207" s="172"/>
      <c r="L207" s="172"/>
      <c r="M207" s="172"/>
      <c r="N207" s="172"/>
    </row>
    <row r="208" spans="7:14" ht="12">
      <c r="G208" s="172"/>
      <c r="H208" s="172"/>
      <c r="I208" s="837"/>
      <c r="J208" s="837"/>
      <c r="K208" s="172"/>
      <c r="L208" s="172"/>
      <c r="M208" s="172"/>
      <c r="N208" s="172"/>
    </row>
    <row r="209" spans="7:14" ht="12">
      <c r="G209" s="172"/>
      <c r="H209" s="172"/>
      <c r="I209" s="837"/>
      <c r="J209" s="837"/>
      <c r="K209" s="172"/>
      <c r="L209" s="172"/>
      <c r="M209" s="172"/>
      <c r="N209" s="172"/>
    </row>
    <row r="210" spans="7:14" ht="12">
      <c r="G210" s="172"/>
      <c r="H210" s="172"/>
      <c r="I210" s="837"/>
      <c r="J210" s="837"/>
      <c r="K210" s="172"/>
      <c r="L210" s="172"/>
      <c r="M210" s="172"/>
      <c r="N210" s="172"/>
    </row>
    <row r="211" spans="7:14" ht="12">
      <c r="G211" s="172"/>
      <c r="H211" s="172"/>
      <c r="I211" s="837"/>
      <c r="J211" s="837"/>
      <c r="K211" s="172"/>
      <c r="L211" s="172"/>
      <c r="M211" s="172"/>
      <c r="N211" s="172"/>
    </row>
    <row r="212" spans="7:14" ht="12">
      <c r="G212" s="172"/>
      <c r="H212" s="172"/>
      <c r="I212" s="837"/>
      <c r="J212" s="837"/>
      <c r="K212" s="172"/>
      <c r="L212" s="172"/>
      <c r="M212" s="172"/>
      <c r="N212" s="172"/>
    </row>
    <row r="213" spans="7:14" ht="12">
      <c r="G213" s="172"/>
      <c r="H213" s="172"/>
      <c r="I213" s="837"/>
      <c r="J213" s="837"/>
      <c r="K213" s="172"/>
      <c r="L213" s="172"/>
      <c r="M213" s="172"/>
      <c r="N213" s="172"/>
    </row>
    <row r="214" spans="7:14" ht="12">
      <c r="G214" s="172"/>
      <c r="H214" s="172"/>
      <c r="I214" s="837"/>
      <c r="J214" s="837"/>
      <c r="K214" s="172"/>
      <c r="L214" s="172"/>
      <c r="M214" s="172"/>
      <c r="N214" s="172"/>
    </row>
    <row r="215" spans="7:14" ht="12">
      <c r="G215" s="172"/>
      <c r="H215" s="172"/>
      <c r="I215" s="837"/>
      <c r="J215" s="837"/>
      <c r="K215" s="172"/>
      <c r="L215" s="172"/>
      <c r="M215" s="172"/>
      <c r="N215" s="172"/>
    </row>
    <row r="216" spans="7:14" ht="12">
      <c r="G216" s="172"/>
      <c r="H216" s="172"/>
      <c r="I216" s="837"/>
      <c r="J216" s="837"/>
      <c r="K216" s="172"/>
      <c r="L216" s="172"/>
      <c r="M216" s="172"/>
      <c r="N216" s="172"/>
    </row>
    <row r="217" spans="7:14" ht="12">
      <c r="G217" s="172"/>
      <c r="H217" s="172"/>
      <c r="I217" s="837"/>
      <c r="J217" s="837"/>
      <c r="K217" s="172"/>
      <c r="L217" s="172"/>
      <c r="M217" s="172"/>
      <c r="N217" s="172"/>
    </row>
    <row r="218" spans="7:14" ht="12">
      <c r="G218" s="172"/>
      <c r="H218" s="172"/>
      <c r="I218" s="837"/>
      <c r="J218" s="837"/>
      <c r="K218" s="172"/>
      <c r="L218" s="172"/>
      <c r="M218" s="172"/>
      <c r="N218" s="172"/>
    </row>
    <row r="219" spans="7:14" ht="12">
      <c r="G219" s="172"/>
      <c r="H219" s="172"/>
      <c r="I219" s="837"/>
      <c r="J219" s="837"/>
      <c r="K219" s="172"/>
      <c r="L219" s="172"/>
      <c r="M219" s="172"/>
      <c r="N219" s="172"/>
    </row>
    <row r="220" spans="7:14" ht="12">
      <c r="G220" s="172"/>
      <c r="H220" s="172"/>
      <c r="I220" s="837"/>
      <c r="J220" s="837"/>
      <c r="K220" s="172"/>
      <c r="L220" s="172"/>
      <c r="M220" s="172"/>
      <c r="N220" s="172"/>
    </row>
    <row r="221" spans="7:14" ht="12">
      <c r="G221" s="172"/>
      <c r="H221" s="172"/>
      <c r="I221" s="837"/>
      <c r="J221" s="837"/>
      <c r="K221" s="172"/>
      <c r="L221" s="172"/>
      <c r="M221" s="172"/>
      <c r="N221" s="172"/>
    </row>
    <row r="222" spans="7:14" ht="12">
      <c r="G222" s="172"/>
      <c r="H222" s="172"/>
      <c r="I222" s="837"/>
      <c r="J222" s="837"/>
      <c r="K222" s="172"/>
      <c r="L222" s="172"/>
      <c r="M222" s="172"/>
      <c r="N222" s="172"/>
    </row>
    <row r="223" spans="7:14" ht="12">
      <c r="G223" s="172"/>
      <c r="H223" s="172"/>
      <c r="I223" s="837"/>
      <c r="J223" s="837"/>
      <c r="K223" s="172"/>
      <c r="L223" s="172"/>
      <c r="M223" s="172"/>
      <c r="N223" s="172"/>
    </row>
    <row r="224" spans="7:14" ht="12">
      <c r="G224" s="172"/>
      <c r="H224" s="172"/>
      <c r="I224" s="837"/>
      <c r="J224" s="837"/>
      <c r="K224" s="172"/>
      <c r="L224" s="172"/>
      <c r="M224" s="172"/>
      <c r="N224" s="172"/>
    </row>
    <row r="225" spans="7:14" ht="12">
      <c r="G225" s="172"/>
      <c r="H225" s="172"/>
      <c r="I225" s="837"/>
      <c r="J225" s="837"/>
      <c r="K225" s="172"/>
      <c r="L225" s="172"/>
      <c r="M225" s="172"/>
      <c r="N225" s="172"/>
    </row>
    <row r="226" spans="7:14" ht="12">
      <c r="G226" s="172"/>
      <c r="H226" s="172"/>
      <c r="I226" s="837"/>
      <c r="J226" s="837"/>
      <c r="K226" s="172"/>
      <c r="L226" s="172"/>
      <c r="M226" s="172"/>
      <c r="N226" s="172"/>
    </row>
    <row r="227" spans="7:14" ht="12">
      <c r="G227" s="172"/>
      <c r="H227" s="172"/>
      <c r="I227" s="837"/>
      <c r="J227" s="837"/>
      <c r="K227" s="172"/>
      <c r="L227" s="172"/>
      <c r="M227" s="172"/>
      <c r="N227" s="172"/>
    </row>
    <row r="228" spans="7:14" ht="12">
      <c r="G228" s="172"/>
      <c r="H228" s="172"/>
      <c r="I228" s="837"/>
      <c r="J228" s="837"/>
      <c r="K228" s="172"/>
      <c r="L228" s="172"/>
      <c r="M228" s="172"/>
      <c r="N228" s="172"/>
    </row>
    <row r="229" spans="7:14" ht="12">
      <c r="G229" s="172"/>
      <c r="H229" s="172"/>
      <c r="I229" s="837"/>
      <c r="J229" s="837"/>
      <c r="K229" s="172"/>
      <c r="L229" s="172"/>
      <c r="M229" s="172"/>
      <c r="N229" s="172"/>
    </row>
    <row r="230" spans="7:14" ht="12">
      <c r="G230" s="172"/>
      <c r="H230" s="172"/>
      <c r="I230" s="837"/>
      <c r="J230" s="837"/>
      <c r="K230" s="172"/>
      <c r="L230" s="172"/>
      <c r="M230" s="172"/>
      <c r="N230" s="172"/>
    </row>
    <row r="231" spans="7:14" ht="12">
      <c r="G231" s="172"/>
      <c r="H231" s="172"/>
      <c r="I231" s="837"/>
      <c r="J231" s="837"/>
      <c r="K231" s="172"/>
      <c r="L231" s="172"/>
      <c r="M231" s="172"/>
      <c r="N231" s="172"/>
    </row>
    <row r="232" spans="7:14" ht="12">
      <c r="G232" s="172"/>
      <c r="H232" s="172"/>
      <c r="I232" s="837"/>
      <c r="J232" s="837"/>
      <c r="K232" s="172"/>
      <c r="L232" s="172"/>
      <c r="M232" s="172"/>
      <c r="N232" s="172"/>
    </row>
    <row r="233" spans="7:14" ht="12">
      <c r="G233" s="172"/>
      <c r="H233" s="172"/>
      <c r="I233" s="837"/>
      <c r="J233" s="837"/>
      <c r="K233" s="172"/>
      <c r="L233" s="172"/>
      <c r="M233" s="172"/>
      <c r="N233" s="172"/>
    </row>
    <row r="234" spans="7:14" ht="12">
      <c r="G234" s="172"/>
      <c r="H234" s="172"/>
      <c r="I234" s="837"/>
      <c r="J234" s="837"/>
      <c r="K234" s="172"/>
      <c r="L234" s="172"/>
      <c r="M234" s="172"/>
      <c r="N234" s="172"/>
    </row>
    <row r="235" spans="7:14" ht="12">
      <c r="G235" s="172"/>
      <c r="H235" s="172"/>
      <c r="I235" s="837"/>
      <c r="J235" s="837"/>
      <c r="K235" s="172"/>
      <c r="L235" s="172"/>
      <c r="M235" s="172"/>
      <c r="N235" s="172"/>
    </row>
    <row r="236" spans="7:14" ht="12">
      <c r="G236" s="172"/>
      <c r="H236" s="172"/>
      <c r="I236" s="837"/>
      <c r="J236" s="837"/>
      <c r="K236" s="172"/>
      <c r="L236" s="172"/>
      <c r="M236" s="172"/>
      <c r="N236" s="172"/>
    </row>
    <row r="237" spans="7:14" ht="12">
      <c r="G237" s="172"/>
      <c r="H237" s="172"/>
      <c r="I237" s="837"/>
      <c r="J237" s="837"/>
      <c r="K237" s="172"/>
      <c r="L237" s="172"/>
      <c r="M237" s="172"/>
      <c r="N237" s="172"/>
    </row>
    <row r="238" spans="7:14" ht="12">
      <c r="G238" s="172"/>
      <c r="H238" s="172"/>
      <c r="I238" s="837"/>
      <c r="J238" s="837"/>
      <c r="K238" s="172"/>
      <c r="L238" s="172"/>
      <c r="M238" s="172"/>
      <c r="N238" s="172"/>
    </row>
    <row r="239" spans="7:14" ht="12">
      <c r="G239" s="172"/>
      <c r="H239" s="172"/>
      <c r="I239" s="837"/>
      <c r="J239" s="837"/>
      <c r="K239" s="172"/>
      <c r="L239" s="172"/>
      <c r="M239" s="172"/>
      <c r="N239" s="172"/>
    </row>
    <row r="240" spans="7:14" ht="12">
      <c r="G240" s="172"/>
      <c r="H240" s="172"/>
      <c r="I240" s="837"/>
      <c r="J240" s="837"/>
      <c r="K240" s="172"/>
      <c r="L240" s="172"/>
      <c r="M240" s="172"/>
      <c r="N240" s="172"/>
    </row>
    <row r="241" spans="7:14" ht="12">
      <c r="G241" s="172"/>
      <c r="H241" s="172"/>
      <c r="I241" s="837"/>
      <c r="J241" s="837"/>
      <c r="K241" s="172"/>
      <c r="L241" s="172"/>
      <c r="M241" s="172"/>
      <c r="N241" s="172"/>
    </row>
    <row r="242" spans="7:14" ht="12">
      <c r="G242" s="172"/>
      <c r="H242" s="172"/>
      <c r="I242" s="837"/>
      <c r="J242" s="837"/>
      <c r="K242" s="172"/>
      <c r="L242" s="172"/>
      <c r="M242" s="172"/>
      <c r="N242" s="172"/>
    </row>
    <row r="243" spans="7:14" ht="12">
      <c r="G243" s="172"/>
      <c r="H243" s="172"/>
      <c r="I243" s="837"/>
      <c r="J243" s="837"/>
      <c r="K243" s="172"/>
      <c r="L243" s="172"/>
      <c r="M243" s="172"/>
      <c r="N243" s="172"/>
    </row>
    <row r="244" spans="7:14" ht="12">
      <c r="G244" s="172"/>
      <c r="H244" s="172"/>
      <c r="I244" s="837"/>
      <c r="J244" s="837"/>
      <c r="K244" s="172"/>
      <c r="L244" s="172"/>
      <c r="M244" s="172"/>
      <c r="N244" s="172"/>
    </row>
    <row r="245" spans="7:14" ht="12">
      <c r="G245" s="172"/>
      <c r="H245" s="172"/>
      <c r="I245" s="837"/>
      <c r="J245" s="837"/>
      <c r="K245" s="172"/>
      <c r="L245" s="172"/>
      <c r="M245" s="172"/>
      <c r="N245" s="172"/>
    </row>
  </sheetData>
  <mergeCells count="257">
    <mergeCell ref="I124:I128"/>
    <mergeCell ref="J124:J128"/>
    <mergeCell ref="A129:H133"/>
    <mergeCell ref="I129:I133"/>
    <mergeCell ref="J129:J133"/>
    <mergeCell ref="I119:I123"/>
    <mergeCell ref="J119:J123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I114:I118"/>
    <mergeCell ref="J114:J118"/>
    <mergeCell ref="A119:A123"/>
    <mergeCell ref="B119:B123"/>
    <mergeCell ref="C119:C123"/>
    <mergeCell ref="D119:D123"/>
    <mergeCell ref="E119:E123"/>
    <mergeCell ref="F119:F123"/>
    <mergeCell ref="G119:G123"/>
    <mergeCell ref="H119:H123"/>
    <mergeCell ref="E114:E118"/>
    <mergeCell ref="F114:F118"/>
    <mergeCell ref="G114:G118"/>
    <mergeCell ref="H114:H118"/>
    <mergeCell ref="A114:A118"/>
    <mergeCell ref="B114:B118"/>
    <mergeCell ref="C114:C118"/>
    <mergeCell ref="D114:D118"/>
    <mergeCell ref="I37:I41"/>
    <mergeCell ref="J37:J41"/>
    <mergeCell ref="A103:A107"/>
    <mergeCell ref="B103:B107"/>
    <mergeCell ref="C103:C107"/>
    <mergeCell ref="D103:D107"/>
    <mergeCell ref="E103:E107"/>
    <mergeCell ref="F103:F107"/>
    <mergeCell ref="G103:G107"/>
    <mergeCell ref="H103:H107"/>
    <mergeCell ref="I32:I36"/>
    <mergeCell ref="J32:J36"/>
    <mergeCell ref="A37:A41"/>
    <mergeCell ref="B37:B41"/>
    <mergeCell ref="C37:C41"/>
    <mergeCell ref="D37:D41"/>
    <mergeCell ref="E37:E41"/>
    <mergeCell ref="F37:F41"/>
    <mergeCell ref="G37:G41"/>
    <mergeCell ref="H37:H41"/>
    <mergeCell ref="I22:I26"/>
    <mergeCell ref="J22:J26"/>
    <mergeCell ref="A32:A36"/>
    <mergeCell ref="B32:B36"/>
    <mergeCell ref="C32:C36"/>
    <mergeCell ref="D32:D36"/>
    <mergeCell ref="E32:E36"/>
    <mergeCell ref="F32:F36"/>
    <mergeCell ref="G32:G36"/>
    <mergeCell ref="H32:H36"/>
    <mergeCell ref="E22:E26"/>
    <mergeCell ref="F22:F26"/>
    <mergeCell ref="G22:G26"/>
    <mergeCell ref="H22:H26"/>
    <mergeCell ref="A22:A26"/>
    <mergeCell ref="B22:B26"/>
    <mergeCell ref="C22:C26"/>
    <mergeCell ref="D22:D26"/>
    <mergeCell ref="G17:G21"/>
    <mergeCell ref="H17:H21"/>
    <mergeCell ref="I17:I21"/>
    <mergeCell ref="J17:J21"/>
    <mergeCell ref="F4:F5"/>
    <mergeCell ref="A17:A21"/>
    <mergeCell ref="B17:B21"/>
    <mergeCell ref="C17:C21"/>
    <mergeCell ref="D17:D21"/>
    <mergeCell ref="E7:E11"/>
    <mergeCell ref="F7:F11"/>
    <mergeCell ref="A12:A16"/>
    <mergeCell ref="B12:B16"/>
    <mergeCell ref="C12:C16"/>
    <mergeCell ref="G7:G11"/>
    <mergeCell ref="H7:H11"/>
    <mergeCell ref="A7:A11"/>
    <mergeCell ref="B7:B11"/>
    <mergeCell ref="C7:C11"/>
    <mergeCell ref="D7:D11"/>
    <mergeCell ref="I4:I5"/>
    <mergeCell ref="K4:K5"/>
    <mergeCell ref="J4:J5"/>
    <mergeCell ref="L4:N4"/>
    <mergeCell ref="I7:I11"/>
    <mergeCell ref="J7:J11"/>
    <mergeCell ref="M1:N1"/>
    <mergeCell ref="A2:N2"/>
    <mergeCell ref="A4:A5"/>
    <mergeCell ref="B4:B5"/>
    <mergeCell ref="C4:C5"/>
    <mergeCell ref="D4:D5"/>
    <mergeCell ref="E4:E5"/>
    <mergeCell ref="G4:H4"/>
    <mergeCell ref="D12:D16"/>
    <mergeCell ref="I103:I107"/>
    <mergeCell ref="J103:J107"/>
    <mergeCell ref="E12:E16"/>
    <mergeCell ref="F12:F16"/>
    <mergeCell ref="G12:G16"/>
    <mergeCell ref="H12:H16"/>
    <mergeCell ref="I12:I16"/>
    <mergeCell ref="J12:J16"/>
    <mergeCell ref="E17:E21"/>
    <mergeCell ref="F17:F21"/>
    <mergeCell ref="A43:A47"/>
    <mergeCell ref="B43:B47"/>
    <mergeCell ref="C43:C47"/>
    <mergeCell ref="D43:D47"/>
    <mergeCell ref="E43:E47"/>
    <mergeCell ref="F43:F47"/>
    <mergeCell ref="A27:A31"/>
    <mergeCell ref="B27:B31"/>
    <mergeCell ref="C27:C31"/>
    <mergeCell ref="G43:G47"/>
    <mergeCell ref="H43:H47"/>
    <mergeCell ref="I43:I47"/>
    <mergeCell ref="J43:J47"/>
    <mergeCell ref="A48:A52"/>
    <mergeCell ref="B48:B52"/>
    <mergeCell ref="C48:C52"/>
    <mergeCell ref="D48:D52"/>
    <mergeCell ref="E48:E52"/>
    <mergeCell ref="F48:F52"/>
    <mergeCell ref="G48:G52"/>
    <mergeCell ref="H48:H52"/>
    <mergeCell ref="I48:I52"/>
    <mergeCell ref="J48:J52"/>
    <mergeCell ref="A53:A57"/>
    <mergeCell ref="B53:B57"/>
    <mergeCell ref="C53:C57"/>
    <mergeCell ref="D53:D57"/>
    <mergeCell ref="E53:E57"/>
    <mergeCell ref="F53:F57"/>
    <mergeCell ref="G53:G57"/>
    <mergeCell ref="H53:H57"/>
    <mergeCell ref="I53:I57"/>
    <mergeCell ref="J53:J57"/>
    <mergeCell ref="A58:A62"/>
    <mergeCell ref="B58:B62"/>
    <mergeCell ref="C58:C62"/>
    <mergeCell ref="D58:D62"/>
    <mergeCell ref="E58:E62"/>
    <mergeCell ref="F58:F62"/>
    <mergeCell ref="G58:G62"/>
    <mergeCell ref="H58:H62"/>
    <mergeCell ref="I58:I62"/>
    <mergeCell ref="J58:J62"/>
    <mergeCell ref="A63:A67"/>
    <mergeCell ref="B63:B67"/>
    <mergeCell ref="C63:C67"/>
    <mergeCell ref="D63:D67"/>
    <mergeCell ref="E63:E67"/>
    <mergeCell ref="F63:F67"/>
    <mergeCell ref="G63:G67"/>
    <mergeCell ref="H63:H67"/>
    <mergeCell ref="I63:I67"/>
    <mergeCell ref="J63:J67"/>
    <mergeCell ref="A68:A72"/>
    <mergeCell ref="B68:B72"/>
    <mergeCell ref="C68:C72"/>
    <mergeCell ref="D68:D72"/>
    <mergeCell ref="E68:E72"/>
    <mergeCell ref="F68:F72"/>
    <mergeCell ref="G68:G72"/>
    <mergeCell ref="H68:H72"/>
    <mergeCell ref="I68:I72"/>
    <mergeCell ref="J68:J72"/>
    <mergeCell ref="A73:A77"/>
    <mergeCell ref="B73:B77"/>
    <mergeCell ref="C73:C77"/>
    <mergeCell ref="D73:D77"/>
    <mergeCell ref="E73:E77"/>
    <mergeCell ref="F73:F77"/>
    <mergeCell ref="G73:G77"/>
    <mergeCell ref="H73:H77"/>
    <mergeCell ref="I73:I77"/>
    <mergeCell ref="J73:J77"/>
    <mergeCell ref="A78:A82"/>
    <mergeCell ref="B78:B82"/>
    <mergeCell ref="C78:C82"/>
    <mergeCell ref="D78:D82"/>
    <mergeCell ref="E78:E82"/>
    <mergeCell ref="F78:F82"/>
    <mergeCell ref="G78:G82"/>
    <mergeCell ref="H78:H82"/>
    <mergeCell ref="I78:I82"/>
    <mergeCell ref="J78:J82"/>
    <mergeCell ref="A83:A87"/>
    <mergeCell ref="B83:B87"/>
    <mergeCell ref="C83:C87"/>
    <mergeCell ref="D83:D87"/>
    <mergeCell ref="E83:E87"/>
    <mergeCell ref="F83:F87"/>
    <mergeCell ref="G83:G87"/>
    <mergeCell ref="H83:H87"/>
    <mergeCell ref="I83:I87"/>
    <mergeCell ref="J83:J87"/>
    <mergeCell ref="A88:A92"/>
    <mergeCell ref="B88:B92"/>
    <mergeCell ref="C88:C92"/>
    <mergeCell ref="D88:D92"/>
    <mergeCell ref="E88:E92"/>
    <mergeCell ref="F88:F92"/>
    <mergeCell ref="G88:G92"/>
    <mergeCell ref="H88:H92"/>
    <mergeCell ref="E93:E97"/>
    <mergeCell ref="F93:F97"/>
    <mergeCell ref="G93:G97"/>
    <mergeCell ref="H93:H97"/>
    <mergeCell ref="A93:A97"/>
    <mergeCell ref="B93:B97"/>
    <mergeCell ref="C93:C97"/>
    <mergeCell ref="D93:D97"/>
    <mergeCell ref="G98:G102"/>
    <mergeCell ref="H98:H102"/>
    <mergeCell ref="I88:I92"/>
    <mergeCell ref="J88:J92"/>
    <mergeCell ref="A98:A102"/>
    <mergeCell ref="B98:B102"/>
    <mergeCell ref="C98:C102"/>
    <mergeCell ref="D98:D102"/>
    <mergeCell ref="A109:A113"/>
    <mergeCell ref="B109:B113"/>
    <mergeCell ref="C109:C113"/>
    <mergeCell ref="D109:D113"/>
    <mergeCell ref="L138:M138"/>
    <mergeCell ref="E27:E31"/>
    <mergeCell ref="F27:F31"/>
    <mergeCell ref="G27:G31"/>
    <mergeCell ref="H27:H31"/>
    <mergeCell ref="F109:F113"/>
    <mergeCell ref="E109:E113"/>
    <mergeCell ref="I109:I113"/>
    <mergeCell ref="H109:H113"/>
    <mergeCell ref="G109:G113"/>
    <mergeCell ref="J109:J113"/>
    <mergeCell ref="D27:D31"/>
    <mergeCell ref="I27:I31"/>
    <mergeCell ref="J27:J31"/>
    <mergeCell ref="I98:I102"/>
    <mergeCell ref="J98:J102"/>
    <mergeCell ref="I93:I97"/>
    <mergeCell ref="J93:J97"/>
    <mergeCell ref="E98:E102"/>
    <mergeCell ref="F98:F102"/>
  </mergeCells>
  <printOptions horizontalCentered="1"/>
  <pageMargins left="0.1968503937007874" right="0.1968503937007874" top="0.5905511811023623" bottom="0.3937007874015748" header="0" footer="0"/>
  <pageSetup horizontalDpi="300" verticalDpi="300" orientation="landscape" paperSize="9" scale="61" r:id="rId1"/>
  <rowBreaks count="4" manualBreakCount="4">
    <brk id="41" max="13" man="1"/>
    <brk id="107" max="13" man="1"/>
    <brk id="148" max="13" man="1"/>
    <brk id="19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</sheetPr>
  <dimension ref="A1:G19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24.75" customHeight="1"/>
  <cols>
    <col min="1" max="1" width="4.140625" style="54" customWidth="1"/>
    <col min="2" max="2" width="95.28125" style="56" customWidth="1"/>
    <col min="3" max="3" width="25.28125" style="57" bestFit="1" customWidth="1"/>
    <col min="4" max="4" width="9.140625" style="30" customWidth="1"/>
    <col min="5" max="5" width="11.8515625" style="30" customWidth="1"/>
    <col min="6" max="16384" width="9.140625" style="30" customWidth="1"/>
  </cols>
  <sheetData>
    <row r="1" spans="2:5" ht="57.75" customHeight="1">
      <c r="B1" s="55"/>
      <c r="C1" s="1068" t="s">
        <v>443</v>
      </c>
      <c r="D1" s="1068"/>
      <c r="E1" s="1068"/>
    </row>
    <row r="2" spans="1:5" ht="12.75" customHeight="1">
      <c r="A2" s="30"/>
      <c r="B2" s="30"/>
      <c r="C2" s="31"/>
      <c r="D2" s="1069"/>
      <c r="E2" s="1069"/>
    </row>
    <row r="3" spans="1:3" s="31" customFormat="1" ht="56.25" customHeight="1">
      <c r="A3" s="1070" t="s">
        <v>337</v>
      </c>
      <c r="B3" s="1071"/>
      <c r="C3" s="1071"/>
    </row>
    <row r="4" spans="1:3" s="31" customFormat="1" ht="15.75">
      <c r="A4" s="218"/>
      <c r="B4" s="218"/>
      <c r="C4" s="218"/>
    </row>
    <row r="5" spans="1:3" s="31" customFormat="1" ht="15.75" thickBot="1">
      <c r="A5" s="30"/>
      <c r="B5" s="219"/>
      <c r="C5" s="220" t="s">
        <v>200</v>
      </c>
    </row>
    <row r="6" spans="1:3" ht="23.25" customHeight="1" thickBot="1">
      <c r="A6" s="1072" t="s">
        <v>211</v>
      </c>
      <c r="B6" s="1073"/>
      <c r="C6" s="1074"/>
    </row>
    <row r="7" spans="1:4" ht="54" customHeight="1" thickBot="1">
      <c r="A7" s="221" t="s">
        <v>204</v>
      </c>
      <c r="B7" s="222" t="s">
        <v>212</v>
      </c>
      <c r="C7" s="223" t="s">
        <v>334</v>
      </c>
      <c r="D7" s="447"/>
    </row>
    <row r="8" spans="1:3" ht="12.75" thickBot="1">
      <c r="A8" s="224">
        <v>1</v>
      </c>
      <c r="B8" s="225">
        <v>2</v>
      </c>
      <c r="C8" s="226">
        <v>3</v>
      </c>
    </row>
    <row r="9" spans="1:3" ht="11.25" customHeight="1" thickBot="1">
      <c r="A9" s="227"/>
      <c r="B9" s="228"/>
      <c r="C9" s="229"/>
    </row>
    <row r="10" spans="1:3" ht="24.75" customHeight="1" thickBot="1">
      <c r="A10" s="230" t="s">
        <v>213</v>
      </c>
      <c r="B10" s="231" t="s">
        <v>214</v>
      </c>
      <c r="C10" s="232">
        <f>SUM(C11)</f>
        <v>14035347</v>
      </c>
    </row>
    <row r="11" spans="1:3" ht="24.75" customHeight="1" thickBot="1">
      <c r="A11" s="233" t="s">
        <v>215</v>
      </c>
      <c r="B11" s="234" t="s">
        <v>248</v>
      </c>
      <c r="C11" s="235">
        <v>14035347</v>
      </c>
    </row>
    <row r="12" spans="1:5" ht="24.75" customHeight="1" thickBot="1">
      <c r="A12" s="236" t="s">
        <v>216</v>
      </c>
      <c r="B12" s="231" t="s">
        <v>217</v>
      </c>
      <c r="C12" s="237">
        <f>SUM(C13:C18)</f>
        <v>14650977</v>
      </c>
      <c r="E12" s="479"/>
    </row>
    <row r="13" spans="1:3" ht="24.75" customHeight="1">
      <c r="A13" s="238" t="s">
        <v>215</v>
      </c>
      <c r="B13" s="239" t="s">
        <v>218</v>
      </c>
      <c r="C13" s="240">
        <v>39000</v>
      </c>
    </row>
    <row r="14" spans="1:3" ht="24.75" customHeight="1">
      <c r="A14" s="241" t="s">
        <v>219</v>
      </c>
      <c r="B14" s="242" t="s">
        <v>220</v>
      </c>
      <c r="C14" s="243">
        <v>530266</v>
      </c>
    </row>
    <row r="15" spans="1:3" ht="24.75" customHeight="1">
      <c r="A15" s="241" t="s">
        <v>221</v>
      </c>
      <c r="B15" s="242" t="s">
        <v>222</v>
      </c>
      <c r="C15" s="243">
        <v>850000</v>
      </c>
    </row>
    <row r="16" spans="1:3" ht="24.75" customHeight="1">
      <c r="A16" s="241" t="s">
        <v>223</v>
      </c>
      <c r="B16" s="242" t="s">
        <v>224</v>
      </c>
      <c r="C16" s="243">
        <v>12604356</v>
      </c>
    </row>
    <row r="17" spans="1:3" ht="24.75" customHeight="1">
      <c r="A17" s="241" t="s">
        <v>225</v>
      </c>
      <c r="B17" s="242" t="s">
        <v>226</v>
      </c>
      <c r="C17" s="243">
        <v>577000</v>
      </c>
    </row>
    <row r="18" spans="1:3" ht="24.75" customHeight="1" thickBot="1">
      <c r="A18" s="241" t="s">
        <v>227</v>
      </c>
      <c r="B18" s="244" t="s">
        <v>228</v>
      </c>
      <c r="C18" s="243">
        <v>50355</v>
      </c>
    </row>
    <row r="19" spans="1:3" ht="24.75" customHeight="1" hidden="1">
      <c r="A19" s="245"/>
      <c r="B19" s="246"/>
      <c r="C19" s="247"/>
    </row>
    <row r="20" spans="1:3" ht="24.75" customHeight="1" hidden="1">
      <c r="A20" s="248"/>
      <c r="B20" s="249"/>
      <c r="C20" s="250"/>
    </row>
    <row r="21" spans="1:3" ht="24.75" customHeight="1" thickBot="1">
      <c r="A21" s="221" t="s">
        <v>229</v>
      </c>
      <c r="B21" s="251" t="s">
        <v>230</v>
      </c>
      <c r="C21" s="252">
        <f>SUM(C22+C23)</f>
        <v>28686324</v>
      </c>
    </row>
    <row r="22" spans="1:5" ht="24.75" customHeight="1">
      <c r="A22" s="1066"/>
      <c r="B22" s="253" t="s">
        <v>231</v>
      </c>
      <c r="C22" s="254">
        <f>SUM(C25+C28+C31+C34+C37+C41+C44+C47+C50+C53)</f>
        <v>18431257</v>
      </c>
      <c r="E22" s="448"/>
    </row>
    <row r="23" spans="1:3" ht="24.75" customHeight="1" thickBot="1">
      <c r="A23" s="1067"/>
      <c r="B23" s="255" t="s">
        <v>232</v>
      </c>
      <c r="C23" s="256">
        <f>SUM(C26+C29+C32+C35+C38+C42+C45+C48+C51+C54)</f>
        <v>10255067</v>
      </c>
    </row>
    <row r="24" spans="1:4" ht="24.75" customHeight="1">
      <c r="A24" s="238" t="s">
        <v>215</v>
      </c>
      <c r="B24" s="257" t="s">
        <v>233</v>
      </c>
      <c r="C24" s="258">
        <f>SUM(C25+C26)</f>
        <v>289091</v>
      </c>
      <c r="D24" s="448"/>
    </row>
    <row r="25" spans="1:4" ht="24.75" customHeight="1">
      <c r="A25" s="259"/>
      <c r="B25" s="260" t="s">
        <v>231</v>
      </c>
      <c r="C25" s="261">
        <v>0</v>
      </c>
      <c r="D25" s="448"/>
    </row>
    <row r="26" spans="1:3" ht="24.75" customHeight="1">
      <c r="A26" s="238"/>
      <c r="B26" s="260" t="s">
        <v>232</v>
      </c>
      <c r="C26" s="261">
        <v>289091</v>
      </c>
    </row>
    <row r="27" spans="1:7" ht="32.25" customHeight="1">
      <c r="A27" s="238" t="s">
        <v>219</v>
      </c>
      <c r="B27" s="262" t="s">
        <v>234</v>
      </c>
      <c r="C27" s="263">
        <f>SUM(C28+C29)</f>
        <v>4775976</v>
      </c>
      <c r="E27" s="449"/>
      <c r="F27" s="449"/>
      <c r="G27" s="449"/>
    </row>
    <row r="28" spans="1:3" ht="24.75" customHeight="1">
      <c r="A28" s="259"/>
      <c r="B28" s="260" t="s">
        <v>231</v>
      </c>
      <c r="C28" s="243">
        <v>400000</v>
      </c>
    </row>
    <row r="29" spans="1:3" ht="24.75" customHeight="1">
      <c r="A29" s="238"/>
      <c r="B29" s="260" t="s">
        <v>232</v>
      </c>
      <c r="C29" s="243">
        <v>4375976</v>
      </c>
    </row>
    <row r="30" spans="1:3" ht="24.75" customHeight="1">
      <c r="A30" s="233" t="s">
        <v>221</v>
      </c>
      <c r="B30" s="264" t="s">
        <v>235</v>
      </c>
      <c r="C30" s="263">
        <f>SUM(C31+C32)</f>
        <v>1601824</v>
      </c>
    </row>
    <row r="31" spans="1:3" ht="24.75" customHeight="1">
      <c r="A31" s="259"/>
      <c r="B31" s="265" t="s">
        <v>231</v>
      </c>
      <c r="C31" s="261">
        <v>601824</v>
      </c>
    </row>
    <row r="32" spans="1:3" ht="24.75" customHeight="1">
      <c r="A32" s="238"/>
      <c r="B32" s="260" t="s">
        <v>232</v>
      </c>
      <c r="C32" s="261">
        <v>1000000</v>
      </c>
    </row>
    <row r="33" spans="1:3" ht="24.75" customHeight="1">
      <c r="A33" s="241" t="s">
        <v>223</v>
      </c>
      <c r="B33" s="264" t="s">
        <v>335</v>
      </c>
      <c r="C33" s="263">
        <f>SUM(C34+C35)</f>
        <v>1118500</v>
      </c>
    </row>
    <row r="34" spans="1:3" ht="24.75" customHeight="1">
      <c r="A34" s="266"/>
      <c r="B34" s="265" t="s">
        <v>231</v>
      </c>
      <c r="C34" s="261">
        <v>953500</v>
      </c>
    </row>
    <row r="35" spans="1:3" ht="24.75" customHeight="1">
      <c r="A35" s="267"/>
      <c r="B35" s="260" t="s">
        <v>232</v>
      </c>
      <c r="C35" s="261">
        <v>165000</v>
      </c>
    </row>
    <row r="36" spans="1:3" ht="24.75" customHeight="1">
      <c r="A36" s="241" t="s">
        <v>225</v>
      </c>
      <c r="B36" s="268" t="s">
        <v>236</v>
      </c>
      <c r="C36" s="263">
        <f>SUM(C37+C38)</f>
        <v>4130000</v>
      </c>
    </row>
    <row r="37" spans="1:3" ht="24.75" customHeight="1">
      <c r="A37" s="259"/>
      <c r="B37" s="265" t="s">
        <v>231</v>
      </c>
      <c r="C37" s="261">
        <v>250000</v>
      </c>
    </row>
    <row r="38" spans="1:3" ht="24.75" customHeight="1" thickBot="1">
      <c r="A38" s="276"/>
      <c r="B38" s="284" t="s">
        <v>232</v>
      </c>
      <c r="C38" s="278">
        <v>3880000</v>
      </c>
    </row>
    <row r="39" spans="1:3" ht="12.75" thickBot="1">
      <c r="A39" s="224">
        <v>1</v>
      </c>
      <c r="B39" s="225">
        <v>2</v>
      </c>
      <c r="C39" s="226">
        <v>3</v>
      </c>
    </row>
    <row r="40" spans="1:3" ht="24.75" customHeight="1">
      <c r="A40" s="241" t="s">
        <v>227</v>
      </c>
      <c r="B40" s="269" t="s">
        <v>237</v>
      </c>
      <c r="C40" s="270">
        <f>SUM(C41+C42)</f>
        <v>536000</v>
      </c>
    </row>
    <row r="41" spans="1:3" ht="24.75" customHeight="1">
      <c r="A41" s="233"/>
      <c r="B41" s="265" t="s">
        <v>231</v>
      </c>
      <c r="C41" s="261">
        <v>236000</v>
      </c>
    </row>
    <row r="42" spans="1:3" ht="24.75" customHeight="1">
      <c r="A42" s="238"/>
      <c r="B42" s="260" t="s">
        <v>232</v>
      </c>
      <c r="C42" s="261">
        <v>300000</v>
      </c>
    </row>
    <row r="43" spans="1:3" ht="24.75" customHeight="1">
      <c r="A43" s="241" t="s">
        <v>238</v>
      </c>
      <c r="B43" s="271" t="s">
        <v>239</v>
      </c>
      <c r="C43" s="270">
        <f>SUM(C44+C45)</f>
        <v>138000</v>
      </c>
    </row>
    <row r="44" spans="1:3" ht="24.75" customHeight="1">
      <c r="A44" s="241"/>
      <c r="B44" s="265" t="s">
        <v>231</v>
      </c>
      <c r="C44" s="261">
        <v>138000</v>
      </c>
    </row>
    <row r="45" spans="1:3" ht="24.75" customHeight="1">
      <c r="A45" s="233"/>
      <c r="B45" s="272" t="s">
        <v>232</v>
      </c>
      <c r="C45" s="261">
        <v>0</v>
      </c>
    </row>
    <row r="46" spans="1:3" ht="24.75" customHeight="1">
      <c r="A46" s="241" t="s">
        <v>240</v>
      </c>
      <c r="B46" s="273" t="s">
        <v>241</v>
      </c>
      <c r="C46" s="270">
        <f>SUM(C47+C48)</f>
        <v>200000</v>
      </c>
    </row>
    <row r="47" spans="1:3" ht="24.75" customHeight="1">
      <c r="A47" s="233"/>
      <c r="B47" s="265" t="s">
        <v>231</v>
      </c>
      <c r="C47" s="261">
        <v>200000</v>
      </c>
    </row>
    <row r="48" spans="1:3" ht="24.75" customHeight="1">
      <c r="A48" s="233"/>
      <c r="B48" s="260" t="s">
        <v>232</v>
      </c>
      <c r="C48" s="261">
        <v>0</v>
      </c>
    </row>
    <row r="49" spans="1:3" ht="24.75" customHeight="1">
      <c r="A49" s="241" t="s">
        <v>242</v>
      </c>
      <c r="B49" s="274" t="s">
        <v>243</v>
      </c>
      <c r="C49" s="270">
        <f>SUM(C50+C51)</f>
        <v>287910</v>
      </c>
    </row>
    <row r="50" spans="1:3" ht="24.75" customHeight="1">
      <c r="A50" s="233"/>
      <c r="B50" s="265" t="s">
        <v>231</v>
      </c>
      <c r="C50" s="261">
        <v>42910</v>
      </c>
    </row>
    <row r="51" spans="1:3" ht="24.75" customHeight="1">
      <c r="A51" s="233"/>
      <c r="B51" s="260" t="s">
        <v>232</v>
      </c>
      <c r="C51" s="261">
        <v>245000</v>
      </c>
    </row>
    <row r="52" spans="1:3" ht="24.75" customHeight="1">
      <c r="A52" s="241" t="s">
        <v>244</v>
      </c>
      <c r="B52" s="275" t="s">
        <v>245</v>
      </c>
      <c r="C52" s="270">
        <f>SUM(C53+C54)</f>
        <v>15609023</v>
      </c>
    </row>
    <row r="53" spans="1:3" ht="49.5" customHeight="1">
      <c r="A53" s="233"/>
      <c r="B53" s="242" t="s">
        <v>338</v>
      </c>
      <c r="C53" s="261">
        <v>15609023</v>
      </c>
    </row>
    <row r="54" spans="1:3" ht="24.75" customHeight="1" thickBot="1">
      <c r="A54" s="276"/>
      <c r="B54" s="277" t="s">
        <v>232</v>
      </c>
      <c r="C54" s="278">
        <v>0</v>
      </c>
    </row>
    <row r="55" spans="1:3" ht="24.75" customHeight="1" thickBot="1">
      <c r="A55" s="236" t="s">
        <v>246</v>
      </c>
      <c r="B55" s="279" t="s">
        <v>247</v>
      </c>
      <c r="C55" s="280">
        <f>SUM(C56)</f>
        <v>0</v>
      </c>
    </row>
    <row r="56" spans="1:3" ht="24.75" customHeight="1" thickBot="1">
      <c r="A56" s="281" t="s">
        <v>215</v>
      </c>
      <c r="B56" s="282" t="s">
        <v>336</v>
      </c>
      <c r="C56" s="283">
        <v>0</v>
      </c>
    </row>
    <row r="57" spans="1:3" s="31" customFormat="1" ht="24.75" customHeight="1">
      <c r="A57" s="95"/>
      <c r="B57" s="57"/>
      <c r="C57" s="57"/>
    </row>
    <row r="58" spans="1:3" s="31" customFormat="1" ht="24.75" customHeight="1">
      <c r="A58" s="95"/>
      <c r="B58" s="57"/>
      <c r="C58" s="57"/>
    </row>
    <row r="59" spans="1:3" s="31" customFormat="1" ht="24.75" customHeight="1">
      <c r="A59" s="95"/>
      <c r="B59" s="57"/>
      <c r="C59" s="57"/>
    </row>
    <row r="60" spans="1:3" s="31" customFormat="1" ht="24.75" customHeight="1">
      <c r="A60" s="95"/>
      <c r="B60" s="57"/>
      <c r="C60" s="57"/>
    </row>
    <row r="61" spans="1:3" s="31" customFormat="1" ht="24.75" customHeight="1">
      <c r="A61" s="95"/>
      <c r="B61" s="57"/>
      <c r="C61" s="57"/>
    </row>
    <row r="62" spans="1:3" s="31" customFormat="1" ht="24.75" customHeight="1">
      <c r="A62" s="95"/>
      <c r="B62" s="57"/>
      <c r="C62" s="57"/>
    </row>
    <row r="63" spans="1:3" s="31" customFormat="1" ht="24.75" customHeight="1">
      <c r="A63" s="95"/>
      <c r="B63" s="57"/>
      <c r="C63" s="57"/>
    </row>
    <row r="64" spans="1:3" s="31" customFormat="1" ht="24.75" customHeight="1">
      <c r="A64" s="95"/>
      <c r="B64" s="57"/>
      <c r="C64" s="57"/>
    </row>
    <row r="65" spans="1:3" s="31" customFormat="1" ht="24.75" customHeight="1">
      <c r="A65" s="95"/>
      <c r="B65" s="57"/>
      <c r="C65" s="57"/>
    </row>
    <row r="66" spans="1:3" s="31" customFormat="1" ht="24.75" customHeight="1">
      <c r="A66" s="95"/>
      <c r="B66" s="57"/>
      <c r="C66" s="57"/>
    </row>
    <row r="67" spans="1:3" s="31" customFormat="1" ht="24.75" customHeight="1">
      <c r="A67" s="95"/>
      <c r="B67" s="57"/>
      <c r="C67" s="57"/>
    </row>
    <row r="68" spans="1:3" s="31" customFormat="1" ht="24.75" customHeight="1">
      <c r="A68" s="95"/>
      <c r="B68" s="57"/>
      <c r="C68" s="57"/>
    </row>
    <row r="69" spans="1:3" s="31" customFormat="1" ht="24.75" customHeight="1">
      <c r="A69" s="95"/>
      <c r="B69" s="57"/>
      <c r="C69" s="57"/>
    </row>
    <row r="70" spans="1:3" s="31" customFormat="1" ht="24.75" customHeight="1">
      <c r="A70" s="95"/>
      <c r="B70" s="57"/>
      <c r="C70" s="57"/>
    </row>
    <row r="71" spans="1:3" s="31" customFormat="1" ht="24.75" customHeight="1">
      <c r="A71" s="95"/>
      <c r="B71" s="57"/>
      <c r="C71" s="57"/>
    </row>
    <row r="72" spans="1:3" s="31" customFormat="1" ht="24.75" customHeight="1">
      <c r="A72" s="95"/>
      <c r="B72" s="57"/>
      <c r="C72" s="57"/>
    </row>
    <row r="73" spans="1:3" s="31" customFormat="1" ht="24.75" customHeight="1">
      <c r="A73" s="95"/>
      <c r="B73" s="57"/>
      <c r="C73" s="57"/>
    </row>
    <row r="74" spans="1:3" s="31" customFormat="1" ht="24.75" customHeight="1">
      <c r="A74" s="95"/>
      <c r="B74" s="57"/>
      <c r="C74" s="57"/>
    </row>
    <row r="75" spans="1:3" s="31" customFormat="1" ht="24.75" customHeight="1">
      <c r="A75" s="95"/>
      <c r="B75" s="57"/>
      <c r="C75" s="57"/>
    </row>
    <row r="76" spans="1:3" s="31" customFormat="1" ht="24.75" customHeight="1">
      <c r="A76" s="95"/>
      <c r="B76" s="57"/>
      <c r="C76" s="57"/>
    </row>
    <row r="77" spans="1:3" s="31" customFormat="1" ht="24.75" customHeight="1">
      <c r="A77" s="95"/>
      <c r="B77" s="57"/>
      <c r="C77" s="57"/>
    </row>
    <row r="78" spans="1:3" s="31" customFormat="1" ht="24.75" customHeight="1">
      <c r="A78" s="95"/>
      <c r="B78" s="57"/>
      <c r="C78" s="57"/>
    </row>
    <row r="79" spans="1:3" s="31" customFormat="1" ht="24.75" customHeight="1">
      <c r="A79" s="95"/>
      <c r="B79" s="57"/>
      <c r="C79" s="57"/>
    </row>
    <row r="80" spans="1:3" s="31" customFormat="1" ht="24.75" customHeight="1">
      <c r="A80" s="95"/>
      <c r="B80" s="57"/>
      <c r="C80" s="57"/>
    </row>
    <row r="81" spans="1:3" s="31" customFormat="1" ht="24.75" customHeight="1">
      <c r="A81" s="95"/>
      <c r="B81" s="57"/>
      <c r="C81" s="57"/>
    </row>
    <row r="82" spans="1:3" s="31" customFormat="1" ht="24.75" customHeight="1">
      <c r="A82" s="95"/>
      <c r="B82" s="57"/>
      <c r="C82" s="57"/>
    </row>
    <row r="83" spans="1:3" s="31" customFormat="1" ht="24.75" customHeight="1">
      <c r="A83" s="95"/>
      <c r="B83" s="57"/>
      <c r="C83" s="57"/>
    </row>
    <row r="84" spans="1:3" s="31" customFormat="1" ht="24.75" customHeight="1">
      <c r="A84" s="95"/>
      <c r="B84" s="57"/>
      <c r="C84" s="57"/>
    </row>
    <row r="85" spans="1:3" s="31" customFormat="1" ht="24.75" customHeight="1">
      <c r="A85" s="95"/>
      <c r="B85" s="57"/>
      <c r="C85" s="57"/>
    </row>
    <row r="86" spans="1:3" s="31" customFormat="1" ht="24.75" customHeight="1">
      <c r="A86" s="95"/>
      <c r="B86" s="57"/>
      <c r="C86" s="57"/>
    </row>
    <row r="87" spans="1:3" s="31" customFormat="1" ht="24.75" customHeight="1">
      <c r="A87" s="95"/>
      <c r="B87" s="57"/>
      <c r="C87" s="57"/>
    </row>
    <row r="88" spans="1:3" s="31" customFormat="1" ht="24.75" customHeight="1">
      <c r="A88" s="95"/>
      <c r="B88" s="57"/>
      <c r="C88" s="57"/>
    </row>
    <row r="89" spans="1:3" s="31" customFormat="1" ht="24.75" customHeight="1">
      <c r="A89" s="95"/>
      <c r="B89" s="57"/>
      <c r="C89" s="57"/>
    </row>
    <row r="90" spans="1:3" s="31" customFormat="1" ht="24.75" customHeight="1">
      <c r="A90" s="95"/>
      <c r="B90" s="57"/>
      <c r="C90" s="57"/>
    </row>
    <row r="91" spans="1:3" s="31" customFormat="1" ht="24.75" customHeight="1">
      <c r="A91" s="95"/>
      <c r="B91" s="57"/>
      <c r="C91" s="57"/>
    </row>
    <row r="92" spans="1:3" s="31" customFormat="1" ht="24.75" customHeight="1">
      <c r="A92" s="95"/>
      <c r="B92" s="57"/>
      <c r="C92" s="57"/>
    </row>
    <row r="93" spans="1:3" s="31" customFormat="1" ht="24.75" customHeight="1">
      <c r="A93" s="95"/>
      <c r="B93" s="57"/>
      <c r="C93" s="57"/>
    </row>
    <row r="94" spans="1:3" s="31" customFormat="1" ht="24.75" customHeight="1">
      <c r="A94" s="95"/>
      <c r="B94" s="57"/>
      <c r="C94" s="57"/>
    </row>
    <row r="95" spans="1:3" s="31" customFormat="1" ht="24.75" customHeight="1">
      <c r="A95" s="95"/>
      <c r="B95" s="57"/>
      <c r="C95" s="57"/>
    </row>
    <row r="96" spans="1:3" s="31" customFormat="1" ht="24.75" customHeight="1">
      <c r="A96" s="95"/>
      <c r="B96" s="57"/>
      <c r="C96" s="57"/>
    </row>
    <row r="97" spans="1:3" s="31" customFormat="1" ht="24.75" customHeight="1">
      <c r="A97" s="95"/>
      <c r="B97" s="57"/>
      <c r="C97" s="57"/>
    </row>
    <row r="98" spans="1:3" s="31" customFormat="1" ht="24.75" customHeight="1">
      <c r="A98" s="95"/>
      <c r="B98" s="57"/>
      <c r="C98" s="57"/>
    </row>
    <row r="99" spans="1:3" s="31" customFormat="1" ht="24.75" customHeight="1">
      <c r="A99" s="95"/>
      <c r="B99" s="57"/>
      <c r="C99" s="57"/>
    </row>
    <row r="100" spans="1:3" s="31" customFormat="1" ht="24.75" customHeight="1">
      <c r="A100" s="95"/>
      <c r="B100" s="57"/>
      <c r="C100" s="57"/>
    </row>
    <row r="101" spans="1:3" s="31" customFormat="1" ht="24.75" customHeight="1">
      <c r="A101" s="95"/>
      <c r="B101" s="57"/>
      <c r="C101" s="57"/>
    </row>
    <row r="102" spans="1:3" s="31" customFormat="1" ht="24.75" customHeight="1">
      <c r="A102" s="95"/>
      <c r="B102" s="57"/>
      <c r="C102" s="57"/>
    </row>
    <row r="103" spans="1:3" s="31" customFormat="1" ht="24.75" customHeight="1">
      <c r="A103" s="95"/>
      <c r="B103" s="57"/>
      <c r="C103" s="57"/>
    </row>
    <row r="104" spans="1:3" s="31" customFormat="1" ht="24.75" customHeight="1">
      <c r="A104" s="95"/>
      <c r="B104" s="57"/>
      <c r="C104" s="57"/>
    </row>
    <row r="105" spans="1:3" s="31" customFormat="1" ht="24.75" customHeight="1">
      <c r="A105" s="95"/>
      <c r="B105" s="57"/>
      <c r="C105" s="57"/>
    </row>
    <row r="106" spans="1:3" s="31" customFormat="1" ht="24.75" customHeight="1">
      <c r="A106" s="95"/>
      <c r="B106" s="57"/>
      <c r="C106" s="57"/>
    </row>
    <row r="107" spans="1:3" s="31" customFormat="1" ht="24.75" customHeight="1">
      <c r="A107" s="95"/>
      <c r="B107" s="57"/>
      <c r="C107" s="57"/>
    </row>
    <row r="108" spans="1:3" s="31" customFormat="1" ht="24.75" customHeight="1">
      <c r="A108" s="95"/>
      <c r="B108" s="57"/>
      <c r="C108" s="57"/>
    </row>
    <row r="109" spans="1:3" s="31" customFormat="1" ht="24.75" customHeight="1">
      <c r="A109" s="95"/>
      <c r="B109" s="57"/>
      <c r="C109" s="57"/>
    </row>
    <row r="110" spans="1:3" s="31" customFormat="1" ht="24.75" customHeight="1">
      <c r="A110" s="95"/>
      <c r="B110" s="57"/>
      <c r="C110" s="57"/>
    </row>
    <row r="111" spans="1:3" s="31" customFormat="1" ht="24.75" customHeight="1">
      <c r="A111" s="95"/>
      <c r="B111" s="57"/>
      <c r="C111" s="57"/>
    </row>
    <row r="112" spans="1:3" s="31" customFormat="1" ht="24.75" customHeight="1">
      <c r="A112" s="95"/>
      <c r="B112" s="57"/>
      <c r="C112" s="57"/>
    </row>
    <row r="113" spans="1:3" s="31" customFormat="1" ht="24.75" customHeight="1">
      <c r="A113" s="95"/>
      <c r="B113" s="57"/>
      <c r="C113" s="57"/>
    </row>
    <row r="114" spans="1:3" s="31" customFormat="1" ht="24.75" customHeight="1">
      <c r="A114" s="95"/>
      <c r="B114" s="57"/>
      <c r="C114" s="57"/>
    </row>
    <row r="115" spans="1:3" s="31" customFormat="1" ht="24.75" customHeight="1">
      <c r="A115" s="95"/>
      <c r="B115" s="57"/>
      <c r="C115" s="57"/>
    </row>
    <row r="116" spans="1:3" s="31" customFormat="1" ht="24.75" customHeight="1">
      <c r="A116" s="95"/>
      <c r="B116" s="57"/>
      <c r="C116" s="57"/>
    </row>
    <row r="117" spans="1:3" s="31" customFormat="1" ht="24.75" customHeight="1">
      <c r="A117" s="95"/>
      <c r="B117" s="57"/>
      <c r="C117" s="57"/>
    </row>
    <row r="118" spans="1:3" s="31" customFormat="1" ht="24.75" customHeight="1">
      <c r="A118" s="95"/>
      <c r="B118" s="57"/>
      <c r="C118" s="57"/>
    </row>
    <row r="119" spans="1:3" s="31" customFormat="1" ht="24.75" customHeight="1">
      <c r="A119" s="95"/>
      <c r="B119" s="57"/>
      <c r="C119" s="57"/>
    </row>
    <row r="120" spans="1:3" s="31" customFormat="1" ht="24.75" customHeight="1">
      <c r="A120" s="95"/>
      <c r="B120" s="57"/>
      <c r="C120" s="57"/>
    </row>
    <row r="121" spans="1:3" s="31" customFormat="1" ht="24.75" customHeight="1">
      <c r="A121" s="95"/>
      <c r="B121" s="57"/>
      <c r="C121" s="57"/>
    </row>
    <row r="122" spans="1:3" s="31" customFormat="1" ht="24.75" customHeight="1">
      <c r="A122" s="95"/>
      <c r="B122" s="57"/>
      <c r="C122" s="57"/>
    </row>
    <row r="123" spans="1:3" s="31" customFormat="1" ht="24.75" customHeight="1">
      <c r="A123" s="95"/>
      <c r="B123" s="57"/>
      <c r="C123" s="57"/>
    </row>
    <row r="124" spans="1:3" s="31" customFormat="1" ht="24.75" customHeight="1">
      <c r="A124" s="95"/>
      <c r="B124" s="57"/>
      <c r="C124" s="57"/>
    </row>
    <row r="125" spans="1:3" s="31" customFormat="1" ht="24.75" customHeight="1">
      <c r="A125" s="95"/>
      <c r="B125" s="57"/>
      <c r="C125" s="57"/>
    </row>
    <row r="126" spans="1:3" s="31" customFormat="1" ht="24.75" customHeight="1">
      <c r="A126" s="95"/>
      <c r="B126" s="57"/>
      <c r="C126" s="57"/>
    </row>
    <row r="127" spans="1:3" s="31" customFormat="1" ht="24.75" customHeight="1">
      <c r="A127" s="95"/>
      <c r="B127" s="57"/>
      <c r="C127" s="57"/>
    </row>
    <row r="128" spans="1:3" s="31" customFormat="1" ht="24.75" customHeight="1">
      <c r="A128" s="95"/>
      <c r="B128" s="57"/>
      <c r="C128" s="57"/>
    </row>
    <row r="129" spans="1:3" s="31" customFormat="1" ht="24.75" customHeight="1">
      <c r="A129" s="95"/>
      <c r="B129" s="57"/>
      <c r="C129" s="57"/>
    </row>
    <row r="130" spans="1:3" s="31" customFormat="1" ht="24.75" customHeight="1">
      <c r="A130" s="95"/>
      <c r="B130" s="57"/>
      <c r="C130" s="57"/>
    </row>
    <row r="131" spans="1:3" s="31" customFormat="1" ht="24.75" customHeight="1">
      <c r="A131" s="95"/>
      <c r="B131" s="57"/>
      <c r="C131" s="57"/>
    </row>
    <row r="132" spans="1:3" s="31" customFormat="1" ht="24.75" customHeight="1">
      <c r="A132" s="95"/>
      <c r="B132" s="57"/>
      <c r="C132" s="57"/>
    </row>
    <row r="133" spans="1:3" s="31" customFormat="1" ht="24.75" customHeight="1">
      <c r="A133" s="95"/>
      <c r="B133" s="57"/>
      <c r="C133" s="57"/>
    </row>
    <row r="134" spans="1:3" s="31" customFormat="1" ht="24.75" customHeight="1">
      <c r="A134" s="95"/>
      <c r="B134" s="57"/>
      <c r="C134" s="57"/>
    </row>
    <row r="135" spans="1:3" s="31" customFormat="1" ht="24.75" customHeight="1">
      <c r="A135" s="95"/>
      <c r="B135" s="57"/>
      <c r="C135" s="57"/>
    </row>
    <row r="136" spans="1:3" s="31" customFormat="1" ht="24.75" customHeight="1">
      <c r="A136" s="95"/>
      <c r="B136" s="57"/>
      <c r="C136" s="57"/>
    </row>
    <row r="137" spans="1:3" s="31" customFormat="1" ht="24.75" customHeight="1">
      <c r="A137" s="95"/>
      <c r="B137" s="57"/>
      <c r="C137" s="57"/>
    </row>
    <row r="138" spans="1:3" s="31" customFormat="1" ht="24.75" customHeight="1">
      <c r="A138" s="95"/>
      <c r="B138" s="57"/>
      <c r="C138" s="57"/>
    </row>
    <row r="139" spans="1:3" s="31" customFormat="1" ht="24.75" customHeight="1">
      <c r="A139" s="95"/>
      <c r="B139" s="57"/>
      <c r="C139" s="57"/>
    </row>
    <row r="140" spans="1:3" s="31" customFormat="1" ht="24.75" customHeight="1">
      <c r="A140" s="95"/>
      <c r="B140" s="57"/>
      <c r="C140" s="57"/>
    </row>
    <row r="141" spans="1:3" s="31" customFormat="1" ht="24.75" customHeight="1">
      <c r="A141" s="95"/>
      <c r="B141" s="57"/>
      <c r="C141" s="57"/>
    </row>
    <row r="142" spans="1:3" s="31" customFormat="1" ht="24.75" customHeight="1">
      <c r="A142" s="95"/>
      <c r="B142" s="57"/>
      <c r="C142" s="57"/>
    </row>
    <row r="143" spans="1:3" s="31" customFormat="1" ht="24.75" customHeight="1">
      <c r="A143" s="95"/>
      <c r="B143" s="57"/>
      <c r="C143" s="57"/>
    </row>
    <row r="144" spans="1:3" s="31" customFormat="1" ht="24.75" customHeight="1">
      <c r="A144" s="95"/>
      <c r="B144" s="57"/>
      <c r="C144" s="57"/>
    </row>
    <row r="145" spans="1:3" s="31" customFormat="1" ht="24.75" customHeight="1">
      <c r="A145" s="95"/>
      <c r="B145" s="57"/>
      <c r="C145" s="57"/>
    </row>
    <row r="146" spans="1:3" s="31" customFormat="1" ht="24.75" customHeight="1">
      <c r="A146" s="95"/>
      <c r="B146" s="57"/>
      <c r="C146" s="57"/>
    </row>
    <row r="147" spans="1:3" s="31" customFormat="1" ht="24.75" customHeight="1">
      <c r="A147" s="95"/>
      <c r="B147" s="57"/>
      <c r="C147" s="57"/>
    </row>
    <row r="148" spans="1:3" s="31" customFormat="1" ht="24.75" customHeight="1">
      <c r="A148" s="95"/>
      <c r="B148" s="57"/>
      <c r="C148" s="57"/>
    </row>
    <row r="149" spans="1:3" s="31" customFormat="1" ht="24.75" customHeight="1">
      <c r="A149" s="95"/>
      <c r="B149" s="57"/>
      <c r="C149" s="57"/>
    </row>
    <row r="150" spans="1:3" s="31" customFormat="1" ht="24.75" customHeight="1">
      <c r="A150" s="95"/>
      <c r="B150" s="57"/>
      <c r="C150" s="57"/>
    </row>
    <row r="151" spans="1:3" s="31" customFormat="1" ht="24.75" customHeight="1">
      <c r="A151" s="95"/>
      <c r="B151" s="57"/>
      <c r="C151" s="57"/>
    </row>
    <row r="152" spans="1:3" s="31" customFormat="1" ht="24.75" customHeight="1">
      <c r="A152" s="95"/>
      <c r="B152" s="57"/>
      <c r="C152" s="57"/>
    </row>
    <row r="153" spans="1:3" s="31" customFormat="1" ht="24.75" customHeight="1">
      <c r="A153" s="95"/>
      <c r="B153" s="57"/>
      <c r="C153" s="57"/>
    </row>
    <row r="154" spans="1:3" s="31" customFormat="1" ht="24.75" customHeight="1">
      <c r="A154" s="95"/>
      <c r="B154" s="57"/>
      <c r="C154" s="57"/>
    </row>
    <row r="155" spans="1:3" s="31" customFormat="1" ht="24.75" customHeight="1">
      <c r="A155" s="95"/>
      <c r="B155" s="57"/>
      <c r="C155" s="57"/>
    </row>
    <row r="156" spans="1:3" s="31" customFormat="1" ht="24.75" customHeight="1">
      <c r="A156" s="95"/>
      <c r="B156" s="57"/>
      <c r="C156" s="57"/>
    </row>
    <row r="157" spans="1:3" s="31" customFormat="1" ht="24.75" customHeight="1">
      <c r="A157" s="95"/>
      <c r="B157" s="57"/>
      <c r="C157" s="57"/>
    </row>
    <row r="158" spans="1:3" s="31" customFormat="1" ht="24.75" customHeight="1">
      <c r="A158" s="95"/>
      <c r="B158" s="57"/>
      <c r="C158" s="57"/>
    </row>
    <row r="159" spans="1:3" s="31" customFormat="1" ht="24.75" customHeight="1">
      <c r="A159" s="95"/>
      <c r="B159" s="57"/>
      <c r="C159" s="57"/>
    </row>
    <row r="160" spans="1:3" s="31" customFormat="1" ht="24.75" customHeight="1">
      <c r="A160" s="95"/>
      <c r="B160" s="57"/>
      <c r="C160" s="57"/>
    </row>
    <row r="161" spans="1:3" s="31" customFormat="1" ht="24.75" customHeight="1">
      <c r="A161" s="95"/>
      <c r="B161" s="57"/>
      <c r="C161" s="57"/>
    </row>
    <row r="162" spans="1:3" s="31" customFormat="1" ht="24.75" customHeight="1">
      <c r="A162" s="95"/>
      <c r="B162" s="57"/>
      <c r="C162" s="57"/>
    </row>
    <row r="163" spans="1:3" s="31" customFormat="1" ht="24.75" customHeight="1">
      <c r="A163" s="95"/>
      <c r="B163" s="57"/>
      <c r="C163" s="57"/>
    </row>
    <row r="164" spans="1:3" s="31" customFormat="1" ht="24.75" customHeight="1">
      <c r="A164" s="95"/>
      <c r="B164" s="57"/>
      <c r="C164" s="57"/>
    </row>
    <row r="165" spans="1:3" s="31" customFormat="1" ht="24.75" customHeight="1">
      <c r="A165" s="95"/>
      <c r="B165" s="57"/>
      <c r="C165" s="57"/>
    </row>
    <row r="166" spans="1:3" s="31" customFormat="1" ht="24.75" customHeight="1">
      <c r="A166" s="95"/>
      <c r="B166" s="57"/>
      <c r="C166" s="57"/>
    </row>
    <row r="167" spans="1:3" s="31" customFormat="1" ht="24.75" customHeight="1">
      <c r="A167" s="95"/>
      <c r="B167" s="57"/>
      <c r="C167" s="57"/>
    </row>
    <row r="168" spans="1:3" s="31" customFormat="1" ht="24.75" customHeight="1">
      <c r="A168" s="95"/>
      <c r="B168" s="57"/>
      <c r="C168" s="57"/>
    </row>
    <row r="169" spans="1:3" s="31" customFormat="1" ht="24.75" customHeight="1">
      <c r="A169" s="95"/>
      <c r="B169" s="57"/>
      <c r="C169" s="57"/>
    </row>
    <row r="170" spans="1:3" s="31" customFormat="1" ht="24.75" customHeight="1">
      <c r="A170" s="95"/>
      <c r="B170" s="57"/>
      <c r="C170" s="57"/>
    </row>
    <row r="171" spans="1:3" s="31" customFormat="1" ht="24.75" customHeight="1">
      <c r="A171" s="95"/>
      <c r="B171" s="57"/>
      <c r="C171" s="57"/>
    </row>
    <row r="172" spans="1:3" s="31" customFormat="1" ht="24.75" customHeight="1">
      <c r="A172" s="95"/>
      <c r="B172" s="57"/>
      <c r="C172" s="57"/>
    </row>
    <row r="173" spans="1:3" s="31" customFormat="1" ht="24.75" customHeight="1">
      <c r="A173" s="95"/>
      <c r="B173" s="57"/>
      <c r="C173" s="57"/>
    </row>
    <row r="174" spans="1:3" s="31" customFormat="1" ht="24.75" customHeight="1">
      <c r="A174" s="95"/>
      <c r="B174" s="57"/>
      <c r="C174" s="57"/>
    </row>
    <row r="175" spans="1:3" s="31" customFormat="1" ht="24.75" customHeight="1">
      <c r="A175" s="95"/>
      <c r="B175" s="57"/>
      <c r="C175" s="57"/>
    </row>
    <row r="176" spans="1:3" s="31" customFormat="1" ht="24.75" customHeight="1">
      <c r="A176" s="95"/>
      <c r="B176" s="57"/>
      <c r="C176" s="57"/>
    </row>
    <row r="177" spans="1:3" s="31" customFormat="1" ht="24.75" customHeight="1">
      <c r="A177" s="95"/>
      <c r="B177" s="57"/>
      <c r="C177" s="57"/>
    </row>
    <row r="178" spans="1:3" s="31" customFormat="1" ht="24.75" customHeight="1">
      <c r="A178" s="95"/>
      <c r="B178" s="57"/>
      <c r="C178" s="57"/>
    </row>
    <row r="179" spans="1:3" s="31" customFormat="1" ht="24.75" customHeight="1">
      <c r="A179" s="95"/>
      <c r="B179" s="57"/>
      <c r="C179" s="57"/>
    </row>
    <row r="180" spans="1:3" s="31" customFormat="1" ht="24.75" customHeight="1">
      <c r="A180" s="95"/>
      <c r="B180" s="57"/>
      <c r="C180" s="57"/>
    </row>
    <row r="181" spans="1:3" s="31" customFormat="1" ht="24.75" customHeight="1">
      <c r="A181" s="95"/>
      <c r="B181" s="57"/>
      <c r="C181" s="57"/>
    </row>
    <row r="182" spans="1:3" s="31" customFormat="1" ht="24.75" customHeight="1">
      <c r="A182" s="95"/>
      <c r="B182" s="57"/>
      <c r="C182" s="57"/>
    </row>
    <row r="183" spans="1:3" s="31" customFormat="1" ht="24.75" customHeight="1">
      <c r="A183" s="95"/>
      <c r="B183" s="57"/>
      <c r="C183" s="57"/>
    </row>
    <row r="184" spans="1:3" s="31" customFormat="1" ht="24.75" customHeight="1">
      <c r="A184" s="95"/>
      <c r="B184" s="57"/>
      <c r="C184" s="57"/>
    </row>
    <row r="185" spans="1:3" s="31" customFormat="1" ht="24.75" customHeight="1">
      <c r="A185" s="95"/>
      <c r="B185" s="57"/>
      <c r="C185" s="57"/>
    </row>
    <row r="186" spans="1:3" s="31" customFormat="1" ht="24.75" customHeight="1">
      <c r="A186" s="95"/>
      <c r="B186" s="57"/>
      <c r="C186" s="57"/>
    </row>
    <row r="187" spans="1:3" s="31" customFormat="1" ht="24.75" customHeight="1">
      <c r="A187" s="95"/>
      <c r="B187" s="57"/>
      <c r="C187" s="57"/>
    </row>
    <row r="188" spans="1:3" s="31" customFormat="1" ht="24.75" customHeight="1">
      <c r="A188" s="95"/>
      <c r="B188" s="57"/>
      <c r="C188" s="57"/>
    </row>
    <row r="189" spans="1:3" s="31" customFormat="1" ht="24.75" customHeight="1">
      <c r="A189" s="95"/>
      <c r="B189" s="57"/>
      <c r="C189" s="57"/>
    </row>
    <row r="190" spans="1:3" s="31" customFormat="1" ht="24.75" customHeight="1">
      <c r="A190" s="95"/>
      <c r="B190" s="57"/>
      <c r="C190" s="57"/>
    </row>
  </sheetData>
  <mergeCells count="5">
    <mergeCell ref="A22:A23"/>
    <mergeCell ref="C1:E1"/>
    <mergeCell ref="D2:E2"/>
    <mergeCell ref="A3:C3"/>
    <mergeCell ref="A6:C6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</sheetPr>
  <dimension ref="A1:R440"/>
  <sheetViews>
    <sheetView showGridLines="0" view="pageBreakPreview" zoomScaleSheetLayoutView="100" workbookViewId="0" topLeftCell="G1">
      <selection activeCell="A1" sqref="A1"/>
    </sheetView>
  </sheetViews>
  <sheetFormatPr defaultColWidth="9.140625" defaultRowHeight="12.75"/>
  <cols>
    <col min="1" max="1" width="5.00390625" style="287" customWidth="1"/>
    <col min="2" max="2" width="7.140625" style="287" customWidth="1"/>
    <col min="3" max="3" width="7.7109375" style="287" customWidth="1"/>
    <col min="4" max="4" width="68.7109375" style="288" customWidth="1"/>
    <col min="5" max="6" width="7.7109375" style="289" customWidth="1"/>
    <col min="7" max="7" width="17.00390625" style="289" customWidth="1"/>
    <col min="8" max="8" width="16.8515625" style="289" customWidth="1"/>
    <col min="9" max="9" width="15.421875" style="290" customWidth="1"/>
    <col min="10" max="10" width="13.7109375" style="289" customWidth="1"/>
    <col min="11" max="12" width="15.00390625" style="287" customWidth="1"/>
    <col min="13" max="13" width="14.140625" style="291" customWidth="1"/>
    <col min="14" max="14" width="13.00390625" style="291" customWidth="1"/>
    <col min="15" max="15" width="15.140625" style="291" customWidth="1"/>
    <col min="16" max="16" width="18.140625" style="443" customWidth="1"/>
    <col min="17" max="17" width="9.00390625" style="443" customWidth="1"/>
    <col min="18" max="18" width="11.140625" style="443" bestFit="1" customWidth="1"/>
    <col min="19" max="16384" width="9.00390625" style="443" customWidth="1"/>
  </cols>
  <sheetData>
    <row r="1" spans="15:16" ht="59.25" customHeight="1">
      <c r="O1" s="1131" t="s">
        <v>444</v>
      </c>
      <c r="P1" s="1131"/>
    </row>
    <row r="2" spans="15:16" ht="12.75">
      <c r="O2" s="292"/>
      <c r="P2" s="292"/>
    </row>
    <row r="3" spans="1:16" ht="27.75" customHeight="1">
      <c r="A3" s="1132" t="s">
        <v>346</v>
      </c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2"/>
      <c r="O3" s="1132"/>
      <c r="P3" s="1133"/>
    </row>
    <row r="4" spans="1:16" s="744" customFormat="1" ht="26.25" customHeight="1" thickBot="1">
      <c r="A4" s="1134"/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5"/>
    </row>
    <row r="5" spans="1:16" s="216" customFormat="1" ht="15.75" customHeight="1">
      <c r="A5" s="1095" t="s">
        <v>204</v>
      </c>
      <c r="B5" s="1092" t="s">
        <v>194</v>
      </c>
      <c r="C5" s="1092" t="s">
        <v>347</v>
      </c>
      <c r="D5" s="1092" t="s">
        <v>348</v>
      </c>
      <c r="E5" s="1088" t="s">
        <v>201</v>
      </c>
      <c r="F5" s="1089"/>
      <c r="G5" s="1092" t="s">
        <v>349</v>
      </c>
      <c r="H5" s="1088" t="s">
        <v>350</v>
      </c>
      <c r="I5" s="1115" t="s">
        <v>351</v>
      </c>
      <c r="J5" s="1116"/>
      <c r="K5" s="1116"/>
      <c r="L5" s="1116"/>
      <c r="M5" s="1116"/>
      <c r="N5" s="1116"/>
      <c r="O5" s="1116"/>
      <c r="P5" s="1117" t="s">
        <v>352</v>
      </c>
    </row>
    <row r="6" spans="1:16" s="216" customFormat="1" ht="15.75" customHeight="1">
      <c r="A6" s="1096"/>
      <c r="B6" s="1093"/>
      <c r="C6" s="1093"/>
      <c r="D6" s="1093"/>
      <c r="E6" s="1090"/>
      <c r="F6" s="1091"/>
      <c r="G6" s="1093"/>
      <c r="H6" s="1093"/>
      <c r="I6" s="1093" t="s">
        <v>353</v>
      </c>
      <c r="J6" s="1093" t="s">
        <v>354</v>
      </c>
      <c r="K6" s="1090" t="s">
        <v>355</v>
      </c>
      <c r="L6" s="1120"/>
      <c r="M6" s="1120"/>
      <c r="N6" s="1120"/>
      <c r="O6" s="1120"/>
      <c r="P6" s="1118"/>
    </row>
    <row r="7" spans="1:16" s="216" customFormat="1" ht="31.5" customHeight="1" thickBot="1">
      <c r="A7" s="1097"/>
      <c r="B7" s="1094"/>
      <c r="C7" s="1094"/>
      <c r="D7" s="1094"/>
      <c r="E7" s="293" t="s">
        <v>356</v>
      </c>
      <c r="F7" s="293" t="s">
        <v>357</v>
      </c>
      <c r="G7" s="1094"/>
      <c r="H7" s="1114"/>
      <c r="I7" s="1114"/>
      <c r="J7" s="1114"/>
      <c r="K7" s="294">
        <v>2009</v>
      </c>
      <c r="L7" s="295">
        <v>2010</v>
      </c>
      <c r="M7" s="295">
        <v>2011</v>
      </c>
      <c r="N7" s="295">
        <v>2012</v>
      </c>
      <c r="O7" s="296" t="s">
        <v>358</v>
      </c>
      <c r="P7" s="1119"/>
    </row>
    <row r="8" spans="1:16" s="216" customFormat="1" ht="15.75" thickBot="1">
      <c r="A8" s="297">
        <v>1</v>
      </c>
      <c r="B8" s="298">
        <v>2</v>
      </c>
      <c r="C8" s="298">
        <v>3</v>
      </c>
      <c r="D8" s="298">
        <v>4</v>
      </c>
      <c r="E8" s="299">
        <v>5</v>
      </c>
      <c r="F8" s="299">
        <v>6</v>
      </c>
      <c r="G8" s="299">
        <v>7</v>
      </c>
      <c r="H8" s="723">
        <v>8</v>
      </c>
      <c r="I8" s="299">
        <v>9</v>
      </c>
      <c r="J8" s="298">
        <v>10</v>
      </c>
      <c r="K8" s="298">
        <v>11</v>
      </c>
      <c r="L8" s="298">
        <v>12</v>
      </c>
      <c r="M8" s="298">
        <v>13</v>
      </c>
      <c r="N8" s="298">
        <v>14</v>
      </c>
      <c r="O8" s="300">
        <v>15</v>
      </c>
      <c r="P8" s="301">
        <v>16</v>
      </c>
    </row>
    <row r="9" spans="1:16" s="216" customFormat="1" ht="17.25" customHeight="1" thickBot="1" thickTop="1">
      <c r="A9" s="1130" t="s">
        <v>359</v>
      </c>
      <c r="B9" s="1085"/>
      <c r="C9" s="1085"/>
      <c r="D9" s="1085"/>
      <c r="E9" s="1085"/>
      <c r="F9" s="1085"/>
      <c r="G9" s="1085"/>
      <c r="H9" s="724">
        <f>SUM(I9:O9)</f>
        <v>1000000</v>
      </c>
      <c r="I9" s="302">
        <f aca="true" t="shared" si="0" ref="I9:O9">SUM(I11)</f>
        <v>0</v>
      </c>
      <c r="J9" s="302">
        <f t="shared" si="0"/>
        <v>500000</v>
      </c>
      <c r="K9" s="302">
        <f t="shared" si="0"/>
        <v>500000</v>
      </c>
      <c r="L9" s="302">
        <f t="shared" si="0"/>
        <v>0</v>
      </c>
      <c r="M9" s="302">
        <f t="shared" si="0"/>
        <v>0</v>
      </c>
      <c r="N9" s="302">
        <f t="shared" si="0"/>
        <v>0</v>
      </c>
      <c r="O9" s="302">
        <f t="shared" si="0"/>
        <v>0</v>
      </c>
      <c r="P9" s="303"/>
    </row>
    <row r="10" spans="1:16" s="216" customFormat="1" ht="15.75">
      <c r="A10" s="1081">
        <v>1</v>
      </c>
      <c r="B10" s="1075">
        <v>400</v>
      </c>
      <c r="C10" s="1075">
        <v>40002</v>
      </c>
      <c r="D10" s="305" t="s">
        <v>360</v>
      </c>
      <c r="E10" s="1075">
        <v>2007</v>
      </c>
      <c r="F10" s="1075">
        <v>2009</v>
      </c>
      <c r="G10" s="1078" t="s">
        <v>361</v>
      </c>
      <c r="H10" s="725"/>
      <c r="I10" s="307"/>
      <c r="J10" s="307"/>
      <c r="K10" s="307"/>
      <c r="L10" s="307"/>
      <c r="M10" s="308"/>
      <c r="N10" s="308"/>
      <c r="O10" s="309"/>
      <c r="P10" s="310"/>
    </row>
    <row r="11" spans="1:16" s="216" customFormat="1" ht="15.75">
      <c r="A11" s="1082"/>
      <c r="B11" s="1077"/>
      <c r="C11" s="1077"/>
      <c r="D11" s="311" t="s">
        <v>362</v>
      </c>
      <c r="E11" s="1077"/>
      <c r="F11" s="1077"/>
      <c r="G11" s="1080"/>
      <c r="H11" s="726">
        <f>SUM(I11:O11)</f>
        <v>1000000</v>
      </c>
      <c r="I11" s="312"/>
      <c r="J11" s="312">
        <f>SUM(J12:J13)</f>
        <v>500000</v>
      </c>
      <c r="K11" s="312">
        <f>SUM(K12:K13)</f>
        <v>500000</v>
      </c>
      <c r="L11" s="312"/>
      <c r="M11" s="312"/>
      <c r="N11" s="313"/>
      <c r="O11" s="314"/>
      <c r="P11" s="310"/>
    </row>
    <row r="12" spans="1:16" s="216" customFormat="1" ht="15">
      <c r="A12" s="1082"/>
      <c r="B12" s="1077"/>
      <c r="C12" s="1077"/>
      <c r="D12" s="315" t="s">
        <v>205</v>
      </c>
      <c r="E12" s="1077"/>
      <c r="F12" s="1077"/>
      <c r="G12" s="1080"/>
      <c r="H12" s="727">
        <f>SUM(I12:O12)</f>
        <v>287500</v>
      </c>
      <c r="I12" s="316"/>
      <c r="J12" s="317">
        <v>162500</v>
      </c>
      <c r="K12" s="317">
        <v>125000</v>
      </c>
      <c r="L12" s="318"/>
      <c r="M12" s="318"/>
      <c r="N12" s="313"/>
      <c r="O12" s="314"/>
      <c r="P12" s="310"/>
    </row>
    <row r="13" spans="1:16" s="216" customFormat="1" ht="15.75" thickBot="1">
      <c r="A13" s="1083"/>
      <c r="B13" s="1087"/>
      <c r="C13" s="1087"/>
      <c r="D13" s="319" t="s">
        <v>206</v>
      </c>
      <c r="E13" s="1087"/>
      <c r="F13" s="1087"/>
      <c r="G13" s="1111"/>
      <c r="H13" s="728">
        <f>SUM(I13:O13)</f>
        <v>712500</v>
      </c>
      <c r="I13" s="320"/>
      <c r="J13" s="321">
        <v>337500</v>
      </c>
      <c r="K13" s="321">
        <v>375000</v>
      </c>
      <c r="L13" s="322"/>
      <c r="M13" s="322"/>
      <c r="N13" s="323"/>
      <c r="O13" s="324"/>
      <c r="P13" s="310"/>
    </row>
    <row r="14" spans="1:16" s="327" customFormat="1" ht="17.25" customHeight="1" thickBot="1" thickTop="1">
      <c r="A14" s="1084" t="s">
        <v>363</v>
      </c>
      <c r="B14" s="1085"/>
      <c r="C14" s="1085"/>
      <c r="D14" s="1085"/>
      <c r="E14" s="1085"/>
      <c r="F14" s="1085"/>
      <c r="G14" s="1085"/>
      <c r="H14" s="729">
        <f aca="true" t="shared" si="1" ref="H14:M14">SUM(H16,H19,H23,H28,H31,H35,H39)</f>
        <v>21654419</v>
      </c>
      <c r="I14" s="325">
        <f t="shared" si="1"/>
        <v>722919</v>
      </c>
      <c r="J14" s="325">
        <f t="shared" si="1"/>
        <v>514000</v>
      </c>
      <c r="K14" s="325">
        <f t="shared" si="1"/>
        <v>10657500</v>
      </c>
      <c r="L14" s="325">
        <f t="shared" si="1"/>
        <v>8235000</v>
      </c>
      <c r="M14" s="325">
        <f t="shared" si="1"/>
        <v>1525000</v>
      </c>
      <c r="N14" s="325">
        <f>SUM(N19,N23,N28,N31,N35,N39)</f>
        <v>0</v>
      </c>
      <c r="O14" s="325">
        <f>SUM(O19,O23,O28,O31,O35,O39)</f>
        <v>0</v>
      </c>
      <c r="P14" s="326"/>
    </row>
    <row r="15" spans="1:16" s="327" customFormat="1" ht="47.25">
      <c r="A15" s="1125">
        <v>2</v>
      </c>
      <c r="B15" s="1099">
        <v>600</v>
      </c>
      <c r="C15" s="1128">
        <v>60004</v>
      </c>
      <c r="D15" s="328" t="s">
        <v>110</v>
      </c>
      <c r="E15" s="1099">
        <v>2009</v>
      </c>
      <c r="F15" s="1099">
        <v>2011</v>
      </c>
      <c r="G15" s="1099" t="s">
        <v>364</v>
      </c>
      <c r="H15" s="730"/>
      <c r="I15" s="329"/>
      <c r="J15" s="329"/>
      <c r="K15" s="329"/>
      <c r="L15" s="329"/>
      <c r="M15" s="329"/>
      <c r="N15" s="330"/>
      <c r="O15" s="331"/>
      <c r="P15" s="332"/>
    </row>
    <row r="16" spans="1:16" s="327" customFormat="1" ht="15.75">
      <c r="A16" s="1126"/>
      <c r="B16" s="1077"/>
      <c r="C16" s="1129"/>
      <c r="D16" s="333" t="s">
        <v>362</v>
      </c>
      <c r="E16" s="1100"/>
      <c r="F16" s="1100"/>
      <c r="G16" s="1077"/>
      <c r="H16" s="726">
        <f>SUM(I16:O16)</f>
        <v>1875000</v>
      </c>
      <c r="I16" s="334"/>
      <c r="J16" s="334"/>
      <c r="K16" s="335">
        <f>SUM(K17)</f>
        <v>625000</v>
      </c>
      <c r="L16" s="335">
        <f>SUM(L17)</f>
        <v>625000</v>
      </c>
      <c r="M16" s="335">
        <f>SUM(M17)</f>
        <v>625000</v>
      </c>
      <c r="N16" s="336"/>
      <c r="O16" s="337"/>
      <c r="P16" s="332"/>
    </row>
    <row r="17" spans="1:16" s="327" customFormat="1" ht="16.5" thickBot="1">
      <c r="A17" s="1127"/>
      <c r="B17" s="1098"/>
      <c r="C17" s="1129"/>
      <c r="D17" s="338" t="s">
        <v>205</v>
      </c>
      <c r="E17" s="1102"/>
      <c r="F17" s="1102"/>
      <c r="G17" s="1098"/>
      <c r="H17" s="728">
        <f>SUM(I17:O17)</f>
        <v>1875000</v>
      </c>
      <c r="I17" s="334"/>
      <c r="J17" s="334"/>
      <c r="K17" s="339">
        <v>625000</v>
      </c>
      <c r="L17" s="339">
        <v>625000</v>
      </c>
      <c r="M17" s="339">
        <v>625000</v>
      </c>
      <c r="N17" s="340"/>
      <c r="O17" s="337"/>
      <c r="P17" s="332"/>
    </row>
    <row r="18" spans="1:16" s="327" customFormat="1" ht="15.75">
      <c r="A18" s="1081">
        <v>3</v>
      </c>
      <c r="B18" s="1075">
        <v>600</v>
      </c>
      <c r="C18" s="1075">
        <v>60013</v>
      </c>
      <c r="D18" s="305" t="s">
        <v>202</v>
      </c>
      <c r="E18" s="1075">
        <v>2006</v>
      </c>
      <c r="F18" s="1075">
        <v>2010</v>
      </c>
      <c r="G18" s="1078" t="s">
        <v>365</v>
      </c>
      <c r="H18" s="731"/>
      <c r="I18" s="341"/>
      <c r="J18" s="307"/>
      <c r="K18" s="307"/>
      <c r="L18" s="308"/>
      <c r="M18" s="308"/>
      <c r="N18" s="308"/>
      <c r="O18" s="309"/>
      <c r="P18" s="342"/>
    </row>
    <row r="19" spans="1:16" s="327" customFormat="1" ht="15.75">
      <c r="A19" s="1082"/>
      <c r="B19" s="1077"/>
      <c r="C19" s="1077"/>
      <c r="D19" s="311" t="s">
        <v>362</v>
      </c>
      <c r="E19" s="1077"/>
      <c r="F19" s="1077"/>
      <c r="G19" s="1080"/>
      <c r="H19" s="343">
        <f>SUM(I19:O19)</f>
        <v>3989962</v>
      </c>
      <c r="I19" s="343">
        <f>SUM(I20:I21)</f>
        <v>199962</v>
      </c>
      <c r="J19" s="343">
        <f>SUM(J20:J21)</f>
        <v>200000</v>
      </c>
      <c r="K19" s="343">
        <f>SUM(K20:K21)</f>
        <v>1580000</v>
      </c>
      <c r="L19" s="343">
        <f>SUM(L20:L21)</f>
        <v>2010000</v>
      </c>
      <c r="M19" s="318"/>
      <c r="N19" s="318"/>
      <c r="O19" s="348"/>
      <c r="P19" s="310"/>
    </row>
    <row r="20" spans="1:16" s="327" customFormat="1" ht="15">
      <c r="A20" s="1082"/>
      <c r="B20" s="1077"/>
      <c r="C20" s="1077"/>
      <c r="D20" s="315" t="s">
        <v>205</v>
      </c>
      <c r="E20" s="1077"/>
      <c r="F20" s="1077"/>
      <c r="G20" s="1080"/>
      <c r="H20" s="393">
        <f>SUM(I20:O20)</f>
        <v>1304962</v>
      </c>
      <c r="I20" s="316">
        <v>199962</v>
      </c>
      <c r="J20" s="317">
        <v>200000</v>
      </c>
      <c r="K20" s="317">
        <v>395000</v>
      </c>
      <c r="L20" s="318">
        <v>510000</v>
      </c>
      <c r="M20" s="318"/>
      <c r="N20" s="318"/>
      <c r="O20" s="348"/>
      <c r="P20" s="310"/>
    </row>
    <row r="21" spans="1:16" s="327" customFormat="1" ht="15.75" thickBot="1">
      <c r="A21" s="1105"/>
      <c r="B21" s="1098"/>
      <c r="C21" s="1098"/>
      <c r="D21" s="344" t="s">
        <v>206</v>
      </c>
      <c r="E21" s="1098"/>
      <c r="F21" s="1098"/>
      <c r="G21" s="1121"/>
      <c r="H21" s="393">
        <f>SUM(I21:O21)</f>
        <v>2685000</v>
      </c>
      <c r="I21" s="345"/>
      <c r="J21" s="346"/>
      <c r="K21" s="346">
        <v>1185000</v>
      </c>
      <c r="L21" s="351">
        <v>1500000</v>
      </c>
      <c r="M21" s="351"/>
      <c r="N21" s="351"/>
      <c r="O21" s="352"/>
      <c r="P21" s="347"/>
    </row>
    <row r="22" spans="1:16" s="30" customFormat="1" ht="15.75">
      <c r="A22" s="1081">
        <v>4</v>
      </c>
      <c r="B22" s="1075">
        <v>600</v>
      </c>
      <c r="C22" s="1122">
        <v>60014</v>
      </c>
      <c r="D22" s="305" t="s">
        <v>111</v>
      </c>
      <c r="E22" s="1075">
        <v>2003</v>
      </c>
      <c r="F22" s="1075">
        <v>2010</v>
      </c>
      <c r="G22" s="1078" t="s">
        <v>365</v>
      </c>
      <c r="H22" s="732"/>
      <c r="I22" s="341"/>
      <c r="J22" s="307"/>
      <c r="K22" s="307"/>
      <c r="L22" s="308"/>
      <c r="M22" s="308"/>
      <c r="N22" s="308"/>
      <c r="O22" s="309"/>
      <c r="P22" s="310"/>
    </row>
    <row r="23" spans="1:16" s="30" customFormat="1" ht="15.75">
      <c r="A23" s="1082"/>
      <c r="B23" s="1077"/>
      <c r="C23" s="1123"/>
      <c r="D23" s="311" t="s">
        <v>362</v>
      </c>
      <c r="E23" s="1077"/>
      <c r="F23" s="1077"/>
      <c r="G23" s="1080"/>
      <c r="H23" s="726">
        <f>SUM(I23:O23)</f>
        <v>7052060</v>
      </c>
      <c r="I23" s="312">
        <f>SUM(I24:I26)</f>
        <v>88060</v>
      </c>
      <c r="J23" s="312">
        <f>SUM(J24:J26)</f>
        <v>14000</v>
      </c>
      <c r="K23" s="312">
        <f>SUM(K24:K26)</f>
        <v>4850000</v>
      </c>
      <c r="L23" s="312">
        <f>SUM(L24:L26)</f>
        <v>2100000</v>
      </c>
      <c r="M23" s="318"/>
      <c r="N23" s="318"/>
      <c r="O23" s="348"/>
      <c r="P23" s="310"/>
    </row>
    <row r="24" spans="1:16" s="30" customFormat="1" ht="15">
      <c r="A24" s="1082"/>
      <c r="B24" s="1077"/>
      <c r="C24" s="1123"/>
      <c r="D24" s="349" t="s">
        <v>205</v>
      </c>
      <c r="E24" s="1077"/>
      <c r="F24" s="1077"/>
      <c r="G24" s="1080"/>
      <c r="H24" s="393">
        <f>SUM(I24:O24)</f>
        <v>639560</v>
      </c>
      <c r="I24" s="316">
        <v>88060</v>
      </c>
      <c r="J24" s="317">
        <v>14000</v>
      </c>
      <c r="K24" s="317">
        <v>537500</v>
      </c>
      <c r="L24" s="318"/>
      <c r="M24" s="318"/>
      <c r="N24" s="318"/>
      <c r="O24" s="348"/>
      <c r="P24" s="310"/>
    </row>
    <row r="25" spans="1:16" s="30" customFormat="1" ht="15">
      <c r="A25" s="1082"/>
      <c r="B25" s="1077"/>
      <c r="C25" s="1123"/>
      <c r="D25" s="349" t="s">
        <v>206</v>
      </c>
      <c r="E25" s="1077"/>
      <c r="F25" s="1077"/>
      <c r="G25" s="1080"/>
      <c r="H25" s="393">
        <f>SUM(I25:O25)</f>
        <v>5212500</v>
      </c>
      <c r="I25" s="316"/>
      <c r="J25" s="317"/>
      <c r="K25" s="317">
        <v>3712500</v>
      </c>
      <c r="L25" s="318">
        <v>1500000</v>
      </c>
      <c r="M25" s="318"/>
      <c r="N25" s="318"/>
      <c r="O25" s="348"/>
      <c r="P25" s="310"/>
    </row>
    <row r="26" spans="1:16" s="30" customFormat="1" ht="15.75" thickBot="1">
      <c r="A26" s="1105"/>
      <c r="B26" s="1098"/>
      <c r="C26" s="1124"/>
      <c r="D26" s="350" t="s">
        <v>366</v>
      </c>
      <c r="E26" s="1098"/>
      <c r="F26" s="1098"/>
      <c r="G26" s="1121"/>
      <c r="H26" s="393">
        <f>SUM(I26:O26)</f>
        <v>1200000</v>
      </c>
      <c r="I26" s="345"/>
      <c r="J26" s="346"/>
      <c r="K26" s="346">
        <v>600000</v>
      </c>
      <c r="L26" s="351">
        <v>600000</v>
      </c>
      <c r="M26" s="351"/>
      <c r="N26" s="351"/>
      <c r="O26" s="352"/>
      <c r="P26" s="310"/>
    </row>
    <row r="27" spans="1:16" s="30" customFormat="1" ht="15.75">
      <c r="A27" s="1081">
        <v>5</v>
      </c>
      <c r="B27" s="1075">
        <v>600</v>
      </c>
      <c r="C27" s="1075">
        <v>60016</v>
      </c>
      <c r="D27" s="305" t="s">
        <v>112</v>
      </c>
      <c r="E27" s="1075">
        <v>2003</v>
      </c>
      <c r="F27" s="1075">
        <v>2011</v>
      </c>
      <c r="G27" s="1078" t="s">
        <v>365</v>
      </c>
      <c r="H27" s="725"/>
      <c r="I27" s="353"/>
      <c r="J27" s="353"/>
      <c r="K27" s="353"/>
      <c r="L27" s="354"/>
      <c r="M27" s="308"/>
      <c r="N27" s="355"/>
      <c r="O27" s="308"/>
      <c r="P27" s="342"/>
    </row>
    <row r="28" spans="1:16" s="30" customFormat="1" ht="15.75">
      <c r="A28" s="1082"/>
      <c r="B28" s="1077"/>
      <c r="C28" s="1077"/>
      <c r="D28" s="311" t="s">
        <v>362</v>
      </c>
      <c r="E28" s="1077"/>
      <c r="F28" s="1077"/>
      <c r="G28" s="1080"/>
      <c r="H28" s="343">
        <f>SUM(I28:O28)</f>
        <v>2219915</v>
      </c>
      <c r="I28" s="343">
        <f>SUM(I29)</f>
        <v>419915</v>
      </c>
      <c r="J28" s="343"/>
      <c r="K28" s="343"/>
      <c r="L28" s="343">
        <f>SUM(L29)</f>
        <v>900000</v>
      </c>
      <c r="M28" s="343">
        <f>SUM(M29)</f>
        <v>900000</v>
      </c>
      <c r="N28" s="356"/>
      <c r="O28" s="313"/>
      <c r="P28" s="310"/>
    </row>
    <row r="29" spans="1:16" s="30" customFormat="1" ht="15.75" thickBot="1">
      <c r="A29" s="1105"/>
      <c r="B29" s="1098"/>
      <c r="C29" s="1098"/>
      <c r="D29" s="349" t="s">
        <v>205</v>
      </c>
      <c r="E29" s="1098"/>
      <c r="F29" s="1098"/>
      <c r="G29" s="1121"/>
      <c r="H29" s="393">
        <f>SUM(I29:O29)</f>
        <v>2219915</v>
      </c>
      <c r="I29" s="346">
        <v>419915</v>
      </c>
      <c r="J29" s="357"/>
      <c r="K29" s="346"/>
      <c r="L29" s="351">
        <v>900000</v>
      </c>
      <c r="M29" s="351">
        <v>900000</v>
      </c>
      <c r="N29" s="358"/>
      <c r="O29" s="359"/>
      <c r="P29" s="347"/>
    </row>
    <row r="30" spans="1:16" s="30" customFormat="1" ht="15.75">
      <c r="A30" s="1081">
        <v>6</v>
      </c>
      <c r="B30" s="1075">
        <v>600</v>
      </c>
      <c r="C30" s="1075">
        <v>60016</v>
      </c>
      <c r="D30" s="305" t="s">
        <v>367</v>
      </c>
      <c r="E30" s="1076">
        <v>2008</v>
      </c>
      <c r="F30" s="1076">
        <v>2010</v>
      </c>
      <c r="G30" s="1079" t="s">
        <v>365</v>
      </c>
      <c r="H30" s="731"/>
      <c r="I30" s="362"/>
      <c r="J30" s="363"/>
      <c r="K30" s="363"/>
      <c r="L30" s="313"/>
      <c r="M30" s="313"/>
      <c r="N30" s="313"/>
      <c r="O30" s="314"/>
      <c r="P30" s="310"/>
    </row>
    <row r="31" spans="1:16" s="30" customFormat="1" ht="15.75">
      <c r="A31" s="1103"/>
      <c r="B31" s="1076"/>
      <c r="C31" s="1076"/>
      <c r="D31" s="311" t="s">
        <v>362</v>
      </c>
      <c r="E31" s="1076"/>
      <c r="F31" s="1076"/>
      <c r="G31" s="1079"/>
      <c r="H31" s="343">
        <f>SUM(I31:O31)</f>
        <v>2750000</v>
      </c>
      <c r="I31" s="312"/>
      <c r="J31" s="312">
        <f>SUM(J32:J33)</f>
        <v>150000</v>
      </c>
      <c r="K31" s="312"/>
      <c r="L31" s="312">
        <f>SUM(L32:L33)</f>
        <v>2600000</v>
      </c>
      <c r="M31" s="318"/>
      <c r="N31" s="318"/>
      <c r="O31" s="348"/>
      <c r="P31" s="310"/>
    </row>
    <row r="32" spans="1:16" s="30" customFormat="1" ht="15">
      <c r="A32" s="1103"/>
      <c r="B32" s="1076"/>
      <c r="C32" s="1076"/>
      <c r="D32" s="349" t="s">
        <v>205</v>
      </c>
      <c r="E32" s="1076"/>
      <c r="F32" s="1076"/>
      <c r="G32" s="1079"/>
      <c r="H32" s="393">
        <f>SUM(I32:O32)</f>
        <v>800000</v>
      </c>
      <c r="I32" s="316"/>
      <c r="J32" s="317">
        <v>150000</v>
      </c>
      <c r="K32" s="317"/>
      <c r="L32" s="318">
        <v>650000</v>
      </c>
      <c r="M32" s="318"/>
      <c r="N32" s="318"/>
      <c r="O32" s="348"/>
      <c r="P32" s="310"/>
    </row>
    <row r="33" spans="1:16" s="30" customFormat="1" ht="15.75" thickBot="1">
      <c r="A33" s="1104"/>
      <c r="B33" s="1109"/>
      <c r="C33" s="1109"/>
      <c r="D33" s="350" t="s">
        <v>206</v>
      </c>
      <c r="E33" s="1076"/>
      <c r="F33" s="1076"/>
      <c r="G33" s="1079"/>
      <c r="H33" s="393">
        <f>SUM(I33:O33)</f>
        <v>1950000</v>
      </c>
      <c r="I33" s="316"/>
      <c r="J33" s="317"/>
      <c r="K33" s="317"/>
      <c r="L33" s="318">
        <v>1950000</v>
      </c>
      <c r="M33" s="318"/>
      <c r="N33" s="318"/>
      <c r="O33" s="348"/>
      <c r="P33" s="310"/>
    </row>
    <row r="34" spans="1:16" s="30" customFormat="1" ht="15.75">
      <c r="A34" s="1081">
        <v>7</v>
      </c>
      <c r="B34" s="1075">
        <v>600</v>
      </c>
      <c r="C34" s="1075">
        <v>60016</v>
      </c>
      <c r="D34" s="305" t="s">
        <v>368</v>
      </c>
      <c r="E34" s="1075">
        <v>2007</v>
      </c>
      <c r="F34" s="1075">
        <v>2009</v>
      </c>
      <c r="G34" s="1078" t="s">
        <v>365</v>
      </c>
      <c r="H34" s="731"/>
      <c r="I34" s="341"/>
      <c r="J34" s="307"/>
      <c r="K34" s="307"/>
      <c r="L34" s="308"/>
      <c r="M34" s="308"/>
      <c r="N34" s="308"/>
      <c r="O34" s="309"/>
      <c r="P34" s="342"/>
    </row>
    <row r="35" spans="1:16" s="30" customFormat="1" ht="15.75">
      <c r="A35" s="1082"/>
      <c r="B35" s="1077"/>
      <c r="C35" s="1077"/>
      <c r="D35" s="311" t="s">
        <v>362</v>
      </c>
      <c r="E35" s="1076"/>
      <c r="F35" s="1076"/>
      <c r="G35" s="1079"/>
      <c r="H35" s="343">
        <f>SUM(I35:O35)</f>
        <v>3667500</v>
      </c>
      <c r="I35" s="312"/>
      <c r="J35" s="343">
        <f>SUM(J36:J37)</f>
        <v>150000</v>
      </c>
      <c r="K35" s="343">
        <f>SUM(K36:K37)</f>
        <v>3517500</v>
      </c>
      <c r="L35" s="318"/>
      <c r="M35" s="318"/>
      <c r="N35" s="318"/>
      <c r="O35" s="348"/>
      <c r="P35" s="310"/>
    </row>
    <row r="36" spans="1:16" s="30" customFormat="1" ht="15">
      <c r="A36" s="1082"/>
      <c r="B36" s="1077"/>
      <c r="C36" s="1077"/>
      <c r="D36" s="349" t="s">
        <v>205</v>
      </c>
      <c r="E36" s="1076"/>
      <c r="F36" s="1076"/>
      <c r="G36" s="1079"/>
      <c r="H36" s="393">
        <f>SUM(I36:O36)</f>
        <v>1042500</v>
      </c>
      <c r="I36" s="316"/>
      <c r="J36" s="317">
        <v>150000</v>
      </c>
      <c r="K36" s="317">
        <v>892500</v>
      </c>
      <c r="L36" s="318"/>
      <c r="M36" s="318"/>
      <c r="N36" s="318"/>
      <c r="O36" s="348"/>
      <c r="P36" s="310"/>
    </row>
    <row r="37" spans="1:16" s="30" customFormat="1" ht="15.75" thickBot="1">
      <c r="A37" s="1105"/>
      <c r="B37" s="1098"/>
      <c r="C37" s="1098"/>
      <c r="D37" s="350" t="s">
        <v>206</v>
      </c>
      <c r="E37" s="1109"/>
      <c r="F37" s="1109"/>
      <c r="G37" s="1110"/>
      <c r="H37" s="733">
        <f>SUM(I37:O37)</f>
        <v>2625000</v>
      </c>
      <c r="I37" s="345"/>
      <c r="J37" s="346"/>
      <c r="K37" s="346">
        <v>2625000</v>
      </c>
      <c r="L37" s="351"/>
      <c r="M37" s="351"/>
      <c r="N37" s="351"/>
      <c r="O37" s="352"/>
      <c r="P37" s="347"/>
    </row>
    <row r="38" spans="1:16" s="30" customFormat="1" ht="31.5">
      <c r="A38" s="1081">
        <v>8</v>
      </c>
      <c r="B38" s="1075">
        <v>600</v>
      </c>
      <c r="C38" s="1075">
        <v>60016</v>
      </c>
      <c r="D38" s="364" t="s">
        <v>113</v>
      </c>
      <c r="E38" s="1076">
        <v>2003</v>
      </c>
      <c r="F38" s="1076">
        <v>2009</v>
      </c>
      <c r="G38" s="1079" t="s">
        <v>365</v>
      </c>
      <c r="H38" s="734"/>
      <c r="I38" s="362"/>
      <c r="J38" s="363"/>
      <c r="K38" s="363"/>
      <c r="L38" s="313"/>
      <c r="M38" s="313"/>
      <c r="N38" s="313"/>
      <c r="O38" s="314"/>
      <c r="P38" s="310"/>
    </row>
    <row r="39" spans="1:16" s="30" customFormat="1" ht="15.75">
      <c r="A39" s="1082"/>
      <c r="B39" s="1077"/>
      <c r="C39" s="1077"/>
      <c r="D39" s="311" t="s">
        <v>362</v>
      </c>
      <c r="E39" s="1076"/>
      <c r="F39" s="1076"/>
      <c r="G39" s="1079"/>
      <c r="H39" s="343">
        <f>SUM(I39:O39)</f>
        <v>99982</v>
      </c>
      <c r="I39" s="343">
        <f>SUM(I40)</f>
        <v>14982</v>
      </c>
      <c r="J39" s="343"/>
      <c r="K39" s="343">
        <f>SUM(K40)</f>
        <v>85000</v>
      </c>
      <c r="L39" s="318"/>
      <c r="M39" s="318"/>
      <c r="N39" s="318"/>
      <c r="O39" s="314"/>
      <c r="P39" s="310"/>
    </row>
    <row r="40" spans="1:16" s="30" customFormat="1" ht="15.75" thickBot="1">
      <c r="A40" s="1083"/>
      <c r="B40" s="1087"/>
      <c r="C40" s="1087"/>
      <c r="D40" s="349" t="s">
        <v>205</v>
      </c>
      <c r="E40" s="1077"/>
      <c r="F40" s="1077"/>
      <c r="G40" s="1080"/>
      <c r="H40" s="393">
        <f>SUM(I40:O40)</f>
        <v>99982</v>
      </c>
      <c r="I40" s="317">
        <v>14982</v>
      </c>
      <c r="J40" s="317"/>
      <c r="K40" s="317">
        <v>85000</v>
      </c>
      <c r="L40" s="318"/>
      <c r="M40" s="318"/>
      <c r="N40" s="318"/>
      <c r="O40" s="314"/>
      <c r="P40" s="366"/>
    </row>
    <row r="41" spans="1:16" s="30" customFormat="1" ht="17.25" customHeight="1" thickBot="1" thickTop="1">
      <c r="A41" s="1084" t="s">
        <v>369</v>
      </c>
      <c r="B41" s="1085"/>
      <c r="C41" s="1085"/>
      <c r="D41" s="1085"/>
      <c r="E41" s="1085"/>
      <c r="F41" s="1085"/>
      <c r="G41" s="1085"/>
      <c r="H41" s="735">
        <f>SUM(H43)</f>
        <v>9150000</v>
      </c>
      <c r="I41" s="325">
        <v>0</v>
      </c>
      <c r="J41" s="367">
        <f aca="true" t="shared" si="2" ref="J41:O41">SUM(J43)</f>
        <v>150000</v>
      </c>
      <c r="K41" s="367">
        <f t="shared" si="2"/>
        <v>1000000</v>
      </c>
      <c r="L41" s="367">
        <f t="shared" si="2"/>
        <v>3000000</v>
      </c>
      <c r="M41" s="367">
        <f t="shared" si="2"/>
        <v>3000000</v>
      </c>
      <c r="N41" s="367">
        <f t="shared" si="2"/>
        <v>2000000</v>
      </c>
      <c r="O41" s="302">
        <f t="shared" si="2"/>
        <v>0</v>
      </c>
      <c r="P41" s="368"/>
    </row>
    <row r="42" spans="1:16" s="30" customFormat="1" ht="31.5">
      <c r="A42" s="1081">
        <v>9</v>
      </c>
      <c r="B42" s="1075">
        <v>630</v>
      </c>
      <c r="C42" s="1075">
        <v>63003</v>
      </c>
      <c r="D42" s="369" t="s">
        <v>370</v>
      </c>
      <c r="E42" s="1075">
        <v>2008</v>
      </c>
      <c r="F42" s="1075">
        <v>2012</v>
      </c>
      <c r="G42" s="1078" t="s">
        <v>361</v>
      </c>
      <c r="H42" s="725"/>
      <c r="I42" s="341"/>
      <c r="J42" s="307"/>
      <c r="K42" s="307"/>
      <c r="L42" s="307"/>
      <c r="M42" s="308"/>
      <c r="N42" s="308"/>
      <c r="O42" s="309"/>
      <c r="P42" s="342"/>
    </row>
    <row r="43" spans="1:16" s="30" customFormat="1" ht="15.75">
      <c r="A43" s="1082"/>
      <c r="B43" s="1077"/>
      <c r="C43" s="1077"/>
      <c r="D43" s="311" t="s">
        <v>362</v>
      </c>
      <c r="E43" s="1076"/>
      <c r="F43" s="1076"/>
      <c r="G43" s="1079"/>
      <c r="H43" s="343">
        <f>SUM(I43:O43)</f>
        <v>9150000</v>
      </c>
      <c r="I43" s="370"/>
      <c r="J43" s="371">
        <f>SUM(J44:J45)</f>
        <v>150000</v>
      </c>
      <c r="K43" s="371">
        <f>SUM(K44:K45)</f>
        <v>1000000</v>
      </c>
      <c r="L43" s="371">
        <f>SUM(L44:L45)</f>
        <v>3000000</v>
      </c>
      <c r="M43" s="371">
        <f>SUM(M44:M45)</f>
        <v>3000000</v>
      </c>
      <c r="N43" s="371">
        <f>SUM(N44:N45)</f>
        <v>2000000</v>
      </c>
      <c r="O43" s="314"/>
      <c r="P43" s="310"/>
    </row>
    <row r="44" spans="1:16" s="30" customFormat="1" ht="15">
      <c r="A44" s="1082"/>
      <c r="B44" s="1077"/>
      <c r="C44" s="1077"/>
      <c r="D44" s="315" t="s">
        <v>205</v>
      </c>
      <c r="E44" s="1077"/>
      <c r="F44" s="1077"/>
      <c r="G44" s="1080"/>
      <c r="H44" s="393">
        <f>SUM(I44:O44)</f>
        <v>2400000</v>
      </c>
      <c r="I44" s="372"/>
      <c r="J44" s="372">
        <v>150000</v>
      </c>
      <c r="K44" s="372">
        <v>250000</v>
      </c>
      <c r="L44" s="372">
        <v>750000</v>
      </c>
      <c r="M44" s="373">
        <v>750000</v>
      </c>
      <c r="N44" s="318">
        <v>500000</v>
      </c>
      <c r="O44" s="356"/>
      <c r="P44" s="310"/>
    </row>
    <row r="45" spans="1:16" s="30" customFormat="1" ht="15.75" thickBot="1">
      <c r="A45" s="1083"/>
      <c r="B45" s="1087"/>
      <c r="C45" s="1087"/>
      <c r="D45" s="344" t="s">
        <v>206</v>
      </c>
      <c r="E45" s="1087"/>
      <c r="F45" s="1087"/>
      <c r="G45" s="1111"/>
      <c r="H45" s="393">
        <f>SUM(I45:O45)</f>
        <v>6750000</v>
      </c>
      <c r="I45" s="374"/>
      <c r="J45" s="375"/>
      <c r="K45" s="375">
        <v>750000</v>
      </c>
      <c r="L45" s="375">
        <v>2250000</v>
      </c>
      <c r="M45" s="376">
        <v>2250000</v>
      </c>
      <c r="N45" s="322">
        <v>1500000</v>
      </c>
      <c r="O45" s="324"/>
      <c r="P45" s="310"/>
    </row>
    <row r="46" spans="1:16" s="327" customFormat="1" ht="17.25" customHeight="1" thickBot="1" thickTop="1">
      <c r="A46" s="1084" t="s">
        <v>371</v>
      </c>
      <c r="B46" s="1085"/>
      <c r="C46" s="1085"/>
      <c r="D46" s="1085"/>
      <c r="E46" s="1085"/>
      <c r="F46" s="1085"/>
      <c r="G46" s="1085"/>
      <c r="H46" s="736">
        <f>SUM(H48,H51,H54)</f>
        <v>52078618</v>
      </c>
      <c r="I46" s="377">
        <f aca="true" t="shared" si="3" ref="I46:O46">SUM(I48,I51,I54)</f>
        <v>1278618</v>
      </c>
      <c r="J46" s="377">
        <f t="shared" si="3"/>
        <v>5300000</v>
      </c>
      <c r="K46" s="377">
        <f t="shared" si="3"/>
        <v>6000000</v>
      </c>
      <c r="L46" s="377">
        <f t="shared" si="3"/>
        <v>6500000</v>
      </c>
      <c r="M46" s="377">
        <f t="shared" si="3"/>
        <v>5000000</v>
      </c>
      <c r="N46" s="377">
        <f t="shared" si="3"/>
        <v>5000000</v>
      </c>
      <c r="O46" s="377">
        <f t="shared" si="3"/>
        <v>23000000</v>
      </c>
      <c r="P46" s="326"/>
    </row>
    <row r="47" spans="1:16" s="327" customFormat="1" ht="47.25">
      <c r="A47" s="1081">
        <v>10</v>
      </c>
      <c r="B47" s="1075">
        <v>700</v>
      </c>
      <c r="C47" s="1075">
        <v>70095</v>
      </c>
      <c r="D47" s="305" t="s">
        <v>144</v>
      </c>
      <c r="E47" s="1075">
        <v>2006</v>
      </c>
      <c r="F47" s="1075" t="s">
        <v>358</v>
      </c>
      <c r="G47" s="1078" t="s">
        <v>372</v>
      </c>
      <c r="H47" s="732"/>
      <c r="I47" s="341"/>
      <c r="J47" s="307"/>
      <c r="K47" s="307"/>
      <c r="L47" s="307"/>
      <c r="M47" s="307"/>
      <c r="N47" s="307"/>
      <c r="O47" s="378"/>
      <c r="P47" s="379"/>
    </row>
    <row r="48" spans="1:16" s="327" customFormat="1" ht="15.75">
      <c r="A48" s="1082"/>
      <c r="B48" s="1077"/>
      <c r="C48" s="1077"/>
      <c r="D48" s="311" t="s">
        <v>362</v>
      </c>
      <c r="E48" s="1076"/>
      <c r="F48" s="1076"/>
      <c r="G48" s="1079"/>
      <c r="H48" s="343">
        <f>SUM(I48:O48)</f>
        <v>48028670</v>
      </c>
      <c r="I48" s="312">
        <f>SUM(I49)</f>
        <v>728670</v>
      </c>
      <c r="J48" s="312">
        <f aca="true" t="shared" si="4" ref="J48:O48">SUM(J49)</f>
        <v>4300000</v>
      </c>
      <c r="K48" s="312">
        <f t="shared" si="4"/>
        <v>5000000</v>
      </c>
      <c r="L48" s="312">
        <f t="shared" si="4"/>
        <v>5000000</v>
      </c>
      <c r="M48" s="312">
        <f t="shared" si="4"/>
        <v>5000000</v>
      </c>
      <c r="N48" s="312">
        <f t="shared" si="4"/>
        <v>5000000</v>
      </c>
      <c r="O48" s="312">
        <f t="shared" si="4"/>
        <v>23000000</v>
      </c>
      <c r="P48" s="379"/>
    </row>
    <row r="49" spans="1:16" s="327" customFormat="1" ht="16.5" thickBot="1">
      <c r="A49" s="1105"/>
      <c r="B49" s="1098"/>
      <c r="C49" s="1098"/>
      <c r="D49" s="315" t="s">
        <v>205</v>
      </c>
      <c r="E49" s="1077"/>
      <c r="F49" s="1077"/>
      <c r="G49" s="1080"/>
      <c r="H49" s="393">
        <f>SUM(I49:O49)</f>
        <v>48028670</v>
      </c>
      <c r="I49" s="317">
        <v>728670</v>
      </c>
      <c r="J49" s="317">
        <v>4300000</v>
      </c>
      <c r="K49" s="317">
        <v>5000000</v>
      </c>
      <c r="L49" s="317">
        <v>5000000</v>
      </c>
      <c r="M49" s="317">
        <v>5000000</v>
      </c>
      <c r="N49" s="317">
        <v>5000000</v>
      </c>
      <c r="O49" s="316">
        <v>23000000</v>
      </c>
      <c r="P49" s="379"/>
    </row>
    <row r="50" spans="1:16" s="327" customFormat="1" ht="31.5">
      <c r="A50" s="1081">
        <v>11</v>
      </c>
      <c r="B50" s="1075">
        <v>700</v>
      </c>
      <c r="C50" s="1075">
        <v>70095</v>
      </c>
      <c r="D50" s="305" t="s">
        <v>145</v>
      </c>
      <c r="E50" s="1075">
        <v>2008</v>
      </c>
      <c r="F50" s="1075">
        <v>2010</v>
      </c>
      <c r="G50" s="1078" t="s">
        <v>372</v>
      </c>
      <c r="H50" s="732"/>
      <c r="I50" s="307"/>
      <c r="J50" s="307"/>
      <c r="K50" s="307"/>
      <c r="L50" s="307"/>
      <c r="M50" s="307"/>
      <c r="N50" s="307"/>
      <c r="O50" s="341"/>
      <c r="P50" s="380"/>
    </row>
    <row r="51" spans="1:16" s="327" customFormat="1" ht="15.75">
      <c r="A51" s="1082"/>
      <c r="B51" s="1077"/>
      <c r="C51" s="1077"/>
      <c r="D51" s="311" t="s">
        <v>362</v>
      </c>
      <c r="E51" s="1076"/>
      <c r="F51" s="1076"/>
      <c r="G51" s="1079"/>
      <c r="H51" s="343">
        <f>SUM(I51:O51)</f>
        <v>2600000</v>
      </c>
      <c r="I51" s="343"/>
      <c r="J51" s="343">
        <f>SUM(J52)</f>
        <v>100000</v>
      </c>
      <c r="K51" s="343">
        <f>SUM(K52)</f>
        <v>1000000</v>
      </c>
      <c r="L51" s="343">
        <f>SUM(L52)</f>
        <v>1500000</v>
      </c>
      <c r="M51" s="363"/>
      <c r="N51" s="363"/>
      <c r="O51" s="362"/>
      <c r="P51" s="379"/>
    </row>
    <row r="52" spans="1:16" s="327" customFormat="1" ht="16.5" thickBot="1">
      <c r="A52" s="1082"/>
      <c r="B52" s="1077"/>
      <c r="C52" s="1077"/>
      <c r="D52" s="315" t="s">
        <v>205</v>
      </c>
      <c r="E52" s="1077"/>
      <c r="F52" s="1077"/>
      <c r="G52" s="1080"/>
      <c r="H52" s="393">
        <f>SUM(I52:O52)</f>
        <v>2600000</v>
      </c>
      <c r="I52" s="317"/>
      <c r="J52" s="317">
        <v>100000</v>
      </c>
      <c r="K52" s="317">
        <v>1000000</v>
      </c>
      <c r="L52" s="317">
        <v>1500000</v>
      </c>
      <c r="M52" s="363"/>
      <c r="N52" s="363"/>
      <c r="O52" s="362"/>
      <c r="P52" s="379"/>
    </row>
    <row r="53" spans="1:16" s="327" customFormat="1" ht="31.5">
      <c r="A53" s="1081">
        <v>12</v>
      </c>
      <c r="B53" s="1075">
        <v>700</v>
      </c>
      <c r="C53" s="1075">
        <v>70095</v>
      </c>
      <c r="D53" s="305" t="s">
        <v>114</v>
      </c>
      <c r="E53" s="1075">
        <v>2006</v>
      </c>
      <c r="F53" s="1075">
        <v>2008</v>
      </c>
      <c r="G53" s="1078" t="s">
        <v>372</v>
      </c>
      <c r="H53" s="732"/>
      <c r="I53" s="307"/>
      <c r="J53" s="307"/>
      <c r="K53" s="307"/>
      <c r="L53" s="307"/>
      <c r="M53" s="307"/>
      <c r="N53" s="307"/>
      <c r="O53" s="341"/>
      <c r="P53" s="380"/>
    </row>
    <row r="54" spans="1:16" s="327" customFormat="1" ht="15.75">
      <c r="A54" s="1082"/>
      <c r="B54" s="1077"/>
      <c r="C54" s="1077"/>
      <c r="D54" s="311" t="s">
        <v>362</v>
      </c>
      <c r="E54" s="1076"/>
      <c r="F54" s="1076"/>
      <c r="G54" s="1079"/>
      <c r="H54" s="343">
        <f>SUM(I54:O54)</f>
        <v>1449948</v>
      </c>
      <c r="I54" s="343">
        <f>SUM(I55)</f>
        <v>549948</v>
      </c>
      <c r="J54" s="343">
        <f>SUM(J55)</f>
        <v>900000</v>
      </c>
      <c r="K54" s="363"/>
      <c r="L54" s="363"/>
      <c r="M54" s="363"/>
      <c r="N54" s="363"/>
      <c r="O54" s="362"/>
      <c r="P54" s="379"/>
    </row>
    <row r="55" spans="1:16" s="327" customFormat="1" ht="16.5" thickBot="1">
      <c r="A55" s="1105"/>
      <c r="B55" s="1098"/>
      <c r="C55" s="1098"/>
      <c r="D55" s="344" t="s">
        <v>205</v>
      </c>
      <c r="E55" s="1098"/>
      <c r="F55" s="1098"/>
      <c r="G55" s="1121"/>
      <c r="H55" s="733">
        <f>SUM(I55:O55)</f>
        <v>1449948</v>
      </c>
      <c r="I55" s="346">
        <v>549948</v>
      </c>
      <c r="J55" s="346">
        <v>900000</v>
      </c>
      <c r="K55" s="357"/>
      <c r="L55" s="357"/>
      <c r="M55" s="357"/>
      <c r="N55" s="357"/>
      <c r="O55" s="381"/>
      <c r="P55" s="382"/>
    </row>
    <row r="56" spans="1:16" s="327" customFormat="1" ht="15.75" customHeight="1">
      <c r="A56" s="1095" t="s">
        <v>204</v>
      </c>
      <c r="B56" s="1092" t="s">
        <v>194</v>
      </c>
      <c r="C56" s="1092" t="s">
        <v>347</v>
      </c>
      <c r="D56" s="1092" t="s">
        <v>348</v>
      </c>
      <c r="E56" s="1088" t="s">
        <v>201</v>
      </c>
      <c r="F56" s="1089"/>
      <c r="G56" s="1092" t="s">
        <v>349</v>
      </c>
      <c r="H56" s="1088" t="s">
        <v>350</v>
      </c>
      <c r="I56" s="1115" t="s">
        <v>351</v>
      </c>
      <c r="J56" s="1116"/>
      <c r="K56" s="1116"/>
      <c r="L56" s="1116"/>
      <c r="M56" s="1116"/>
      <c r="N56" s="1116"/>
      <c r="O56" s="1116"/>
      <c r="P56" s="1117" t="s">
        <v>352</v>
      </c>
    </row>
    <row r="57" spans="1:16" s="327" customFormat="1" ht="15.75" customHeight="1">
      <c r="A57" s="1096"/>
      <c r="B57" s="1093"/>
      <c r="C57" s="1093"/>
      <c r="D57" s="1093"/>
      <c r="E57" s="1090"/>
      <c r="F57" s="1091"/>
      <c r="G57" s="1093"/>
      <c r="H57" s="1093"/>
      <c r="I57" s="1093" t="s">
        <v>353</v>
      </c>
      <c r="J57" s="1093" t="s">
        <v>354</v>
      </c>
      <c r="K57" s="1090" t="s">
        <v>355</v>
      </c>
      <c r="L57" s="1120"/>
      <c r="M57" s="1120"/>
      <c r="N57" s="1120"/>
      <c r="O57" s="1120"/>
      <c r="P57" s="1118"/>
    </row>
    <row r="58" spans="1:16" s="327" customFormat="1" ht="31.5" customHeight="1" thickBot="1">
      <c r="A58" s="1097"/>
      <c r="B58" s="1094"/>
      <c r="C58" s="1094"/>
      <c r="D58" s="1094"/>
      <c r="E58" s="383" t="s">
        <v>356</v>
      </c>
      <c r="F58" s="383" t="s">
        <v>357</v>
      </c>
      <c r="G58" s="1094"/>
      <c r="H58" s="1114"/>
      <c r="I58" s="1114"/>
      <c r="J58" s="1114"/>
      <c r="K58" s="384">
        <v>2009</v>
      </c>
      <c r="L58" s="385">
        <v>2010</v>
      </c>
      <c r="M58" s="385">
        <v>2011</v>
      </c>
      <c r="N58" s="385">
        <v>2012</v>
      </c>
      <c r="O58" s="386" t="s">
        <v>358</v>
      </c>
      <c r="P58" s="1119"/>
    </row>
    <row r="59" spans="1:16" s="327" customFormat="1" ht="15" customHeight="1" thickBot="1">
      <c r="A59" s="297">
        <v>1</v>
      </c>
      <c r="B59" s="298">
        <v>2</v>
      </c>
      <c r="C59" s="298">
        <v>3</v>
      </c>
      <c r="D59" s="298">
        <v>4</v>
      </c>
      <c r="E59" s="299">
        <v>5</v>
      </c>
      <c r="F59" s="299">
        <v>6</v>
      </c>
      <c r="G59" s="299">
        <v>7</v>
      </c>
      <c r="H59" s="723">
        <v>8</v>
      </c>
      <c r="I59" s="299">
        <v>9</v>
      </c>
      <c r="J59" s="298">
        <v>10</v>
      </c>
      <c r="K59" s="298">
        <v>11</v>
      </c>
      <c r="L59" s="298">
        <v>12</v>
      </c>
      <c r="M59" s="298">
        <v>13</v>
      </c>
      <c r="N59" s="298">
        <v>14</v>
      </c>
      <c r="O59" s="300">
        <v>15</v>
      </c>
      <c r="P59" s="301">
        <v>16</v>
      </c>
    </row>
    <row r="60" spans="1:16" s="30" customFormat="1" ht="17.25" customHeight="1" thickBot="1" thickTop="1">
      <c r="A60" s="1084" t="s">
        <v>373</v>
      </c>
      <c r="B60" s="1112"/>
      <c r="C60" s="1112"/>
      <c r="D60" s="1112"/>
      <c r="E60" s="1112"/>
      <c r="F60" s="1112"/>
      <c r="G60" s="1113"/>
      <c r="H60" s="724">
        <f aca="true" t="shared" si="5" ref="H60:O60">SUM(H62,H66)</f>
        <v>1702500</v>
      </c>
      <c r="I60" s="302">
        <f t="shared" si="5"/>
        <v>40800</v>
      </c>
      <c r="J60" s="302">
        <f t="shared" si="5"/>
        <v>1661700</v>
      </c>
      <c r="K60" s="302">
        <f t="shared" si="5"/>
        <v>0</v>
      </c>
      <c r="L60" s="302">
        <f t="shared" si="5"/>
        <v>0</v>
      </c>
      <c r="M60" s="302">
        <f t="shared" si="5"/>
        <v>0</v>
      </c>
      <c r="N60" s="302">
        <f t="shared" si="5"/>
        <v>0</v>
      </c>
      <c r="O60" s="302">
        <f t="shared" si="5"/>
        <v>0</v>
      </c>
      <c r="P60" s="303"/>
    </row>
    <row r="61" spans="1:16" s="30" customFormat="1" ht="15.75">
      <c r="A61" s="1081">
        <v>13</v>
      </c>
      <c r="B61" s="1075">
        <v>754</v>
      </c>
      <c r="C61" s="1075">
        <v>75412</v>
      </c>
      <c r="D61" s="305" t="s">
        <v>374</v>
      </c>
      <c r="E61" s="1075">
        <v>2004</v>
      </c>
      <c r="F61" s="1075">
        <v>2008</v>
      </c>
      <c r="G61" s="1078" t="s">
        <v>361</v>
      </c>
      <c r="H61" s="732"/>
      <c r="I61" s="341"/>
      <c r="J61" s="307"/>
      <c r="K61" s="307"/>
      <c r="L61" s="307"/>
      <c r="M61" s="308"/>
      <c r="N61" s="308"/>
      <c r="O61" s="309"/>
      <c r="P61" s="310"/>
    </row>
    <row r="62" spans="1:16" s="30" customFormat="1" ht="15.75">
      <c r="A62" s="1082"/>
      <c r="B62" s="1077"/>
      <c r="C62" s="1077"/>
      <c r="D62" s="311" t="s">
        <v>362</v>
      </c>
      <c r="E62" s="1076"/>
      <c r="F62" s="1076"/>
      <c r="G62" s="1079"/>
      <c r="H62" s="343">
        <f>SUM(I62:O62)</f>
        <v>1200500</v>
      </c>
      <c r="I62" s="312">
        <f>SUM(I63:I64)</f>
        <v>38800</v>
      </c>
      <c r="J62" s="312">
        <f>SUM(J63:J64)</f>
        <v>1161700</v>
      </c>
      <c r="K62" s="363"/>
      <c r="L62" s="363"/>
      <c r="M62" s="313"/>
      <c r="N62" s="313"/>
      <c r="O62" s="314"/>
      <c r="P62" s="310"/>
    </row>
    <row r="63" spans="1:16" s="30" customFormat="1" ht="15">
      <c r="A63" s="1082"/>
      <c r="B63" s="1077"/>
      <c r="C63" s="1077"/>
      <c r="D63" s="315" t="s">
        <v>205</v>
      </c>
      <c r="E63" s="1076"/>
      <c r="F63" s="1076"/>
      <c r="G63" s="1079"/>
      <c r="H63" s="393">
        <f>SUM(I63:O63)</f>
        <v>216800</v>
      </c>
      <c r="I63" s="316">
        <v>38800</v>
      </c>
      <c r="J63" s="317">
        <v>178000</v>
      </c>
      <c r="K63" s="363"/>
      <c r="L63" s="363"/>
      <c r="M63" s="313"/>
      <c r="N63" s="313"/>
      <c r="O63" s="314"/>
      <c r="P63" s="310"/>
    </row>
    <row r="64" spans="1:16" s="30" customFormat="1" ht="15.75" thickBot="1">
      <c r="A64" s="1105"/>
      <c r="B64" s="1098"/>
      <c r="C64" s="1098"/>
      <c r="D64" s="344" t="s">
        <v>206</v>
      </c>
      <c r="E64" s="1109"/>
      <c r="F64" s="1109"/>
      <c r="G64" s="1110"/>
      <c r="H64" s="393">
        <f>SUM(I64:O64)</f>
        <v>983700</v>
      </c>
      <c r="I64" s="345"/>
      <c r="J64" s="346">
        <v>983700</v>
      </c>
      <c r="K64" s="357"/>
      <c r="L64" s="357"/>
      <c r="M64" s="359"/>
      <c r="N64" s="359"/>
      <c r="O64" s="387"/>
      <c r="P64" s="310"/>
    </row>
    <row r="65" spans="1:16" s="30" customFormat="1" ht="15.75">
      <c r="A65" s="1081">
        <v>14</v>
      </c>
      <c r="B65" s="1075">
        <v>754</v>
      </c>
      <c r="C65" s="1075">
        <v>75495</v>
      </c>
      <c r="D65" s="388" t="s">
        <v>375</v>
      </c>
      <c r="E65" s="1076">
        <v>2007</v>
      </c>
      <c r="F65" s="1076">
        <v>2008</v>
      </c>
      <c r="G65" s="1079" t="s">
        <v>361</v>
      </c>
      <c r="H65" s="731"/>
      <c r="I65" s="362"/>
      <c r="J65" s="363"/>
      <c r="K65" s="363"/>
      <c r="L65" s="363"/>
      <c r="M65" s="313"/>
      <c r="N65" s="313"/>
      <c r="O65" s="314"/>
      <c r="P65" s="342"/>
    </row>
    <row r="66" spans="1:16" s="30" customFormat="1" ht="15.75">
      <c r="A66" s="1082"/>
      <c r="B66" s="1077"/>
      <c r="C66" s="1077"/>
      <c r="D66" s="311" t="s">
        <v>362</v>
      </c>
      <c r="E66" s="1076"/>
      <c r="F66" s="1076"/>
      <c r="G66" s="1079"/>
      <c r="H66" s="343">
        <f>SUM(I66:O66)</f>
        <v>502000</v>
      </c>
      <c r="I66" s="343">
        <f>SUM(I67)</f>
        <v>2000</v>
      </c>
      <c r="J66" s="343">
        <f>SUM(J67)</f>
        <v>500000</v>
      </c>
      <c r="K66" s="343"/>
      <c r="L66" s="317"/>
      <c r="M66" s="318"/>
      <c r="N66" s="318"/>
      <c r="O66" s="348"/>
      <c r="P66" s="310"/>
    </row>
    <row r="67" spans="1:16" s="30" customFormat="1" ht="15.75" thickBot="1">
      <c r="A67" s="1083"/>
      <c r="B67" s="1087"/>
      <c r="C67" s="1087"/>
      <c r="D67" s="315" t="s">
        <v>205</v>
      </c>
      <c r="E67" s="1077"/>
      <c r="F67" s="1077"/>
      <c r="G67" s="1080"/>
      <c r="H67" s="393">
        <f>SUM(I67:O67)</f>
        <v>502000</v>
      </c>
      <c r="I67" s="317">
        <v>2000</v>
      </c>
      <c r="J67" s="317">
        <v>500000</v>
      </c>
      <c r="K67" s="317"/>
      <c r="L67" s="317"/>
      <c r="M67" s="318"/>
      <c r="N67" s="318"/>
      <c r="O67" s="389"/>
      <c r="P67" s="310"/>
    </row>
    <row r="68" spans="1:16" s="327" customFormat="1" ht="17.25" customHeight="1" thickBot="1" thickTop="1">
      <c r="A68" s="1084" t="s">
        <v>376</v>
      </c>
      <c r="B68" s="1085"/>
      <c r="C68" s="1085"/>
      <c r="D68" s="1085"/>
      <c r="E68" s="1085"/>
      <c r="F68" s="1085"/>
      <c r="G68" s="1085"/>
      <c r="H68" s="729">
        <f aca="true" t="shared" si="6" ref="H68:O68">SUM(H70)</f>
        <v>6081818</v>
      </c>
      <c r="I68" s="325">
        <f t="shared" si="6"/>
        <v>523818</v>
      </c>
      <c r="J68" s="325">
        <f t="shared" si="6"/>
        <v>1958000</v>
      </c>
      <c r="K68" s="325">
        <f t="shared" si="6"/>
        <v>0</v>
      </c>
      <c r="L68" s="325">
        <f t="shared" si="6"/>
        <v>2600000</v>
      </c>
      <c r="M68" s="325">
        <f t="shared" si="6"/>
        <v>1000000</v>
      </c>
      <c r="N68" s="325">
        <f t="shared" si="6"/>
        <v>0</v>
      </c>
      <c r="O68" s="325">
        <f t="shared" si="6"/>
        <v>0</v>
      </c>
      <c r="P68" s="326"/>
    </row>
    <row r="69" spans="1:16" s="327" customFormat="1" ht="47.25">
      <c r="A69" s="1081">
        <v>15</v>
      </c>
      <c r="B69" s="1075">
        <v>801</v>
      </c>
      <c r="C69" s="1075">
        <v>80101</v>
      </c>
      <c r="D69" s="305" t="s">
        <v>137</v>
      </c>
      <c r="E69" s="1075">
        <v>2005</v>
      </c>
      <c r="F69" s="1075">
        <v>2011</v>
      </c>
      <c r="G69" s="1078" t="s">
        <v>372</v>
      </c>
      <c r="H69" s="732"/>
      <c r="I69" s="341"/>
      <c r="J69" s="307"/>
      <c r="K69" s="307"/>
      <c r="L69" s="307"/>
      <c r="M69" s="308"/>
      <c r="N69" s="308"/>
      <c r="O69" s="309"/>
      <c r="P69" s="380"/>
    </row>
    <row r="70" spans="1:16" s="327" customFormat="1" ht="15.75">
      <c r="A70" s="1082"/>
      <c r="B70" s="1077"/>
      <c r="C70" s="1077"/>
      <c r="D70" s="311" t="s">
        <v>362</v>
      </c>
      <c r="E70" s="1076"/>
      <c r="F70" s="1076"/>
      <c r="G70" s="1079"/>
      <c r="H70" s="343">
        <f>SUM(I70:O70)</f>
        <v>6081818</v>
      </c>
      <c r="I70" s="312">
        <f>SUM(I71:I72)</f>
        <v>523818</v>
      </c>
      <c r="J70" s="312">
        <f>SUM(J71:J72)</f>
        <v>1958000</v>
      </c>
      <c r="K70" s="312"/>
      <c r="L70" s="312">
        <f>SUM(L71:L72)</f>
        <v>2600000</v>
      </c>
      <c r="M70" s="312">
        <f>SUM(M71:M72)</f>
        <v>1000000</v>
      </c>
      <c r="N70" s="318"/>
      <c r="O70" s="348"/>
      <c r="P70" s="379"/>
    </row>
    <row r="71" spans="1:16" s="327" customFormat="1" ht="15.75">
      <c r="A71" s="1082"/>
      <c r="B71" s="1077"/>
      <c r="C71" s="1077"/>
      <c r="D71" s="315" t="s">
        <v>205</v>
      </c>
      <c r="E71" s="1077"/>
      <c r="F71" s="1077"/>
      <c r="G71" s="1080"/>
      <c r="H71" s="393">
        <f>SUM(I71:O71)</f>
        <v>2459318</v>
      </c>
      <c r="I71" s="317">
        <v>523818</v>
      </c>
      <c r="J71" s="317">
        <v>495500</v>
      </c>
      <c r="K71" s="317"/>
      <c r="L71" s="317">
        <v>1040000</v>
      </c>
      <c r="M71" s="318">
        <v>400000</v>
      </c>
      <c r="N71" s="318"/>
      <c r="O71" s="389"/>
      <c r="P71" s="379"/>
    </row>
    <row r="72" spans="1:16" s="327" customFormat="1" ht="16.5" thickBot="1">
      <c r="A72" s="1083"/>
      <c r="B72" s="1087"/>
      <c r="C72" s="1087"/>
      <c r="D72" s="319" t="s">
        <v>206</v>
      </c>
      <c r="E72" s="1087"/>
      <c r="F72" s="1087"/>
      <c r="G72" s="1111"/>
      <c r="H72" s="393">
        <f>SUM(I72:O72)</f>
        <v>3622500</v>
      </c>
      <c r="I72" s="320"/>
      <c r="J72" s="321">
        <v>1462500</v>
      </c>
      <c r="K72" s="321"/>
      <c r="L72" s="321">
        <v>1560000</v>
      </c>
      <c r="M72" s="322">
        <v>600000</v>
      </c>
      <c r="N72" s="322"/>
      <c r="O72" s="390"/>
      <c r="P72" s="745"/>
    </row>
    <row r="73" spans="1:16" s="327" customFormat="1" ht="17.25" customHeight="1" thickBot="1" thickTop="1">
      <c r="A73" s="1084" t="s">
        <v>377</v>
      </c>
      <c r="B73" s="1085"/>
      <c r="C73" s="1085"/>
      <c r="D73" s="1085"/>
      <c r="E73" s="1085"/>
      <c r="F73" s="1085"/>
      <c r="G73" s="1085"/>
      <c r="H73" s="377">
        <f>SUM(H75,H80,H84,H88,H92,H96,H100,H104,H108)</f>
        <v>79234885</v>
      </c>
      <c r="I73" s="377">
        <f aca="true" t="shared" si="7" ref="I73:O73">SUM(I75,I80,I84,I88,I92,I96,I100,I104,I108)</f>
        <v>49204619</v>
      </c>
      <c r="J73" s="377">
        <f t="shared" si="7"/>
        <v>4980266</v>
      </c>
      <c r="K73" s="377">
        <f t="shared" si="7"/>
        <v>5450000</v>
      </c>
      <c r="L73" s="377">
        <f t="shared" si="7"/>
        <v>3350000</v>
      </c>
      <c r="M73" s="377">
        <f t="shared" si="7"/>
        <v>5250000</v>
      </c>
      <c r="N73" s="377">
        <f t="shared" si="7"/>
        <v>5000000</v>
      </c>
      <c r="O73" s="377">
        <f t="shared" si="7"/>
        <v>6000000</v>
      </c>
      <c r="P73" s="326"/>
    </row>
    <row r="74" spans="1:16" s="30" customFormat="1" ht="31.5">
      <c r="A74" s="1081">
        <v>16</v>
      </c>
      <c r="B74" s="1075">
        <v>900</v>
      </c>
      <c r="C74" s="1075">
        <v>90001</v>
      </c>
      <c r="D74" s="305" t="s">
        <v>378</v>
      </c>
      <c r="E74" s="1075">
        <v>2000</v>
      </c>
      <c r="F74" s="1075">
        <v>2008</v>
      </c>
      <c r="G74" s="1075" t="s">
        <v>372</v>
      </c>
      <c r="H74" s="732"/>
      <c r="I74" s="391"/>
      <c r="J74" s="307"/>
      <c r="K74" s="307"/>
      <c r="L74" s="308"/>
      <c r="M74" s="308"/>
      <c r="N74" s="308"/>
      <c r="O74" s="309"/>
      <c r="P74" s="342"/>
    </row>
    <row r="75" spans="1:16" s="30" customFormat="1" ht="15.75">
      <c r="A75" s="1082"/>
      <c r="B75" s="1077"/>
      <c r="C75" s="1077"/>
      <c r="D75" s="311" t="s">
        <v>362</v>
      </c>
      <c r="E75" s="1076"/>
      <c r="F75" s="1076"/>
      <c r="G75" s="1076"/>
      <c r="H75" s="343">
        <f>SUM(I75:O75)</f>
        <v>52710453</v>
      </c>
      <c r="I75" s="392">
        <f>SUM(I76:I78)</f>
        <v>49195187</v>
      </c>
      <c r="J75" s="392">
        <f>SUM(J76:J78)</f>
        <v>3515266</v>
      </c>
      <c r="K75" s="363"/>
      <c r="L75" s="313"/>
      <c r="M75" s="313"/>
      <c r="N75" s="313"/>
      <c r="O75" s="314"/>
      <c r="P75" s="310"/>
    </row>
    <row r="76" spans="1:16" s="30" customFormat="1" ht="15">
      <c r="A76" s="1082"/>
      <c r="B76" s="1077"/>
      <c r="C76" s="1077"/>
      <c r="D76" s="315" t="s">
        <v>205</v>
      </c>
      <c r="E76" s="1077"/>
      <c r="F76" s="1077"/>
      <c r="G76" s="1077"/>
      <c r="H76" s="393">
        <f>SUM(I76:O76)</f>
        <v>19105297</v>
      </c>
      <c r="I76" s="394">
        <v>19105297</v>
      </c>
      <c r="J76" s="317"/>
      <c r="K76" s="363"/>
      <c r="L76" s="313"/>
      <c r="M76" s="313"/>
      <c r="N76" s="313"/>
      <c r="O76" s="314"/>
      <c r="P76" s="310"/>
    </row>
    <row r="77" spans="1:16" s="30" customFormat="1" ht="15">
      <c r="A77" s="1082"/>
      <c r="B77" s="1077"/>
      <c r="C77" s="1077"/>
      <c r="D77" s="315" t="s">
        <v>379</v>
      </c>
      <c r="E77" s="1077"/>
      <c r="F77" s="1077"/>
      <c r="G77" s="1077"/>
      <c r="H77" s="393">
        <f>SUM(I77:O77)</f>
        <v>19501486</v>
      </c>
      <c r="I77" s="394">
        <v>15986220</v>
      </c>
      <c r="J77" s="317">
        <v>3515266</v>
      </c>
      <c r="K77" s="363"/>
      <c r="L77" s="313"/>
      <c r="M77" s="313"/>
      <c r="N77" s="313"/>
      <c r="O77" s="314"/>
      <c r="P77" s="310"/>
    </row>
    <row r="78" spans="1:16" s="30" customFormat="1" ht="15.75" thickBot="1">
      <c r="A78" s="1108"/>
      <c r="B78" s="1102"/>
      <c r="C78" s="1102"/>
      <c r="D78" s="315" t="s">
        <v>206</v>
      </c>
      <c r="E78" s="1102"/>
      <c r="F78" s="1102"/>
      <c r="G78" s="1102"/>
      <c r="H78" s="393">
        <f>SUM(I78:O78)</f>
        <v>14103670</v>
      </c>
      <c r="I78" s="394">
        <v>14103670</v>
      </c>
      <c r="J78" s="317"/>
      <c r="K78" s="363"/>
      <c r="L78" s="313"/>
      <c r="M78" s="313"/>
      <c r="N78" s="313"/>
      <c r="O78" s="314"/>
      <c r="P78" s="347"/>
    </row>
    <row r="79" spans="1:16" s="30" customFormat="1" ht="31.5">
      <c r="A79" s="1081">
        <v>17</v>
      </c>
      <c r="B79" s="1075">
        <v>900</v>
      </c>
      <c r="C79" s="1075">
        <v>90001</v>
      </c>
      <c r="D79" s="305" t="s">
        <v>151</v>
      </c>
      <c r="E79" s="1075">
        <v>2008</v>
      </c>
      <c r="F79" s="1075">
        <v>2010</v>
      </c>
      <c r="G79" s="1078" t="s">
        <v>372</v>
      </c>
      <c r="H79" s="732"/>
      <c r="I79" s="395"/>
      <c r="J79" s="307"/>
      <c r="K79" s="307"/>
      <c r="L79" s="308"/>
      <c r="M79" s="308"/>
      <c r="N79" s="308"/>
      <c r="O79" s="309"/>
      <c r="P79" s="310"/>
    </row>
    <row r="80" spans="1:16" s="30" customFormat="1" ht="15.75">
      <c r="A80" s="1082"/>
      <c r="B80" s="1077"/>
      <c r="C80" s="1077"/>
      <c r="D80" s="311" t="s">
        <v>362</v>
      </c>
      <c r="E80" s="1076"/>
      <c r="F80" s="1076"/>
      <c r="G80" s="1079"/>
      <c r="H80" s="343">
        <f>SUM(I80:O80)</f>
        <v>5165000</v>
      </c>
      <c r="I80" s="396"/>
      <c r="J80" s="397">
        <f>SUM(J81:J82)</f>
        <v>15000</v>
      </c>
      <c r="K80" s="397">
        <f>SUM(K81:K82)</f>
        <v>2050000</v>
      </c>
      <c r="L80" s="397">
        <f>SUM(L81:L82)</f>
        <v>3100000</v>
      </c>
      <c r="M80" s="398"/>
      <c r="N80" s="398"/>
      <c r="O80" s="399"/>
      <c r="P80" s="310"/>
    </row>
    <row r="81" spans="1:16" s="30" customFormat="1" ht="15">
      <c r="A81" s="1082"/>
      <c r="B81" s="1077"/>
      <c r="C81" s="1077"/>
      <c r="D81" s="315" t="s">
        <v>205</v>
      </c>
      <c r="E81" s="1076"/>
      <c r="F81" s="1076"/>
      <c r="G81" s="1079"/>
      <c r="H81" s="737">
        <f>SUM(I81:M81)</f>
        <v>1302500</v>
      </c>
      <c r="I81" s="400"/>
      <c r="J81" s="317">
        <v>15000</v>
      </c>
      <c r="K81" s="317">
        <v>512500</v>
      </c>
      <c r="L81" s="318">
        <v>775000</v>
      </c>
      <c r="M81" s="318"/>
      <c r="N81" s="318"/>
      <c r="O81" s="348"/>
      <c r="P81" s="310"/>
    </row>
    <row r="82" spans="1:16" s="30" customFormat="1" ht="15.75" thickBot="1">
      <c r="A82" s="1105"/>
      <c r="B82" s="1098"/>
      <c r="C82" s="1098"/>
      <c r="D82" s="344" t="s">
        <v>206</v>
      </c>
      <c r="E82" s="1109"/>
      <c r="F82" s="1109"/>
      <c r="G82" s="1110"/>
      <c r="H82" s="737">
        <f>SUM(I82:M82)</f>
        <v>3862500</v>
      </c>
      <c r="I82" s="401"/>
      <c r="J82" s="346"/>
      <c r="K82" s="346">
        <v>1537500</v>
      </c>
      <c r="L82" s="351">
        <v>2325000</v>
      </c>
      <c r="M82" s="351"/>
      <c r="N82" s="351"/>
      <c r="O82" s="352"/>
      <c r="P82" s="310"/>
    </row>
    <row r="83" spans="1:16" s="30" customFormat="1" ht="15.75" customHeight="1">
      <c r="A83" s="1081">
        <v>18</v>
      </c>
      <c r="B83" s="1075">
        <v>900</v>
      </c>
      <c r="C83" s="1075">
        <v>90001</v>
      </c>
      <c r="D83" s="305" t="s">
        <v>380</v>
      </c>
      <c r="E83" s="1075">
        <v>2010</v>
      </c>
      <c r="F83" s="1075" t="s">
        <v>358</v>
      </c>
      <c r="G83" s="1078" t="s">
        <v>361</v>
      </c>
      <c r="H83" s="732"/>
      <c r="I83" s="395"/>
      <c r="J83" s="307"/>
      <c r="K83" s="307"/>
      <c r="L83" s="308"/>
      <c r="M83" s="308"/>
      <c r="N83" s="308"/>
      <c r="O83" s="309"/>
      <c r="P83" s="342"/>
    </row>
    <row r="84" spans="1:16" s="30" customFormat="1" ht="15.75">
      <c r="A84" s="1082"/>
      <c r="B84" s="1077"/>
      <c r="C84" s="1077"/>
      <c r="D84" s="311" t="s">
        <v>362</v>
      </c>
      <c r="E84" s="1076"/>
      <c r="F84" s="1076"/>
      <c r="G84" s="1079"/>
      <c r="H84" s="343">
        <f>SUM(I84:O84)</f>
        <v>12350000</v>
      </c>
      <c r="I84" s="396"/>
      <c r="J84" s="397"/>
      <c r="K84" s="397"/>
      <c r="L84" s="397">
        <f>SUM(L85:L86)</f>
        <v>150000</v>
      </c>
      <c r="M84" s="397">
        <f>SUM(M85:M86)</f>
        <v>4200000</v>
      </c>
      <c r="N84" s="397">
        <f>SUM(N85:N86)</f>
        <v>4000000</v>
      </c>
      <c r="O84" s="397">
        <f>SUM(O85:O86)</f>
        <v>4000000</v>
      </c>
      <c r="P84" s="310"/>
    </row>
    <row r="85" spans="1:16" s="30" customFormat="1" ht="15">
      <c r="A85" s="1082"/>
      <c r="B85" s="1077"/>
      <c r="C85" s="1077"/>
      <c r="D85" s="315" t="s">
        <v>205</v>
      </c>
      <c r="E85" s="1076"/>
      <c r="F85" s="1076"/>
      <c r="G85" s="1079"/>
      <c r="H85" s="737">
        <f>SUM(I85:O85)</f>
        <v>3200000</v>
      </c>
      <c r="I85" s="400"/>
      <c r="J85" s="317"/>
      <c r="K85" s="317"/>
      <c r="L85" s="318">
        <v>150000</v>
      </c>
      <c r="M85" s="318">
        <v>1050000</v>
      </c>
      <c r="N85" s="318">
        <v>1000000</v>
      </c>
      <c r="O85" s="348">
        <v>1000000</v>
      </c>
      <c r="P85" s="310"/>
    </row>
    <row r="86" spans="1:16" s="30" customFormat="1" ht="15.75" thickBot="1">
      <c r="A86" s="1105"/>
      <c r="B86" s="1098"/>
      <c r="C86" s="1098"/>
      <c r="D86" s="344" t="s">
        <v>206</v>
      </c>
      <c r="E86" s="1109"/>
      <c r="F86" s="1109"/>
      <c r="G86" s="1110"/>
      <c r="H86" s="737">
        <f>SUM(I86:O86)</f>
        <v>9150000</v>
      </c>
      <c r="I86" s="401"/>
      <c r="J86" s="346"/>
      <c r="K86" s="346"/>
      <c r="L86" s="351"/>
      <c r="M86" s="351">
        <v>3150000</v>
      </c>
      <c r="N86" s="351">
        <v>3000000</v>
      </c>
      <c r="O86" s="352">
        <v>3000000</v>
      </c>
      <c r="P86" s="347"/>
    </row>
    <row r="87" spans="1:16" s="30" customFormat="1" ht="31.5">
      <c r="A87" s="1081">
        <v>19</v>
      </c>
      <c r="B87" s="1075">
        <v>900</v>
      </c>
      <c r="C87" s="1075">
        <v>90001</v>
      </c>
      <c r="D87" s="364" t="s">
        <v>115</v>
      </c>
      <c r="E87" s="1076">
        <v>2010</v>
      </c>
      <c r="F87" s="1076">
        <v>2012</v>
      </c>
      <c r="G87" s="1079" t="s">
        <v>361</v>
      </c>
      <c r="H87" s="732"/>
      <c r="I87" s="402"/>
      <c r="J87" s="363"/>
      <c r="K87" s="363"/>
      <c r="L87" s="313"/>
      <c r="M87" s="313"/>
      <c r="N87" s="313"/>
      <c r="O87" s="314"/>
      <c r="P87" s="310"/>
    </row>
    <row r="88" spans="1:16" s="30" customFormat="1" ht="15.75">
      <c r="A88" s="1103"/>
      <c r="B88" s="1076"/>
      <c r="C88" s="1076"/>
      <c r="D88" s="311" t="s">
        <v>362</v>
      </c>
      <c r="E88" s="1076"/>
      <c r="F88" s="1076"/>
      <c r="G88" s="1079"/>
      <c r="H88" s="343">
        <f>SUM(I88:O88)</f>
        <v>1650000</v>
      </c>
      <c r="I88" s="403"/>
      <c r="J88" s="397"/>
      <c r="K88" s="397"/>
      <c r="L88" s="397">
        <f>SUM(L89:L90)</f>
        <v>100000</v>
      </c>
      <c r="M88" s="397">
        <f>SUM(M89:M90)</f>
        <v>550000</v>
      </c>
      <c r="N88" s="397">
        <f>SUM(N89:N90)</f>
        <v>1000000</v>
      </c>
      <c r="O88" s="348"/>
      <c r="P88" s="310"/>
    </row>
    <row r="89" spans="1:16" s="30" customFormat="1" ht="15">
      <c r="A89" s="1103"/>
      <c r="B89" s="1076"/>
      <c r="C89" s="1076"/>
      <c r="D89" s="315" t="s">
        <v>205</v>
      </c>
      <c r="E89" s="1076"/>
      <c r="F89" s="1076"/>
      <c r="G89" s="1079"/>
      <c r="H89" s="737">
        <f>SUM(I89:O89)</f>
        <v>487500</v>
      </c>
      <c r="I89" s="400"/>
      <c r="J89" s="317"/>
      <c r="K89" s="317"/>
      <c r="L89" s="318">
        <v>100000</v>
      </c>
      <c r="M89" s="318">
        <v>137500</v>
      </c>
      <c r="N89" s="318">
        <v>250000</v>
      </c>
      <c r="O89" s="348"/>
      <c r="P89" s="310"/>
    </row>
    <row r="90" spans="1:16" s="30" customFormat="1" ht="15.75" thickBot="1">
      <c r="A90" s="1104"/>
      <c r="B90" s="1109"/>
      <c r="C90" s="1109"/>
      <c r="D90" s="344" t="s">
        <v>206</v>
      </c>
      <c r="E90" s="1076"/>
      <c r="F90" s="1076"/>
      <c r="G90" s="1079"/>
      <c r="H90" s="737">
        <f>SUM(I90:O90)</f>
        <v>1162500</v>
      </c>
      <c r="I90" s="400"/>
      <c r="J90" s="317"/>
      <c r="K90" s="317"/>
      <c r="L90" s="318"/>
      <c r="M90" s="318">
        <v>412500</v>
      </c>
      <c r="N90" s="318">
        <v>750000</v>
      </c>
      <c r="O90" s="348"/>
      <c r="P90" s="310"/>
    </row>
    <row r="91" spans="1:16" s="30" customFormat="1" ht="31.5">
      <c r="A91" s="1081">
        <v>20</v>
      </c>
      <c r="B91" s="360"/>
      <c r="C91" s="360"/>
      <c r="D91" s="404" t="s">
        <v>381</v>
      </c>
      <c r="E91" s="304"/>
      <c r="F91" s="304"/>
      <c r="G91" s="306"/>
      <c r="H91" s="738"/>
      <c r="I91" s="405"/>
      <c r="J91" s="353"/>
      <c r="K91" s="353"/>
      <c r="L91" s="354"/>
      <c r="M91" s="354"/>
      <c r="N91" s="354"/>
      <c r="O91" s="406"/>
      <c r="P91" s="342"/>
    </row>
    <row r="92" spans="1:16" s="30" customFormat="1" ht="15.75">
      <c r="A92" s="1082"/>
      <c r="B92" s="360">
        <v>900</v>
      </c>
      <c r="C92" s="360">
        <v>90001</v>
      </c>
      <c r="D92" s="407" t="s">
        <v>362</v>
      </c>
      <c r="E92" s="360">
        <v>2008</v>
      </c>
      <c r="F92" s="360">
        <v>2009</v>
      </c>
      <c r="G92" s="361" t="s">
        <v>361</v>
      </c>
      <c r="H92" s="343">
        <f>SUM(I92:O92)</f>
        <v>800000</v>
      </c>
      <c r="I92" s="400"/>
      <c r="J92" s="397">
        <f>SUM(J93:J94)</f>
        <v>50000</v>
      </c>
      <c r="K92" s="397">
        <f>SUM(K93:K94)</f>
        <v>750000</v>
      </c>
      <c r="L92" s="318"/>
      <c r="M92" s="318"/>
      <c r="N92" s="318"/>
      <c r="O92" s="348"/>
      <c r="P92" s="310"/>
    </row>
    <row r="93" spans="1:16" s="30" customFormat="1" ht="15">
      <c r="A93" s="1103"/>
      <c r="B93" s="360"/>
      <c r="C93" s="360"/>
      <c r="D93" s="315" t="s">
        <v>205</v>
      </c>
      <c r="E93" s="360"/>
      <c r="F93" s="360"/>
      <c r="G93" s="361"/>
      <c r="H93" s="393">
        <f>SUM(I93:O93)</f>
        <v>237500</v>
      </c>
      <c r="I93" s="400"/>
      <c r="J93" s="317">
        <v>50000</v>
      </c>
      <c r="K93" s="317">
        <v>187500</v>
      </c>
      <c r="L93" s="318"/>
      <c r="M93" s="318"/>
      <c r="N93" s="318"/>
      <c r="O93" s="348"/>
      <c r="P93" s="310"/>
    </row>
    <row r="94" spans="1:16" s="30" customFormat="1" ht="15.75" thickBot="1">
      <c r="A94" s="1104"/>
      <c r="B94" s="360"/>
      <c r="C94" s="360"/>
      <c r="D94" s="315" t="s">
        <v>206</v>
      </c>
      <c r="E94" s="360"/>
      <c r="F94" s="360"/>
      <c r="G94" s="361"/>
      <c r="H94" s="393">
        <f>SUM(I94:O94)</f>
        <v>562500</v>
      </c>
      <c r="I94" s="400"/>
      <c r="J94" s="317"/>
      <c r="K94" s="317">
        <v>562500</v>
      </c>
      <c r="L94" s="318"/>
      <c r="M94" s="318"/>
      <c r="N94" s="318"/>
      <c r="O94" s="348"/>
      <c r="P94" s="310"/>
    </row>
    <row r="95" spans="1:16" s="30" customFormat="1" ht="47.25">
      <c r="A95" s="1081">
        <v>21</v>
      </c>
      <c r="B95" s="1075">
        <v>900</v>
      </c>
      <c r="C95" s="1075">
        <v>90001</v>
      </c>
      <c r="D95" s="408" t="s">
        <v>152</v>
      </c>
      <c r="E95" s="1075">
        <v>2008</v>
      </c>
      <c r="F95" s="1075">
        <v>2009</v>
      </c>
      <c r="G95" s="1075" t="s">
        <v>361</v>
      </c>
      <c r="H95" s="739"/>
      <c r="I95" s="405"/>
      <c r="J95" s="353"/>
      <c r="K95" s="353"/>
      <c r="L95" s="354"/>
      <c r="M95" s="354"/>
      <c r="N95" s="354"/>
      <c r="O95" s="406"/>
      <c r="P95" s="342"/>
    </row>
    <row r="96" spans="1:16" s="30" customFormat="1" ht="15.75">
      <c r="A96" s="1082"/>
      <c r="B96" s="1077"/>
      <c r="C96" s="1077"/>
      <c r="D96" s="407" t="s">
        <v>362</v>
      </c>
      <c r="E96" s="1077"/>
      <c r="F96" s="1077"/>
      <c r="G96" s="1077"/>
      <c r="H96" s="343">
        <f>SUM(I96:O96)</f>
        <v>1465000</v>
      </c>
      <c r="I96" s="400"/>
      <c r="J96" s="397">
        <f>SUM(J97:J98)</f>
        <v>15000</v>
      </c>
      <c r="K96" s="397">
        <f>SUM(K97:K98)</f>
        <v>1450000</v>
      </c>
      <c r="L96" s="318"/>
      <c r="M96" s="318"/>
      <c r="N96" s="318"/>
      <c r="O96" s="348"/>
      <c r="P96" s="310"/>
    </row>
    <row r="97" spans="1:16" s="30" customFormat="1" ht="15">
      <c r="A97" s="1082"/>
      <c r="B97" s="1077"/>
      <c r="C97" s="1077"/>
      <c r="D97" s="315" t="s">
        <v>205</v>
      </c>
      <c r="E97" s="1077"/>
      <c r="F97" s="1077"/>
      <c r="G97" s="1077"/>
      <c r="H97" s="393">
        <f>SUM(I97:O97)</f>
        <v>377500</v>
      </c>
      <c r="I97" s="400"/>
      <c r="J97" s="317">
        <v>15000</v>
      </c>
      <c r="K97" s="317">
        <v>362500</v>
      </c>
      <c r="L97" s="318"/>
      <c r="M97" s="318"/>
      <c r="N97" s="318"/>
      <c r="O97" s="348"/>
      <c r="P97" s="310"/>
    </row>
    <row r="98" spans="1:16" s="30" customFormat="1" ht="15.75" thickBot="1">
      <c r="A98" s="1105"/>
      <c r="B98" s="1098"/>
      <c r="C98" s="1098"/>
      <c r="D98" s="315" t="s">
        <v>206</v>
      </c>
      <c r="E98" s="1098"/>
      <c r="F98" s="1098"/>
      <c r="G98" s="1098"/>
      <c r="H98" s="393">
        <f>SUM(I98:O98)</f>
        <v>1087500</v>
      </c>
      <c r="I98" s="400"/>
      <c r="J98" s="317"/>
      <c r="K98" s="317">
        <v>1087500</v>
      </c>
      <c r="L98" s="318"/>
      <c r="M98" s="318"/>
      <c r="N98" s="318"/>
      <c r="O98" s="348"/>
      <c r="P98" s="310"/>
    </row>
    <row r="99" spans="1:16" s="30" customFormat="1" ht="63">
      <c r="A99" s="1106">
        <v>22</v>
      </c>
      <c r="B99" s="1099">
        <v>900</v>
      </c>
      <c r="C99" s="1099">
        <v>90001</v>
      </c>
      <c r="D99" s="408" t="s">
        <v>146</v>
      </c>
      <c r="E99" s="1099">
        <v>2008</v>
      </c>
      <c r="F99" s="1099" t="s">
        <v>358</v>
      </c>
      <c r="G99" s="1099" t="s">
        <v>361</v>
      </c>
      <c r="H99" s="739"/>
      <c r="I99" s="405"/>
      <c r="J99" s="353"/>
      <c r="K99" s="353"/>
      <c r="L99" s="354"/>
      <c r="M99" s="354"/>
      <c r="N99" s="354"/>
      <c r="O99" s="406"/>
      <c r="P99" s="342"/>
    </row>
    <row r="100" spans="1:16" s="30" customFormat="1" ht="15.75">
      <c r="A100" s="1107"/>
      <c r="B100" s="1101"/>
      <c r="C100" s="1101"/>
      <c r="D100" s="407" t="s">
        <v>362</v>
      </c>
      <c r="E100" s="1100"/>
      <c r="F100" s="1100"/>
      <c r="G100" s="1100"/>
      <c r="H100" s="343">
        <f>SUM(I100:O100)</f>
        <v>2670000</v>
      </c>
      <c r="I100" s="400"/>
      <c r="J100" s="397">
        <f>SUM(J101:J102)</f>
        <v>70000</v>
      </c>
      <c r="K100" s="397">
        <f>SUM(K101:K102)</f>
        <v>100000</v>
      </c>
      <c r="L100" s="318"/>
      <c r="M100" s="397">
        <f>SUM(M101:M102)</f>
        <v>500000</v>
      </c>
      <c r="N100" s="318"/>
      <c r="O100" s="397">
        <f>SUM(O101:O102)</f>
        <v>2000000</v>
      </c>
      <c r="P100" s="720"/>
    </row>
    <row r="101" spans="1:16" s="30" customFormat="1" ht="15">
      <c r="A101" s="1107"/>
      <c r="B101" s="1101"/>
      <c r="C101" s="1101"/>
      <c r="D101" s="315" t="s">
        <v>205</v>
      </c>
      <c r="E101" s="1101"/>
      <c r="F101" s="1101"/>
      <c r="G101" s="1101"/>
      <c r="H101" s="393">
        <f>SUM(I101:O101)</f>
        <v>720000</v>
      </c>
      <c r="I101" s="400"/>
      <c r="J101" s="317">
        <v>70000</v>
      </c>
      <c r="K101" s="317">
        <v>25000</v>
      </c>
      <c r="L101" s="318"/>
      <c r="M101" s="318">
        <v>125000</v>
      </c>
      <c r="N101" s="318"/>
      <c r="O101" s="348">
        <v>500000</v>
      </c>
      <c r="P101" s="718"/>
    </row>
    <row r="102" spans="1:16" s="30" customFormat="1" ht="15.75" thickBot="1">
      <c r="A102" s="1108"/>
      <c r="B102" s="1102"/>
      <c r="C102" s="1102"/>
      <c r="D102" s="315" t="s">
        <v>206</v>
      </c>
      <c r="E102" s="1102"/>
      <c r="F102" s="1102"/>
      <c r="G102" s="1102"/>
      <c r="H102" s="733">
        <f>SUM(I102:O102)</f>
        <v>1950000</v>
      </c>
      <c r="I102" s="401"/>
      <c r="J102" s="346"/>
      <c r="K102" s="346">
        <v>75000</v>
      </c>
      <c r="L102" s="351"/>
      <c r="M102" s="351">
        <v>375000</v>
      </c>
      <c r="N102" s="351"/>
      <c r="O102" s="352">
        <v>1500000</v>
      </c>
      <c r="P102" s="719"/>
    </row>
    <row r="103" spans="1:16" s="30" customFormat="1" ht="36.75" customHeight="1">
      <c r="A103" s="1106">
        <v>23</v>
      </c>
      <c r="B103" s="1099">
        <v>900</v>
      </c>
      <c r="C103" s="1099">
        <v>90001</v>
      </c>
      <c r="D103" s="408" t="s">
        <v>116</v>
      </c>
      <c r="E103" s="1099">
        <v>2008</v>
      </c>
      <c r="F103" s="1099">
        <v>2009</v>
      </c>
      <c r="G103" s="1099" t="s">
        <v>361</v>
      </c>
      <c r="H103" s="393"/>
      <c r="I103" s="400"/>
      <c r="J103" s="317"/>
      <c r="K103" s="317"/>
      <c r="L103" s="318"/>
      <c r="M103" s="318"/>
      <c r="N103" s="318"/>
      <c r="O103" s="348"/>
      <c r="P103" s="310"/>
    </row>
    <row r="104" spans="1:16" s="30" customFormat="1" ht="15.75" customHeight="1">
      <c r="A104" s="1082"/>
      <c r="B104" s="1077"/>
      <c r="C104" s="1077"/>
      <c r="D104" s="407" t="s">
        <v>362</v>
      </c>
      <c r="E104" s="1077"/>
      <c r="F104" s="1077"/>
      <c r="G104" s="1077"/>
      <c r="H104" s="343">
        <f>SUM(I104:O104)</f>
        <v>550000</v>
      </c>
      <c r="I104" s="400"/>
      <c r="J104" s="397">
        <f>SUM(J105:J106)</f>
        <v>50000</v>
      </c>
      <c r="K104" s="397">
        <f>SUM(K105:K106)</f>
        <v>500000</v>
      </c>
      <c r="L104" s="318"/>
      <c r="M104" s="318"/>
      <c r="N104" s="318"/>
      <c r="O104" s="348"/>
      <c r="P104" s="310"/>
    </row>
    <row r="105" spans="1:16" s="30" customFormat="1" ht="15">
      <c r="A105" s="1082"/>
      <c r="B105" s="1077"/>
      <c r="C105" s="1077"/>
      <c r="D105" s="315" t="s">
        <v>205</v>
      </c>
      <c r="E105" s="1077"/>
      <c r="F105" s="1077"/>
      <c r="G105" s="1077"/>
      <c r="H105" s="393">
        <f>SUM(I105:O105)</f>
        <v>175000</v>
      </c>
      <c r="I105" s="400"/>
      <c r="J105" s="317">
        <v>50000</v>
      </c>
      <c r="K105" s="317">
        <v>125000</v>
      </c>
      <c r="L105" s="318"/>
      <c r="M105" s="318"/>
      <c r="N105" s="318"/>
      <c r="O105" s="348"/>
      <c r="P105" s="310"/>
    </row>
    <row r="106" spans="1:16" s="30" customFormat="1" ht="15.75" thickBot="1">
      <c r="A106" s="1105"/>
      <c r="B106" s="1098"/>
      <c r="C106" s="1098"/>
      <c r="D106" s="315" t="s">
        <v>206</v>
      </c>
      <c r="E106" s="1098"/>
      <c r="F106" s="1098"/>
      <c r="G106" s="1098"/>
      <c r="H106" s="393">
        <f>SUM(I106:O106)</f>
        <v>375000</v>
      </c>
      <c r="I106" s="400"/>
      <c r="J106" s="317"/>
      <c r="K106" s="317">
        <v>375000</v>
      </c>
      <c r="L106" s="318"/>
      <c r="M106" s="318"/>
      <c r="N106" s="318"/>
      <c r="O106" s="348"/>
      <c r="P106" s="310"/>
    </row>
    <row r="107" spans="1:16" s="30" customFormat="1" ht="47.25">
      <c r="A107" s="1086">
        <v>24</v>
      </c>
      <c r="B107" s="1075">
        <v>900</v>
      </c>
      <c r="C107" s="1075">
        <v>90001</v>
      </c>
      <c r="D107" s="305" t="s">
        <v>147</v>
      </c>
      <c r="E107" s="1075">
        <v>2007</v>
      </c>
      <c r="F107" s="1075">
        <v>2009</v>
      </c>
      <c r="G107" s="1078" t="s">
        <v>372</v>
      </c>
      <c r="H107" s="732"/>
      <c r="I107" s="395"/>
      <c r="J107" s="307"/>
      <c r="K107" s="307"/>
      <c r="L107" s="307"/>
      <c r="M107" s="308"/>
      <c r="N107" s="308"/>
      <c r="O107" s="309"/>
      <c r="P107" s="342"/>
    </row>
    <row r="108" spans="1:16" s="30" customFormat="1" ht="15.75">
      <c r="A108" s="1082"/>
      <c r="B108" s="1077"/>
      <c r="C108" s="1077"/>
      <c r="D108" s="311" t="s">
        <v>362</v>
      </c>
      <c r="E108" s="1076"/>
      <c r="F108" s="1076"/>
      <c r="G108" s="1079"/>
      <c r="H108" s="343">
        <f>SUM(I108:O108)</f>
        <v>1874432</v>
      </c>
      <c r="I108" s="396">
        <f>SUM(I109:I111)</f>
        <v>9432</v>
      </c>
      <c r="J108" s="396">
        <f>SUM(J109:J111)</f>
        <v>1265000</v>
      </c>
      <c r="K108" s="396">
        <f>SUM(K109:K111)</f>
        <v>600000</v>
      </c>
      <c r="L108" s="396"/>
      <c r="M108" s="318"/>
      <c r="N108" s="318"/>
      <c r="O108" s="348"/>
      <c r="P108" s="310"/>
    </row>
    <row r="109" spans="1:16" s="30" customFormat="1" ht="15">
      <c r="A109" s="1082"/>
      <c r="B109" s="1077"/>
      <c r="C109" s="1077"/>
      <c r="D109" s="315" t="s">
        <v>205</v>
      </c>
      <c r="E109" s="1076"/>
      <c r="F109" s="1076"/>
      <c r="G109" s="1079"/>
      <c r="H109" s="737">
        <f>SUM(I109:O109)</f>
        <v>159432</v>
      </c>
      <c r="I109" s="400">
        <v>9432</v>
      </c>
      <c r="J109" s="317"/>
      <c r="K109" s="317">
        <v>150000</v>
      </c>
      <c r="L109" s="317"/>
      <c r="M109" s="318"/>
      <c r="N109" s="318"/>
      <c r="O109" s="348"/>
      <c r="P109" s="310"/>
    </row>
    <row r="110" spans="1:16" s="30" customFormat="1" ht="15">
      <c r="A110" s="1082"/>
      <c r="B110" s="1077"/>
      <c r="C110" s="1077"/>
      <c r="D110" s="315" t="s">
        <v>379</v>
      </c>
      <c r="E110" s="1076"/>
      <c r="F110" s="1076"/>
      <c r="G110" s="1079"/>
      <c r="H110" s="737">
        <f>SUM(I110:O110)</f>
        <v>365000</v>
      </c>
      <c r="I110" s="400"/>
      <c r="J110" s="317">
        <v>365000</v>
      </c>
      <c r="K110" s="317"/>
      <c r="L110" s="317"/>
      <c r="M110" s="318"/>
      <c r="N110" s="318"/>
      <c r="O110" s="348"/>
      <c r="P110" s="310"/>
    </row>
    <row r="111" spans="1:16" s="30" customFormat="1" ht="15.75" thickBot="1">
      <c r="A111" s="1105"/>
      <c r="B111" s="1098"/>
      <c r="C111" s="1098"/>
      <c r="D111" s="344" t="s">
        <v>206</v>
      </c>
      <c r="E111" s="1109"/>
      <c r="F111" s="1109"/>
      <c r="G111" s="1110"/>
      <c r="H111" s="740">
        <f>SUM(I111:O111)</f>
        <v>1350000</v>
      </c>
      <c r="I111" s="401"/>
      <c r="J111" s="346">
        <v>900000</v>
      </c>
      <c r="K111" s="346">
        <v>450000</v>
      </c>
      <c r="L111" s="346"/>
      <c r="M111" s="351"/>
      <c r="N111" s="351"/>
      <c r="O111" s="352"/>
      <c r="P111" s="347"/>
    </row>
    <row r="112" spans="1:16" s="30" customFormat="1" ht="15.75">
      <c r="A112" s="1095" t="s">
        <v>204</v>
      </c>
      <c r="B112" s="1092" t="s">
        <v>194</v>
      </c>
      <c r="C112" s="1092" t="s">
        <v>347</v>
      </c>
      <c r="D112" s="1092" t="s">
        <v>348</v>
      </c>
      <c r="E112" s="1088" t="s">
        <v>201</v>
      </c>
      <c r="F112" s="1089"/>
      <c r="G112" s="1092" t="s">
        <v>349</v>
      </c>
      <c r="H112" s="1088" t="s">
        <v>350</v>
      </c>
      <c r="I112" s="1115" t="s">
        <v>351</v>
      </c>
      <c r="J112" s="1116"/>
      <c r="K112" s="1116"/>
      <c r="L112" s="1116"/>
      <c r="M112" s="1116"/>
      <c r="N112" s="1116"/>
      <c r="O112" s="1116"/>
      <c r="P112" s="1117" t="s">
        <v>352</v>
      </c>
    </row>
    <row r="113" spans="1:16" s="30" customFormat="1" ht="26.25" customHeight="1">
      <c r="A113" s="1096"/>
      <c r="B113" s="1093"/>
      <c r="C113" s="1093"/>
      <c r="D113" s="1093"/>
      <c r="E113" s="1090"/>
      <c r="F113" s="1091"/>
      <c r="G113" s="1093"/>
      <c r="H113" s="1093"/>
      <c r="I113" s="1093" t="s">
        <v>353</v>
      </c>
      <c r="J113" s="1093" t="s">
        <v>354</v>
      </c>
      <c r="K113" s="1090" t="s">
        <v>355</v>
      </c>
      <c r="L113" s="1120"/>
      <c r="M113" s="1120"/>
      <c r="N113" s="1120"/>
      <c r="O113" s="1120"/>
      <c r="P113" s="1118"/>
    </row>
    <row r="114" spans="1:16" s="30" customFormat="1" ht="21.75" customHeight="1" thickBot="1">
      <c r="A114" s="1097"/>
      <c r="B114" s="1094"/>
      <c r="C114" s="1094"/>
      <c r="D114" s="1094"/>
      <c r="E114" s="383" t="s">
        <v>356</v>
      </c>
      <c r="F114" s="383" t="s">
        <v>357</v>
      </c>
      <c r="G114" s="1094"/>
      <c r="H114" s="1114"/>
      <c r="I114" s="1114"/>
      <c r="J114" s="1114"/>
      <c r="K114" s="384">
        <v>2009</v>
      </c>
      <c r="L114" s="385">
        <v>2010</v>
      </c>
      <c r="M114" s="385">
        <v>2011</v>
      </c>
      <c r="N114" s="385">
        <v>2012</v>
      </c>
      <c r="O114" s="386" t="s">
        <v>358</v>
      </c>
      <c r="P114" s="1119"/>
    </row>
    <row r="115" spans="1:16" s="30" customFormat="1" ht="15.75" thickBot="1">
      <c r="A115" s="409">
        <v>1</v>
      </c>
      <c r="B115" s="410">
        <v>2</v>
      </c>
      <c r="C115" s="410">
        <v>3</v>
      </c>
      <c r="D115" s="410">
        <v>4</v>
      </c>
      <c r="E115" s="411">
        <v>5</v>
      </c>
      <c r="F115" s="411">
        <v>6</v>
      </c>
      <c r="G115" s="411">
        <v>7</v>
      </c>
      <c r="H115" s="741">
        <v>8</v>
      </c>
      <c r="I115" s="411">
        <v>9</v>
      </c>
      <c r="J115" s="410">
        <v>10</v>
      </c>
      <c r="K115" s="410">
        <v>11</v>
      </c>
      <c r="L115" s="410">
        <v>12</v>
      </c>
      <c r="M115" s="410">
        <v>13</v>
      </c>
      <c r="N115" s="410">
        <v>14</v>
      </c>
      <c r="O115" s="412">
        <v>15</v>
      </c>
      <c r="P115" s="413">
        <v>16</v>
      </c>
    </row>
    <row r="116" spans="1:16" s="30" customFormat="1" ht="17.25" thickBot="1" thickTop="1">
      <c r="A116" s="1084" t="s">
        <v>382</v>
      </c>
      <c r="B116" s="1085"/>
      <c r="C116" s="1085"/>
      <c r="D116" s="1085"/>
      <c r="E116" s="1085"/>
      <c r="F116" s="1085"/>
      <c r="G116" s="1085"/>
      <c r="H116" s="742">
        <f>SUM(H118)</f>
        <v>4200000</v>
      </c>
      <c r="I116" s="414">
        <f aca="true" t="shared" si="8" ref="I116:O116">SUM(I118)</f>
        <v>0</v>
      </c>
      <c r="J116" s="414">
        <f t="shared" si="8"/>
        <v>100000</v>
      </c>
      <c r="K116" s="414">
        <f t="shared" si="8"/>
        <v>1100000</v>
      </c>
      <c r="L116" s="414">
        <f t="shared" si="8"/>
        <v>3000000</v>
      </c>
      <c r="M116" s="414">
        <f t="shared" si="8"/>
        <v>0</v>
      </c>
      <c r="N116" s="414">
        <f t="shared" si="8"/>
        <v>0</v>
      </c>
      <c r="O116" s="414">
        <f t="shared" si="8"/>
        <v>0</v>
      </c>
      <c r="P116" s="326"/>
    </row>
    <row r="117" spans="1:16" s="30" customFormat="1" ht="31.5">
      <c r="A117" s="1086">
        <v>25</v>
      </c>
      <c r="B117" s="1075">
        <v>900</v>
      </c>
      <c r="C117" s="1075">
        <v>90002</v>
      </c>
      <c r="D117" s="305" t="s">
        <v>383</v>
      </c>
      <c r="E117" s="1075">
        <v>2008</v>
      </c>
      <c r="F117" s="1075">
        <v>2010</v>
      </c>
      <c r="G117" s="1075" t="s">
        <v>361</v>
      </c>
      <c r="H117" s="732"/>
      <c r="I117" s="395"/>
      <c r="J117" s="307"/>
      <c r="K117" s="307"/>
      <c r="L117" s="307"/>
      <c r="M117" s="308"/>
      <c r="N117" s="308"/>
      <c r="O117" s="309"/>
      <c r="P117" s="342"/>
    </row>
    <row r="118" spans="1:16" s="30" customFormat="1" ht="15.75">
      <c r="A118" s="1136"/>
      <c r="B118" s="1076"/>
      <c r="C118" s="1076"/>
      <c r="D118" s="311" t="s">
        <v>362</v>
      </c>
      <c r="E118" s="1076"/>
      <c r="F118" s="1076"/>
      <c r="G118" s="1076"/>
      <c r="H118" s="343">
        <f>SUM(I118:O118)</f>
        <v>4200000</v>
      </c>
      <c r="I118" s="396"/>
      <c r="J118" s="397">
        <f>SUM(J119:J120)</f>
        <v>100000</v>
      </c>
      <c r="K118" s="397">
        <f>SUM(K119:K120)</f>
        <v>1100000</v>
      </c>
      <c r="L118" s="397">
        <f>SUM(L119:L120)</f>
        <v>3000000</v>
      </c>
      <c r="M118" s="398"/>
      <c r="N118" s="398"/>
      <c r="O118" s="399"/>
      <c r="P118" s="310"/>
    </row>
    <row r="119" spans="1:16" s="30" customFormat="1" ht="15">
      <c r="A119" s="1136"/>
      <c r="B119" s="1076"/>
      <c r="C119" s="1076"/>
      <c r="D119" s="315" t="s">
        <v>379</v>
      </c>
      <c r="E119" s="1101"/>
      <c r="F119" s="1101"/>
      <c r="G119" s="1101"/>
      <c r="H119" s="737">
        <f>SUM(I119:O119)</f>
        <v>1125000</v>
      </c>
      <c r="I119" s="400"/>
      <c r="J119" s="317">
        <v>100000</v>
      </c>
      <c r="K119" s="317">
        <v>275000</v>
      </c>
      <c r="L119" s="317">
        <v>750000</v>
      </c>
      <c r="M119" s="318"/>
      <c r="N119" s="318"/>
      <c r="O119" s="348"/>
      <c r="P119" s="310"/>
    </row>
    <row r="120" spans="1:16" s="30" customFormat="1" ht="15.75" thickBot="1">
      <c r="A120" s="1105"/>
      <c r="B120" s="1098"/>
      <c r="C120" s="1098"/>
      <c r="D120" s="344" t="s">
        <v>206</v>
      </c>
      <c r="E120" s="1137"/>
      <c r="F120" s="1137"/>
      <c r="G120" s="1137"/>
      <c r="H120" s="740">
        <f>SUM(I120:O120)</f>
        <v>3075000</v>
      </c>
      <c r="I120" s="401"/>
      <c r="J120" s="346"/>
      <c r="K120" s="346">
        <v>825000</v>
      </c>
      <c r="L120" s="346">
        <v>2250000</v>
      </c>
      <c r="M120" s="351"/>
      <c r="N120" s="351"/>
      <c r="O120" s="352"/>
      <c r="P120" s="347"/>
    </row>
    <row r="121" spans="1:16" s="30" customFormat="1" ht="17.25" thickBot="1" thickTop="1">
      <c r="A121" s="1084" t="s">
        <v>384</v>
      </c>
      <c r="B121" s="1085"/>
      <c r="C121" s="1085"/>
      <c r="D121" s="1085"/>
      <c r="E121" s="1085"/>
      <c r="F121" s="1085"/>
      <c r="G121" s="1085"/>
      <c r="H121" s="742">
        <f>SUM(H123,H126)</f>
        <v>137000</v>
      </c>
      <c r="I121" s="414">
        <f aca="true" t="shared" si="9" ref="I121:O121">SUM(I123,I126)</f>
        <v>0</v>
      </c>
      <c r="J121" s="414">
        <f t="shared" si="9"/>
        <v>32000</v>
      </c>
      <c r="K121" s="414">
        <f t="shared" si="9"/>
        <v>105000</v>
      </c>
      <c r="L121" s="414">
        <f t="shared" si="9"/>
        <v>0</v>
      </c>
      <c r="M121" s="414">
        <f t="shared" si="9"/>
        <v>0</v>
      </c>
      <c r="N121" s="414">
        <f t="shared" si="9"/>
        <v>0</v>
      </c>
      <c r="O121" s="414">
        <f t="shared" si="9"/>
        <v>0</v>
      </c>
      <c r="P121" s="326"/>
    </row>
    <row r="122" spans="1:16" s="30" customFormat="1" ht="15.75">
      <c r="A122" s="1086">
        <v>26</v>
      </c>
      <c r="B122" s="1075">
        <v>900</v>
      </c>
      <c r="C122" s="1075">
        <v>90015</v>
      </c>
      <c r="D122" s="305" t="s">
        <v>385</v>
      </c>
      <c r="E122" s="1075">
        <v>2008</v>
      </c>
      <c r="F122" s="1075">
        <v>2009</v>
      </c>
      <c r="G122" s="1078" t="s">
        <v>361</v>
      </c>
      <c r="H122" s="732"/>
      <c r="I122" s="341"/>
      <c r="J122" s="307"/>
      <c r="K122" s="307"/>
      <c r="L122" s="307"/>
      <c r="M122" s="308"/>
      <c r="N122" s="308"/>
      <c r="O122" s="309"/>
      <c r="P122" s="342"/>
    </row>
    <row r="123" spans="1:16" s="30" customFormat="1" ht="15.75">
      <c r="A123" s="1082"/>
      <c r="B123" s="1077"/>
      <c r="C123" s="1077"/>
      <c r="D123" s="311" t="s">
        <v>362</v>
      </c>
      <c r="E123" s="1076"/>
      <c r="F123" s="1076"/>
      <c r="G123" s="1079"/>
      <c r="H123" s="343">
        <f>SUM(I123:O123)</f>
        <v>45000</v>
      </c>
      <c r="I123" s="312"/>
      <c r="J123" s="343">
        <f>SUM(J124:J124)</f>
        <v>10000</v>
      </c>
      <c r="K123" s="343">
        <f>SUM(K124:K124)</f>
        <v>35000</v>
      </c>
      <c r="L123" s="317"/>
      <c r="M123" s="318"/>
      <c r="N123" s="318"/>
      <c r="O123" s="348"/>
      <c r="P123" s="310"/>
    </row>
    <row r="124" spans="1:16" s="30" customFormat="1" ht="15.75" thickBot="1">
      <c r="A124" s="1082"/>
      <c r="B124" s="1077"/>
      <c r="C124" s="1077"/>
      <c r="D124" s="315" t="s">
        <v>205</v>
      </c>
      <c r="E124" s="1077"/>
      <c r="F124" s="1077"/>
      <c r="G124" s="1080"/>
      <c r="H124" s="737">
        <f>SUM(I124:O124)</f>
        <v>45000</v>
      </c>
      <c r="I124" s="317"/>
      <c r="J124" s="317">
        <v>10000</v>
      </c>
      <c r="K124" s="317">
        <v>35000</v>
      </c>
      <c r="L124" s="317"/>
      <c r="M124" s="318"/>
      <c r="N124" s="318"/>
      <c r="O124" s="348"/>
      <c r="P124" s="347"/>
    </row>
    <row r="125" spans="1:16" s="30" customFormat="1" ht="15.75">
      <c r="A125" s="1086">
        <v>27</v>
      </c>
      <c r="B125" s="1075">
        <v>900</v>
      </c>
      <c r="C125" s="1075">
        <v>90015</v>
      </c>
      <c r="D125" s="305" t="s">
        <v>386</v>
      </c>
      <c r="E125" s="1075">
        <v>2008</v>
      </c>
      <c r="F125" s="1075">
        <v>2009</v>
      </c>
      <c r="G125" s="1078" t="s">
        <v>361</v>
      </c>
      <c r="H125" s="732"/>
      <c r="I125" s="341"/>
      <c r="J125" s="307"/>
      <c r="K125" s="307"/>
      <c r="L125" s="307"/>
      <c r="M125" s="308"/>
      <c r="N125" s="308"/>
      <c r="O125" s="309"/>
      <c r="P125" s="342"/>
    </row>
    <row r="126" spans="1:16" s="327" customFormat="1" ht="17.25" customHeight="1">
      <c r="A126" s="1082"/>
      <c r="B126" s="1077"/>
      <c r="C126" s="1077"/>
      <c r="D126" s="311" t="s">
        <v>362</v>
      </c>
      <c r="E126" s="1076"/>
      <c r="F126" s="1076"/>
      <c r="G126" s="1079"/>
      <c r="H126" s="343">
        <f>SUM(I126:O126)</f>
        <v>92000</v>
      </c>
      <c r="I126" s="312"/>
      <c r="J126" s="343">
        <f>SUM(J127:J127)</f>
        <v>22000</v>
      </c>
      <c r="K126" s="343">
        <f>SUM(K127:K127)</f>
        <v>70000</v>
      </c>
      <c r="L126" s="317"/>
      <c r="M126" s="318"/>
      <c r="N126" s="318"/>
      <c r="O126" s="348"/>
      <c r="P126" s="310"/>
    </row>
    <row r="127" spans="1:16" s="30" customFormat="1" ht="15.75" thickBot="1">
      <c r="A127" s="1082"/>
      <c r="B127" s="1077"/>
      <c r="C127" s="1077"/>
      <c r="D127" s="315" t="s">
        <v>205</v>
      </c>
      <c r="E127" s="1077"/>
      <c r="F127" s="1077"/>
      <c r="G127" s="1080"/>
      <c r="H127" s="737">
        <f>SUM(I127:O127)</f>
        <v>92000</v>
      </c>
      <c r="I127" s="317"/>
      <c r="J127" s="317">
        <v>22000</v>
      </c>
      <c r="K127" s="317">
        <v>70000</v>
      </c>
      <c r="L127" s="317"/>
      <c r="M127" s="318"/>
      <c r="N127" s="318"/>
      <c r="O127" s="348"/>
      <c r="P127" s="310"/>
    </row>
    <row r="128" spans="1:16" s="30" customFormat="1" ht="17.25" thickBot="1" thickTop="1">
      <c r="A128" s="1084" t="s">
        <v>387</v>
      </c>
      <c r="B128" s="1085"/>
      <c r="C128" s="1085"/>
      <c r="D128" s="1085"/>
      <c r="E128" s="1085"/>
      <c r="F128" s="1085"/>
      <c r="G128" s="1085"/>
      <c r="H128" s="729">
        <f>SUM(H130)</f>
        <v>4648096</v>
      </c>
      <c r="I128" s="325">
        <f aca="true" t="shared" si="10" ref="I128:O128">SUM(I130)</f>
        <v>3928096</v>
      </c>
      <c r="J128" s="325">
        <f t="shared" si="10"/>
        <v>720000</v>
      </c>
      <c r="K128" s="325">
        <f t="shared" si="10"/>
        <v>0</v>
      </c>
      <c r="L128" s="325">
        <f t="shared" si="10"/>
        <v>0</v>
      </c>
      <c r="M128" s="325">
        <f t="shared" si="10"/>
        <v>0</v>
      </c>
      <c r="N128" s="325">
        <f t="shared" si="10"/>
        <v>0</v>
      </c>
      <c r="O128" s="325">
        <f t="shared" si="10"/>
        <v>0</v>
      </c>
      <c r="P128" s="326"/>
    </row>
    <row r="129" spans="1:16" s="30" customFormat="1" ht="15.75">
      <c r="A129" s="1081">
        <v>28</v>
      </c>
      <c r="B129" s="1075">
        <v>900</v>
      </c>
      <c r="C129" s="1075">
        <v>90095</v>
      </c>
      <c r="D129" s="305" t="s">
        <v>117</v>
      </c>
      <c r="E129" s="1075">
        <v>2001</v>
      </c>
      <c r="F129" s="1075">
        <v>2008</v>
      </c>
      <c r="G129" s="1078" t="s">
        <v>372</v>
      </c>
      <c r="H129" s="732"/>
      <c r="I129" s="341"/>
      <c r="J129" s="307"/>
      <c r="K129" s="307"/>
      <c r="L129" s="307"/>
      <c r="M129" s="307"/>
      <c r="N129" s="307"/>
      <c r="O129" s="378"/>
      <c r="P129" s="342"/>
    </row>
    <row r="130" spans="1:16" s="30" customFormat="1" ht="17.25" customHeight="1">
      <c r="A130" s="1082"/>
      <c r="B130" s="1077"/>
      <c r="C130" s="1077"/>
      <c r="D130" s="311" t="s">
        <v>362</v>
      </c>
      <c r="E130" s="1076"/>
      <c r="F130" s="1076"/>
      <c r="G130" s="1079"/>
      <c r="H130" s="343">
        <f>SUM(I130:O130)</f>
        <v>4648096</v>
      </c>
      <c r="I130" s="343">
        <f>SUM(I131)</f>
        <v>3928096</v>
      </c>
      <c r="J130" s="343">
        <f>SUM(J131)</f>
        <v>720000</v>
      </c>
      <c r="K130" s="317"/>
      <c r="L130" s="317"/>
      <c r="M130" s="317"/>
      <c r="N130" s="317"/>
      <c r="O130" s="415"/>
      <c r="P130" s="310"/>
    </row>
    <row r="131" spans="1:16" s="30" customFormat="1" ht="15.75" thickBot="1">
      <c r="A131" s="1083"/>
      <c r="B131" s="1087"/>
      <c r="C131" s="1087"/>
      <c r="D131" s="319" t="s">
        <v>205</v>
      </c>
      <c r="E131" s="1087"/>
      <c r="F131" s="1087"/>
      <c r="G131" s="1111"/>
      <c r="H131" s="743">
        <f>SUM(I131:O131)</f>
        <v>4648096</v>
      </c>
      <c r="I131" s="321">
        <v>3928096</v>
      </c>
      <c r="J131" s="321">
        <v>720000</v>
      </c>
      <c r="K131" s="321"/>
      <c r="L131" s="321"/>
      <c r="M131" s="321"/>
      <c r="N131" s="321"/>
      <c r="O131" s="416"/>
      <c r="P131" s="366"/>
    </row>
    <row r="132" spans="1:16" s="30" customFormat="1" ht="17.25" thickBot="1" thickTop="1">
      <c r="A132" s="1084" t="s">
        <v>388</v>
      </c>
      <c r="B132" s="1085"/>
      <c r="C132" s="1085"/>
      <c r="D132" s="1085"/>
      <c r="E132" s="1085"/>
      <c r="F132" s="1085"/>
      <c r="G132" s="1085"/>
      <c r="H132" s="742">
        <f>SUM(H134,H138)</f>
        <v>6106374</v>
      </c>
      <c r="I132" s="414">
        <f>SUM(I134,I138)</f>
        <v>1036374</v>
      </c>
      <c r="J132" s="414">
        <f aca="true" t="shared" si="11" ref="J132:O132">SUM(J134,J138)</f>
        <v>2880000</v>
      </c>
      <c r="K132" s="414">
        <f t="shared" si="11"/>
        <v>490000</v>
      </c>
      <c r="L132" s="414">
        <f t="shared" si="11"/>
        <v>1000000</v>
      </c>
      <c r="M132" s="414">
        <f t="shared" si="11"/>
        <v>700000</v>
      </c>
      <c r="N132" s="414">
        <f t="shared" si="11"/>
        <v>0</v>
      </c>
      <c r="O132" s="414">
        <f t="shared" si="11"/>
        <v>0</v>
      </c>
      <c r="P132" s="303"/>
    </row>
    <row r="133" spans="1:16" s="30" customFormat="1" ht="15.75">
      <c r="A133" s="1086">
        <v>29</v>
      </c>
      <c r="B133" s="1075">
        <v>900</v>
      </c>
      <c r="C133" s="1075">
        <v>90095</v>
      </c>
      <c r="D133" s="305" t="s">
        <v>389</v>
      </c>
      <c r="E133" s="1075">
        <v>2007</v>
      </c>
      <c r="F133" s="1075">
        <v>2009</v>
      </c>
      <c r="G133" s="1078" t="s">
        <v>361</v>
      </c>
      <c r="H133" s="732"/>
      <c r="I133" s="341"/>
      <c r="J133" s="307"/>
      <c r="K133" s="307"/>
      <c r="L133" s="307"/>
      <c r="M133" s="308"/>
      <c r="N133" s="308"/>
      <c r="O133" s="309"/>
      <c r="P133" s="310"/>
    </row>
    <row r="134" spans="1:16" s="30" customFormat="1" ht="15.75">
      <c r="A134" s="1082"/>
      <c r="B134" s="1077"/>
      <c r="C134" s="1077"/>
      <c r="D134" s="311" t="s">
        <v>362</v>
      </c>
      <c r="E134" s="1076"/>
      <c r="F134" s="1076"/>
      <c r="G134" s="1079"/>
      <c r="H134" s="343">
        <f>SUM(I134:O134)</f>
        <v>522000</v>
      </c>
      <c r="I134" s="312">
        <f>SUM(I135:I136)</f>
        <v>22000</v>
      </c>
      <c r="J134" s="312">
        <f>SUM(J135:J136)</f>
        <v>10000</v>
      </c>
      <c r="K134" s="312">
        <f>SUM(K135:K136)</f>
        <v>490000</v>
      </c>
      <c r="L134" s="317"/>
      <c r="M134" s="318"/>
      <c r="N134" s="318"/>
      <c r="O134" s="348"/>
      <c r="P134" s="310"/>
    </row>
    <row r="135" spans="1:16" s="30" customFormat="1" ht="15">
      <c r="A135" s="1082"/>
      <c r="B135" s="1077"/>
      <c r="C135" s="1077"/>
      <c r="D135" s="315" t="s">
        <v>379</v>
      </c>
      <c r="E135" s="1077"/>
      <c r="F135" s="1077"/>
      <c r="G135" s="1080"/>
      <c r="H135" s="737">
        <f>SUM(I135:O135)</f>
        <v>154500</v>
      </c>
      <c r="I135" s="316">
        <v>22000</v>
      </c>
      <c r="J135" s="317">
        <v>10000</v>
      </c>
      <c r="K135" s="317">
        <v>122500</v>
      </c>
      <c r="L135" s="317"/>
      <c r="M135" s="318"/>
      <c r="N135" s="318"/>
      <c r="O135" s="348"/>
      <c r="P135" s="310"/>
    </row>
    <row r="136" spans="1:16" s="30" customFormat="1" ht="15.75" thickBot="1">
      <c r="A136" s="1082"/>
      <c r="B136" s="1077"/>
      <c r="C136" s="1077"/>
      <c r="D136" s="315" t="s">
        <v>206</v>
      </c>
      <c r="E136" s="1077"/>
      <c r="F136" s="1077"/>
      <c r="G136" s="1080"/>
      <c r="H136" s="737">
        <f>SUM(I136:O136)</f>
        <v>367500</v>
      </c>
      <c r="I136" s="316"/>
      <c r="J136" s="317"/>
      <c r="K136" s="317">
        <v>367500</v>
      </c>
      <c r="L136" s="317"/>
      <c r="M136" s="318"/>
      <c r="N136" s="318"/>
      <c r="O136" s="348"/>
      <c r="P136" s="310"/>
    </row>
    <row r="137" spans="1:16" s="30" customFormat="1" ht="15.75">
      <c r="A137" s="1081">
        <v>30</v>
      </c>
      <c r="B137" s="1075">
        <v>900</v>
      </c>
      <c r="C137" s="1075">
        <v>90095</v>
      </c>
      <c r="D137" s="305" t="s">
        <v>390</v>
      </c>
      <c r="E137" s="1075">
        <v>2004</v>
      </c>
      <c r="F137" s="1075">
        <v>2011</v>
      </c>
      <c r="G137" s="1078" t="s">
        <v>372</v>
      </c>
      <c r="H137" s="732"/>
      <c r="I137" s="341"/>
      <c r="J137" s="307"/>
      <c r="K137" s="307"/>
      <c r="L137" s="307"/>
      <c r="M137" s="307"/>
      <c r="N137" s="307"/>
      <c r="O137" s="378"/>
      <c r="P137" s="342"/>
    </row>
    <row r="138" spans="1:16" s="30" customFormat="1" ht="17.25" customHeight="1">
      <c r="A138" s="1082"/>
      <c r="B138" s="1077"/>
      <c r="C138" s="1077"/>
      <c r="D138" s="311" t="s">
        <v>362</v>
      </c>
      <c r="E138" s="1076"/>
      <c r="F138" s="1076"/>
      <c r="G138" s="1079"/>
      <c r="H138" s="343">
        <f>SUM(I138:O138)</f>
        <v>5584374</v>
      </c>
      <c r="I138" s="312">
        <f>SUM(I139)</f>
        <v>1014374</v>
      </c>
      <c r="J138" s="312">
        <f>SUM(J139)</f>
        <v>2870000</v>
      </c>
      <c r="K138" s="343"/>
      <c r="L138" s="312">
        <f>SUM(L139)</f>
        <v>1000000</v>
      </c>
      <c r="M138" s="312">
        <f>SUM(M139)</f>
        <v>700000</v>
      </c>
      <c r="N138" s="317"/>
      <c r="O138" s="415"/>
      <c r="P138" s="310"/>
    </row>
    <row r="139" spans="1:16" s="30" customFormat="1" ht="15.75" thickBot="1">
      <c r="A139" s="1083"/>
      <c r="B139" s="1087"/>
      <c r="C139" s="1087"/>
      <c r="D139" s="319" t="s">
        <v>205</v>
      </c>
      <c r="E139" s="1087"/>
      <c r="F139" s="1087"/>
      <c r="G139" s="1111"/>
      <c r="H139" s="743">
        <f>SUM(I139:O139)</f>
        <v>5584374</v>
      </c>
      <c r="I139" s="321">
        <v>1014374</v>
      </c>
      <c r="J139" s="321">
        <v>2870000</v>
      </c>
      <c r="K139" s="321"/>
      <c r="L139" s="321">
        <v>1000000</v>
      </c>
      <c r="M139" s="321">
        <v>700000</v>
      </c>
      <c r="N139" s="321"/>
      <c r="O139" s="416"/>
      <c r="P139" s="366"/>
    </row>
    <row r="140" spans="1:16" s="30" customFormat="1" ht="17.25" thickBot="1" thickTop="1">
      <c r="A140" s="1084" t="s">
        <v>391</v>
      </c>
      <c r="B140" s="1085"/>
      <c r="C140" s="1085"/>
      <c r="D140" s="1085"/>
      <c r="E140" s="1085"/>
      <c r="F140" s="1085"/>
      <c r="G140" s="1085"/>
      <c r="H140" s="729">
        <f aca="true" t="shared" si="12" ref="H140:M140">SUM(H142,H146,H150,H154,H158)</f>
        <v>4290050</v>
      </c>
      <c r="I140" s="325">
        <f t="shared" si="12"/>
        <v>62050</v>
      </c>
      <c r="J140" s="325">
        <f t="shared" si="12"/>
        <v>1048000</v>
      </c>
      <c r="K140" s="325">
        <f t="shared" si="12"/>
        <v>1090000</v>
      </c>
      <c r="L140" s="325">
        <f t="shared" si="12"/>
        <v>1070000</v>
      </c>
      <c r="M140" s="325">
        <f t="shared" si="12"/>
        <v>1020000</v>
      </c>
      <c r="N140" s="325">
        <f>SUM(N142,N146,N150,N154,N158,N163)</f>
        <v>0</v>
      </c>
      <c r="O140" s="325">
        <f>SUM(O142,O146,O150,O154,O163)</f>
        <v>0</v>
      </c>
      <c r="P140" s="303"/>
    </row>
    <row r="141" spans="1:16" s="30" customFormat="1" ht="15.75">
      <c r="A141" s="1081">
        <v>31</v>
      </c>
      <c r="B141" s="1075">
        <v>921</v>
      </c>
      <c r="C141" s="1075">
        <v>92109</v>
      </c>
      <c r="D141" s="305" t="s">
        <v>203</v>
      </c>
      <c r="E141" s="1075">
        <v>2006</v>
      </c>
      <c r="F141" s="1075">
        <v>2009</v>
      </c>
      <c r="G141" s="1078" t="s">
        <v>372</v>
      </c>
      <c r="H141" s="732"/>
      <c r="I141" s="341"/>
      <c r="J141" s="307"/>
      <c r="K141" s="307"/>
      <c r="L141" s="307"/>
      <c r="M141" s="307"/>
      <c r="N141" s="307"/>
      <c r="O141" s="378"/>
      <c r="P141" s="342"/>
    </row>
    <row r="142" spans="1:16" s="30" customFormat="1" ht="15.75">
      <c r="A142" s="1082"/>
      <c r="B142" s="1077"/>
      <c r="C142" s="1077"/>
      <c r="D142" s="311" t="s">
        <v>362</v>
      </c>
      <c r="E142" s="1076"/>
      <c r="F142" s="1076"/>
      <c r="G142" s="1079"/>
      <c r="H142" s="343">
        <f>SUM(I142:O142)</f>
        <v>1070000</v>
      </c>
      <c r="I142" s="312">
        <f>SUM(I143:I144)</f>
        <v>40000</v>
      </c>
      <c r="J142" s="312">
        <f>SUM(J143:J144)</f>
        <v>510000</v>
      </c>
      <c r="K142" s="312">
        <f>SUM(K143:K144)</f>
        <v>520000</v>
      </c>
      <c r="L142" s="317"/>
      <c r="M142" s="317"/>
      <c r="N142" s="317"/>
      <c r="O142" s="415"/>
      <c r="P142" s="310"/>
    </row>
    <row r="143" spans="1:16" s="30" customFormat="1" ht="15">
      <c r="A143" s="1082"/>
      <c r="B143" s="1077"/>
      <c r="C143" s="1077"/>
      <c r="D143" s="315" t="s">
        <v>205</v>
      </c>
      <c r="E143" s="1076"/>
      <c r="F143" s="1076"/>
      <c r="G143" s="1079"/>
      <c r="H143" s="737">
        <f>SUM(I143:O143)</f>
        <v>570000</v>
      </c>
      <c r="I143" s="316">
        <v>40000</v>
      </c>
      <c r="J143" s="317">
        <v>260000</v>
      </c>
      <c r="K143" s="317">
        <v>270000</v>
      </c>
      <c r="L143" s="317"/>
      <c r="M143" s="317"/>
      <c r="N143" s="317"/>
      <c r="O143" s="415"/>
      <c r="P143" s="310"/>
    </row>
    <row r="144" spans="1:16" s="30" customFormat="1" ht="15.75" thickBot="1">
      <c r="A144" s="1105"/>
      <c r="B144" s="1098"/>
      <c r="C144" s="1098"/>
      <c r="D144" s="344" t="s">
        <v>206</v>
      </c>
      <c r="E144" s="1109"/>
      <c r="F144" s="1109"/>
      <c r="G144" s="1110"/>
      <c r="H144" s="737">
        <f>SUM(I144:O144)</f>
        <v>500000</v>
      </c>
      <c r="I144" s="381"/>
      <c r="J144" s="346">
        <v>250000</v>
      </c>
      <c r="K144" s="346">
        <v>250000</v>
      </c>
      <c r="L144" s="357"/>
      <c r="M144" s="357"/>
      <c r="N144" s="357"/>
      <c r="O144" s="417"/>
      <c r="P144" s="347"/>
    </row>
    <row r="145" spans="1:16" s="30" customFormat="1" ht="15.75">
      <c r="A145" s="1081">
        <v>32</v>
      </c>
      <c r="B145" s="1075">
        <v>921</v>
      </c>
      <c r="C145" s="1075">
        <v>92109</v>
      </c>
      <c r="D145" s="388" t="s">
        <v>207</v>
      </c>
      <c r="E145" s="1076">
        <v>2007</v>
      </c>
      <c r="F145" s="1076">
        <v>2008</v>
      </c>
      <c r="G145" s="1079" t="s">
        <v>372</v>
      </c>
      <c r="H145" s="732"/>
      <c r="I145" s="362"/>
      <c r="J145" s="363"/>
      <c r="K145" s="363"/>
      <c r="L145" s="363"/>
      <c r="M145" s="363"/>
      <c r="N145" s="363"/>
      <c r="O145" s="418"/>
      <c r="P145" s="310"/>
    </row>
    <row r="146" spans="1:16" s="30" customFormat="1" ht="15.75">
      <c r="A146" s="1103"/>
      <c r="B146" s="1076"/>
      <c r="C146" s="1076"/>
      <c r="D146" s="311" t="s">
        <v>362</v>
      </c>
      <c r="E146" s="1076"/>
      <c r="F146" s="1076"/>
      <c r="G146" s="1079"/>
      <c r="H146" s="343">
        <f>SUM(I146:O146)</f>
        <v>535050</v>
      </c>
      <c r="I146" s="312">
        <f>SUM(I147:I148)</f>
        <v>22050</v>
      </c>
      <c r="J146" s="312">
        <f>SUM(J147:J148)</f>
        <v>513000</v>
      </c>
      <c r="K146" s="317"/>
      <c r="L146" s="363"/>
      <c r="M146" s="363"/>
      <c r="N146" s="363"/>
      <c r="O146" s="418"/>
      <c r="P146" s="310"/>
    </row>
    <row r="147" spans="1:16" s="30" customFormat="1" ht="15">
      <c r="A147" s="1103"/>
      <c r="B147" s="1076"/>
      <c r="C147" s="1076"/>
      <c r="D147" s="315" t="s">
        <v>205</v>
      </c>
      <c r="E147" s="1076"/>
      <c r="F147" s="1076"/>
      <c r="G147" s="1079"/>
      <c r="H147" s="737">
        <f>SUM(I147:O147)</f>
        <v>160050</v>
      </c>
      <c r="I147" s="317">
        <v>22050</v>
      </c>
      <c r="J147" s="317">
        <v>138000</v>
      </c>
      <c r="K147" s="317"/>
      <c r="L147" s="363"/>
      <c r="M147" s="363"/>
      <c r="N147" s="363"/>
      <c r="O147" s="418"/>
      <c r="P147" s="310"/>
    </row>
    <row r="148" spans="1:16" s="30" customFormat="1" ht="15.75" thickBot="1">
      <c r="A148" s="1104"/>
      <c r="B148" s="1109"/>
      <c r="C148" s="1109"/>
      <c r="D148" s="344" t="s">
        <v>206</v>
      </c>
      <c r="E148" s="1076"/>
      <c r="F148" s="1076"/>
      <c r="G148" s="1079"/>
      <c r="H148" s="737">
        <f>SUM(I148:O148)</f>
        <v>375000</v>
      </c>
      <c r="I148" s="317"/>
      <c r="J148" s="317">
        <v>375000</v>
      </c>
      <c r="K148" s="317"/>
      <c r="L148" s="363"/>
      <c r="M148" s="363"/>
      <c r="N148" s="363"/>
      <c r="O148" s="418"/>
      <c r="P148" s="310"/>
    </row>
    <row r="149" spans="1:16" s="30" customFormat="1" ht="15.75">
      <c r="A149" s="1081">
        <v>33</v>
      </c>
      <c r="B149" s="1075">
        <v>921</v>
      </c>
      <c r="C149" s="1075">
        <v>92109</v>
      </c>
      <c r="D149" s="305" t="s">
        <v>392</v>
      </c>
      <c r="E149" s="1075">
        <v>2008</v>
      </c>
      <c r="F149" s="1075">
        <v>2009</v>
      </c>
      <c r="G149" s="1078" t="s">
        <v>361</v>
      </c>
      <c r="H149" s="732"/>
      <c r="I149" s="307"/>
      <c r="J149" s="307"/>
      <c r="K149" s="307"/>
      <c r="L149" s="307"/>
      <c r="M149" s="307"/>
      <c r="N149" s="307"/>
      <c r="O149" s="378"/>
      <c r="P149" s="342"/>
    </row>
    <row r="150" spans="1:16" s="30" customFormat="1" ht="15.75">
      <c r="A150" s="1082"/>
      <c r="B150" s="1077"/>
      <c r="C150" s="1077"/>
      <c r="D150" s="311" t="s">
        <v>362</v>
      </c>
      <c r="E150" s="1076"/>
      <c r="F150" s="1076"/>
      <c r="G150" s="1079"/>
      <c r="H150" s="343">
        <f>SUM(I150:O150)</f>
        <v>545000</v>
      </c>
      <c r="I150" s="419"/>
      <c r="J150" s="343">
        <f>SUM(J151:J152)</f>
        <v>25000</v>
      </c>
      <c r="K150" s="343">
        <f>SUM(K151:K152)</f>
        <v>520000</v>
      </c>
      <c r="L150" s="365"/>
      <c r="M150" s="365"/>
      <c r="N150" s="365"/>
      <c r="O150" s="420"/>
      <c r="P150" s="310"/>
    </row>
    <row r="151" spans="1:16" s="30" customFormat="1" ht="15.75" customHeight="1">
      <c r="A151" s="1082"/>
      <c r="B151" s="1077"/>
      <c r="C151" s="1077"/>
      <c r="D151" s="315" t="s">
        <v>205</v>
      </c>
      <c r="E151" s="1076"/>
      <c r="F151" s="1076"/>
      <c r="G151" s="1079"/>
      <c r="H151" s="737">
        <f>SUM(I151:O151)</f>
        <v>155000</v>
      </c>
      <c r="I151" s="363"/>
      <c r="J151" s="317">
        <v>25000</v>
      </c>
      <c r="K151" s="317">
        <v>130000</v>
      </c>
      <c r="L151" s="317"/>
      <c r="M151" s="317"/>
      <c r="N151" s="317"/>
      <c r="O151" s="415"/>
      <c r="P151" s="310"/>
    </row>
    <row r="152" spans="1:16" s="30" customFormat="1" ht="15.75" customHeight="1" thickBot="1">
      <c r="A152" s="1105"/>
      <c r="B152" s="1098"/>
      <c r="C152" s="1098"/>
      <c r="D152" s="344" t="s">
        <v>206</v>
      </c>
      <c r="E152" s="1109"/>
      <c r="F152" s="1109"/>
      <c r="G152" s="1110"/>
      <c r="H152" s="740">
        <f>SUM(I152:O152)</f>
        <v>390000</v>
      </c>
      <c r="I152" s="357"/>
      <c r="J152" s="346"/>
      <c r="K152" s="346">
        <v>390000</v>
      </c>
      <c r="L152" s="346"/>
      <c r="M152" s="346"/>
      <c r="N152" s="346"/>
      <c r="O152" s="421"/>
      <c r="P152" s="347"/>
    </row>
    <row r="153" spans="1:16" s="30" customFormat="1" ht="15.75">
      <c r="A153" s="1081">
        <v>34</v>
      </c>
      <c r="B153" s="1075">
        <v>921</v>
      </c>
      <c r="C153" s="1075">
        <v>92109</v>
      </c>
      <c r="D153" s="388" t="s">
        <v>393</v>
      </c>
      <c r="E153" s="1076">
        <v>2009</v>
      </c>
      <c r="F153" s="1076">
        <v>2010</v>
      </c>
      <c r="G153" s="1079" t="s">
        <v>372</v>
      </c>
      <c r="H153" s="732"/>
      <c r="I153" s="362"/>
      <c r="J153" s="363"/>
      <c r="K153" s="363"/>
      <c r="L153" s="363"/>
      <c r="M153" s="363"/>
      <c r="N153" s="363"/>
      <c r="O153" s="418"/>
      <c r="P153" s="310"/>
    </row>
    <row r="154" spans="1:16" s="30" customFormat="1" ht="15.75">
      <c r="A154" s="1103"/>
      <c r="B154" s="1076"/>
      <c r="C154" s="1076"/>
      <c r="D154" s="311" t="s">
        <v>362</v>
      </c>
      <c r="E154" s="1076"/>
      <c r="F154" s="1076"/>
      <c r="G154" s="1079"/>
      <c r="H154" s="343">
        <f>SUM(I154:O154)</f>
        <v>1070000</v>
      </c>
      <c r="I154" s="422"/>
      <c r="J154" s="419"/>
      <c r="K154" s="343">
        <f>SUM(K155:K156)</f>
        <v>50000</v>
      </c>
      <c r="L154" s="343">
        <f>SUM(L155:L156)</f>
        <v>1020000</v>
      </c>
      <c r="M154" s="317"/>
      <c r="N154" s="363"/>
      <c r="O154" s="418"/>
      <c r="P154" s="310"/>
    </row>
    <row r="155" spans="1:16" s="30" customFormat="1" ht="15">
      <c r="A155" s="1103"/>
      <c r="B155" s="1076"/>
      <c r="C155" s="1076"/>
      <c r="D155" s="315" t="s">
        <v>205</v>
      </c>
      <c r="E155" s="1076"/>
      <c r="F155" s="1076"/>
      <c r="G155" s="1079"/>
      <c r="H155" s="737">
        <f>SUM(I155:O155)</f>
        <v>570000</v>
      </c>
      <c r="I155" s="362"/>
      <c r="J155" s="363"/>
      <c r="K155" s="317">
        <v>50000</v>
      </c>
      <c r="L155" s="317">
        <v>520000</v>
      </c>
      <c r="M155" s="317"/>
      <c r="N155" s="363"/>
      <c r="O155" s="418"/>
      <c r="P155" s="310"/>
    </row>
    <row r="156" spans="1:16" s="30" customFormat="1" ht="15.75" thickBot="1">
      <c r="A156" s="1104"/>
      <c r="B156" s="1109"/>
      <c r="C156" s="1109"/>
      <c r="D156" s="344" t="s">
        <v>206</v>
      </c>
      <c r="E156" s="1076"/>
      <c r="F156" s="1076"/>
      <c r="G156" s="1079"/>
      <c r="H156" s="737">
        <f>SUM(I156:O156)</f>
        <v>500000</v>
      </c>
      <c r="I156" s="362"/>
      <c r="J156" s="363"/>
      <c r="K156" s="317"/>
      <c r="L156" s="317">
        <v>500000</v>
      </c>
      <c r="M156" s="317"/>
      <c r="N156" s="363"/>
      <c r="O156" s="418"/>
      <c r="P156" s="310"/>
    </row>
    <row r="157" spans="1:16" s="30" customFormat="1" ht="15.75">
      <c r="A157" s="1081">
        <v>35</v>
      </c>
      <c r="B157" s="1075">
        <v>921</v>
      </c>
      <c r="C157" s="1075">
        <v>92109</v>
      </c>
      <c r="D157" s="423" t="s">
        <v>394</v>
      </c>
      <c r="E157" s="1075">
        <v>2010</v>
      </c>
      <c r="F157" s="1075">
        <v>2011</v>
      </c>
      <c r="G157" s="1078" t="s">
        <v>372</v>
      </c>
      <c r="H157" s="732"/>
      <c r="I157" s="353"/>
      <c r="J157" s="353"/>
      <c r="K157" s="353"/>
      <c r="L157" s="353"/>
      <c r="M157" s="353"/>
      <c r="N157" s="353"/>
      <c r="O157" s="424"/>
      <c r="P157" s="342"/>
    </row>
    <row r="158" spans="1:16" s="30" customFormat="1" ht="15.75">
      <c r="A158" s="1082"/>
      <c r="B158" s="1077"/>
      <c r="C158" s="1077"/>
      <c r="D158" s="311" t="s">
        <v>362</v>
      </c>
      <c r="E158" s="1076"/>
      <c r="F158" s="1076"/>
      <c r="G158" s="1079"/>
      <c r="H158" s="343">
        <f>SUM(I158:O158)</f>
        <v>1070000</v>
      </c>
      <c r="I158" s="425"/>
      <c r="J158" s="425"/>
      <c r="K158" s="425"/>
      <c r="L158" s="343">
        <f>SUM(L159:L160)</f>
        <v>50000</v>
      </c>
      <c r="M158" s="343">
        <f>SUM(M159:M160)</f>
        <v>1020000</v>
      </c>
      <c r="N158" s="317"/>
      <c r="O158" s="415"/>
      <c r="P158" s="310"/>
    </row>
    <row r="159" spans="1:16" s="30" customFormat="1" ht="17.25" customHeight="1">
      <c r="A159" s="1082"/>
      <c r="B159" s="1077"/>
      <c r="C159" s="1077"/>
      <c r="D159" s="315" t="s">
        <v>205</v>
      </c>
      <c r="E159" s="1077"/>
      <c r="F159" s="1077"/>
      <c r="G159" s="1080"/>
      <c r="H159" s="737">
        <f>SUM(I159:O159)</f>
        <v>570000</v>
      </c>
      <c r="I159" s="317"/>
      <c r="J159" s="317"/>
      <c r="K159" s="317"/>
      <c r="L159" s="317">
        <v>50000</v>
      </c>
      <c r="M159" s="317">
        <v>520000</v>
      </c>
      <c r="N159" s="317"/>
      <c r="O159" s="415"/>
      <c r="P159" s="310"/>
    </row>
    <row r="160" spans="1:16" s="30" customFormat="1" ht="15.75" thickBot="1">
      <c r="A160" s="1083"/>
      <c r="B160" s="1087"/>
      <c r="C160" s="1087"/>
      <c r="D160" s="315" t="s">
        <v>206</v>
      </c>
      <c r="E160" s="1087"/>
      <c r="F160" s="1087"/>
      <c r="G160" s="1111"/>
      <c r="H160" s="737">
        <f>SUM(I160:O160)</f>
        <v>500000</v>
      </c>
      <c r="I160" s="321"/>
      <c r="J160" s="321"/>
      <c r="K160" s="321"/>
      <c r="L160" s="321"/>
      <c r="M160" s="321">
        <v>500000</v>
      </c>
      <c r="N160" s="321"/>
      <c r="O160" s="416"/>
      <c r="P160" s="310"/>
    </row>
    <row r="161" spans="1:16" s="30" customFormat="1" ht="17.25" thickBot="1" thickTop="1">
      <c r="A161" s="1084" t="s">
        <v>395</v>
      </c>
      <c r="B161" s="1085"/>
      <c r="C161" s="1085"/>
      <c r="D161" s="1085"/>
      <c r="E161" s="1085"/>
      <c r="F161" s="1085"/>
      <c r="G161" s="1085"/>
      <c r="H161" s="729">
        <f>SUM(H163)</f>
        <v>2000000</v>
      </c>
      <c r="I161" s="325">
        <f>SUM(I163)</f>
        <v>0</v>
      </c>
      <c r="J161" s="325">
        <f aca="true" t="shared" si="13" ref="J161:O161">SUM(J163)</f>
        <v>20000</v>
      </c>
      <c r="K161" s="325">
        <f t="shared" si="13"/>
        <v>1980000</v>
      </c>
      <c r="L161" s="325">
        <f t="shared" si="13"/>
        <v>0</v>
      </c>
      <c r="M161" s="325">
        <f t="shared" si="13"/>
        <v>0</v>
      </c>
      <c r="N161" s="325">
        <f t="shared" si="13"/>
        <v>0</v>
      </c>
      <c r="O161" s="325">
        <f t="shared" si="13"/>
        <v>0</v>
      </c>
      <c r="P161" s="303"/>
    </row>
    <row r="162" spans="1:16" s="30" customFormat="1" ht="31.5">
      <c r="A162" s="1081">
        <v>36</v>
      </c>
      <c r="B162" s="1075">
        <v>926</v>
      </c>
      <c r="C162" s="1075">
        <v>92604</v>
      </c>
      <c r="D162" s="423" t="s">
        <v>148</v>
      </c>
      <c r="E162" s="1075">
        <v>2008</v>
      </c>
      <c r="F162" s="1075">
        <v>2009</v>
      </c>
      <c r="G162" s="1078" t="s">
        <v>396</v>
      </c>
      <c r="H162" s="732"/>
      <c r="I162" s="353"/>
      <c r="J162" s="353"/>
      <c r="K162" s="353"/>
      <c r="L162" s="353"/>
      <c r="M162" s="353"/>
      <c r="N162" s="353"/>
      <c r="O162" s="424"/>
      <c r="P162" s="342"/>
    </row>
    <row r="163" spans="1:16" s="30" customFormat="1" ht="15.75">
      <c r="A163" s="1082"/>
      <c r="B163" s="1077"/>
      <c r="C163" s="1077"/>
      <c r="D163" s="311" t="s">
        <v>362</v>
      </c>
      <c r="E163" s="1076"/>
      <c r="F163" s="1076"/>
      <c r="G163" s="1079"/>
      <c r="H163" s="343">
        <f aca="true" t="shared" si="14" ref="H163:H170">SUM(I163:O163)</f>
        <v>2000000</v>
      </c>
      <c r="I163" s="425"/>
      <c r="J163" s="343">
        <f>SUM(J164:J165)</f>
        <v>20000</v>
      </c>
      <c r="K163" s="343">
        <f>SUM(K164:K165)</f>
        <v>1980000</v>
      </c>
      <c r="L163" s="343"/>
      <c r="M163" s="343"/>
      <c r="N163" s="317"/>
      <c r="O163" s="415"/>
      <c r="P163" s="310"/>
    </row>
    <row r="164" spans="1:16" s="30" customFormat="1" ht="15">
      <c r="A164" s="1082"/>
      <c r="B164" s="1077"/>
      <c r="C164" s="1077"/>
      <c r="D164" s="315" t="s">
        <v>205</v>
      </c>
      <c r="E164" s="1077"/>
      <c r="F164" s="1077"/>
      <c r="G164" s="1080"/>
      <c r="H164" s="737">
        <f t="shared" si="14"/>
        <v>500000</v>
      </c>
      <c r="I164" s="317"/>
      <c r="J164" s="317">
        <v>20000</v>
      </c>
      <c r="K164" s="317">
        <v>480000</v>
      </c>
      <c r="L164" s="317"/>
      <c r="M164" s="317"/>
      <c r="N164" s="317"/>
      <c r="O164" s="415"/>
      <c r="P164" s="310"/>
    </row>
    <row r="165" spans="1:16" s="30" customFormat="1" ht="15.75" thickBot="1">
      <c r="A165" s="1083"/>
      <c r="B165" s="1087"/>
      <c r="C165" s="1087"/>
      <c r="D165" s="315" t="s">
        <v>206</v>
      </c>
      <c r="E165" s="1087"/>
      <c r="F165" s="1087"/>
      <c r="G165" s="1111"/>
      <c r="H165" s="737">
        <f t="shared" si="14"/>
        <v>1500000</v>
      </c>
      <c r="I165" s="321"/>
      <c r="J165" s="321"/>
      <c r="K165" s="321">
        <v>1500000</v>
      </c>
      <c r="L165" s="321"/>
      <c r="M165" s="321"/>
      <c r="N165" s="321"/>
      <c r="O165" s="416"/>
      <c r="P165" s="310"/>
    </row>
    <row r="166" spans="1:18" s="30" customFormat="1" ht="18.75" thickTop="1">
      <c r="A166" s="426"/>
      <c r="B166" s="427"/>
      <c r="C166" s="427"/>
      <c r="D166" s="428" t="s">
        <v>397</v>
      </c>
      <c r="E166" s="427"/>
      <c r="F166" s="427"/>
      <c r="G166" s="427"/>
      <c r="H166" s="429">
        <f t="shared" si="14"/>
        <v>192283760</v>
      </c>
      <c r="I166" s="430">
        <f aca="true" t="shared" si="15" ref="I166:O166">SUM(I9,I14,I41,I46,I60,I68,I73,I116,I121,I128,I132,I140,I161)</f>
        <v>56797294</v>
      </c>
      <c r="J166" s="430">
        <f t="shared" si="15"/>
        <v>19863966</v>
      </c>
      <c r="K166" s="430">
        <f t="shared" si="15"/>
        <v>28372500</v>
      </c>
      <c r="L166" s="430">
        <f t="shared" si="15"/>
        <v>28755000</v>
      </c>
      <c r="M166" s="430">
        <f t="shared" si="15"/>
        <v>17495000</v>
      </c>
      <c r="N166" s="430">
        <f t="shared" si="15"/>
        <v>12000000</v>
      </c>
      <c r="O166" s="430">
        <f t="shared" si="15"/>
        <v>29000000</v>
      </c>
      <c r="P166" s="431"/>
      <c r="R166" s="448"/>
    </row>
    <row r="167" spans="1:18" s="30" customFormat="1" ht="18">
      <c r="A167" s="432"/>
      <c r="B167" s="721"/>
      <c r="C167" s="721"/>
      <c r="D167" s="722" t="s">
        <v>398</v>
      </c>
      <c r="E167" s="721"/>
      <c r="F167" s="721"/>
      <c r="G167" s="721"/>
      <c r="H167" s="433">
        <f t="shared" si="14"/>
        <v>104585404</v>
      </c>
      <c r="I167" s="434">
        <f>SUM(I12,I20,I24,I29,I32,I36,I40,I44,I49,I52,I55,I63,I67,I71,I76,I81,I85,I89,I93,I97,I109,I124,I127,I131,I139)+SUM(I143,I147,I151,I155,I159,I164,I17)</f>
        <v>26685404</v>
      </c>
      <c r="J167" s="434">
        <f aca="true" t="shared" si="16" ref="J167:O167">SUM(J12,J20,J24,J29,J32,J36,J40,J44,J49,J52,J55,J63,J67,J71,J76,J81,J85,J89,J93,J97,J109,J101,J105,J124,J127,J131,J139)+SUM(J143,J147,J151,J155,J159,J164,J17)</f>
        <v>11565000</v>
      </c>
      <c r="K167" s="434">
        <f t="shared" si="16"/>
        <v>11307500</v>
      </c>
      <c r="L167" s="434">
        <f t="shared" si="16"/>
        <v>13570000</v>
      </c>
      <c r="M167" s="434">
        <f t="shared" si="16"/>
        <v>10207500</v>
      </c>
      <c r="N167" s="434">
        <f t="shared" si="16"/>
        <v>6750000</v>
      </c>
      <c r="O167" s="434">
        <f t="shared" si="16"/>
        <v>24500000</v>
      </c>
      <c r="P167" s="435"/>
      <c r="R167" s="448"/>
    </row>
    <row r="168" spans="1:18" s="442" customFormat="1" ht="18">
      <c r="A168" s="432"/>
      <c r="B168" s="721"/>
      <c r="C168" s="721"/>
      <c r="D168" s="722" t="s">
        <v>399</v>
      </c>
      <c r="E168" s="721"/>
      <c r="F168" s="721"/>
      <c r="G168" s="721"/>
      <c r="H168" s="433">
        <f t="shared" si="14"/>
        <v>21145986</v>
      </c>
      <c r="I168" s="434">
        <f>SUM(I77,I119,I135)</f>
        <v>16008220</v>
      </c>
      <c r="J168" s="434">
        <f aca="true" t="shared" si="17" ref="J168:O168">SUM(J77,J110,J119,J135)</f>
        <v>3990266</v>
      </c>
      <c r="K168" s="434">
        <f t="shared" si="17"/>
        <v>397500</v>
      </c>
      <c r="L168" s="434">
        <f t="shared" si="17"/>
        <v>750000</v>
      </c>
      <c r="M168" s="434">
        <f t="shared" si="17"/>
        <v>0</v>
      </c>
      <c r="N168" s="434">
        <f t="shared" si="17"/>
        <v>0</v>
      </c>
      <c r="O168" s="434">
        <f t="shared" si="17"/>
        <v>0</v>
      </c>
      <c r="P168" s="435"/>
      <c r="R168" s="448"/>
    </row>
    <row r="169" spans="1:18" ht="18">
      <c r="A169" s="432"/>
      <c r="B169" s="721"/>
      <c r="C169" s="721"/>
      <c r="D169" s="722" t="s">
        <v>400</v>
      </c>
      <c r="E169" s="721"/>
      <c r="F169" s="721"/>
      <c r="G169" s="721"/>
      <c r="H169" s="433">
        <f t="shared" si="14"/>
        <v>65352370</v>
      </c>
      <c r="I169" s="434">
        <f>SUM(I13,I21,I25,I33,I37,I45,I64,I72,I78,I82,I86,I90,I94,I98,I111,I120,I136,I144,I148,I152,I156,I165)</f>
        <v>14103670</v>
      </c>
      <c r="J169" s="434">
        <f aca="true" t="shared" si="18" ref="J169:O169">SUM(J13,J21,J25,J33,J37,J45,J64,J72,J78,J82,J86,J90,J94,J98,J102,J106,J111,J120,J136,J144,J148,J152,J156,J160,J165)</f>
        <v>4308700</v>
      </c>
      <c r="K169" s="434">
        <f t="shared" si="18"/>
        <v>16067500</v>
      </c>
      <c r="L169" s="434">
        <f t="shared" si="18"/>
        <v>13835000</v>
      </c>
      <c r="M169" s="434">
        <f t="shared" si="18"/>
        <v>7287500</v>
      </c>
      <c r="N169" s="434">
        <f t="shared" si="18"/>
        <v>5250000</v>
      </c>
      <c r="O169" s="434">
        <f t="shared" si="18"/>
        <v>4500000</v>
      </c>
      <c r="P169" s="435"/>
      <c r="R169" s="448"/>
    </row>
    <row r="170" spans="1:18" ht="18.75" thickBot="1">
      <c r="A170" s="436"/>
      <c r="B170" s="437"/>
      <c r="C170" s="437"/>
      <c r="D170" s="438" t="s">
        <v>401</v>
      </c>
      <c r="E170" s="437"/>
      <c r="F170" s="437"/>
      <c r="G170" s="437"/>
      <c r="H170" s="439">
        <f t="shared" si="14"/>
        <v>1200000</v>
      </c>
      <c r="I170" s="440">
        <f aca="true" t="shared" si="19" ref="I170:O170">SUM(I26)</f>
        <v>0</v>
      </c>
      <c r="J170" s="440">
        <f t="shared" si="19"/>
        <v>0</v>
      </c>
      <c r="K170" s="440">
        <f t="shared" si="19"/>
        <v>600000</v>
      </c>
      <c r="L170" s="440">
        <f t="shared" si="19"/>
        <v>600000</v>
      </c>
      <c r="M170" s="440">
        <f t="shared" si="19"/>
        <v>0</v>
      </c>
      <c r="N170" s="440">
        <f t="shared" si="19"/>
        <v>0</v>
      </c>
      <c r="O170" s="440">
        <f t="shared" si="19"/>
        <v>0</v>
      </c>
      <c r="P170" s="441"/>
      <c r="R170" s="448"/>
    </row>
    <row r="171" spans="1:18" ht="23.25">
      <c r="A171" s="1138"/>
      <c r="B171" s="1138"/>
      <c r="C171" s="1138"/>
      <c r="D171" s="1138"/>
      <c r="E171" s="1138"/>
      <c r="F171" s="1138"/>
      <c r="G171" s="1138"/>
      <c r="H171" s="1138"/>
      <c r="I171" s="1138"/>
      <c r="J171" s="1138"/>
      <c r="K171" s="1138"/>
      <c r="L171" s="1138"/>
      <c r="M171" s="1138"/>
      <c r="N171" s="1138"/>
      <c r="O171" s="1138"/>
      <c r="R171" s="746"/>
    </row>
    <row r="172" spans="1:12" ht="12.75">
      <c r="A172" s="444"/>
      <c r="B172" s="444"/>
      <c r="C172" s="444"/>
      <c r="D172" s="292"/>
      <c r="E172" s="445"/>
      <c r="F172" s="445"/>
      <c r="G172" s="445"/>
      <c r="H172" s="446"/>
      <c r="I172" s="446"/>
      <c r="J172" s="445"/>
      <c r="K172" s="445"/>
      <c r="L172" s="289"/>
    </row>
    <row r="173" spans="1:12" ht="12.75">
      <c r="A173" s="444"/>
      <c r="B173" s="444"/>
      <c r="C173" s="444"/>
      <c r="E173" s="445"/>
      <c r="F173" s="445"/>
      <c r="G173" s="445"/>
      <c r="H173" s="445"/>
      <c r="I173" s="446"/>
      <c r="J173" s="445"/>
      <c r="K173" s="445"/>
      <c r="L173" s="289"/>
    </row>
    <row r="174" spans="1:18" ht="12.75">
      <c r="A174" s="444"/>
      <c r="B174" s="444"/>
      <c r="C174" s="444"/>
      <c r="E174" s="445"/>
      <c r="F174" s="445"/>
      <c r="G174" s="445"/>
      <c r="H174" s="446"/>
      <c r="I174" s="446"/>
      <c r="J174" s="446"/>
      <c r="K174" s="446"/>
      <c r="L174" s="446"/>
      <c r="M174" s="446"/>
      <c r="N174" s="446"/>
      <c r="O174" s="446"/>
      <c r="P174" s="746"/>
      <c r="R174" s="746"/>
    </row>
    <row r="175" spans="1:12" ht="12.75">
      <c r="A175" s="444"/>
      <c r="B175" s="444"/>
      <c r="C175" s="444"/>
      <c r="E175" s="445"/>
      <c r="F175" s="445"/>
      <c r="G175" s="445"/>
      <c r="H175" s="445"/>
      <c r="I175" s="446"/>
      <c r="J175" s="445"/>
      <c r="K175" s="445"/>
      <c r="L175" s="289"/>
    </row>
    <row r="176" spans="1:15" ht="12.75">
      <c r="A176" s="444"/>
      <c r="B176" s="444"/>
      <c r="C176" s="444"/>
      <c r="E176" s="445"/>
      <c r="F176" s="445"/>
      <c r="G176" s="445"/>
      <c r="H176" s="445"/>
      <c r="I176" s="446"/>
      <c r="J176" s="446"/>
      <c r="K176" s="446"/>
      <c r="L176" s="446"/>
      <c r="M176" s="446"/>
      <c r="N176" s="446"/>
      <c r="O176" s="446"/>
    </row>
    <row r="177" spans="1:15" ht="12.75">
      <c r="A177" s="444"/>
      <c r="B177" s="444"/>
      <c r="C177" s="444"/>
      <c r="E177" s="445"/>
      <c r="F177" s="445"/>
      <c r="G177" s="445"/>
      <c r="H177" s="445"/>
      <c r="I177" s="446"/>
      <c r="J177" s="446"/>
      <c r="K177" s="446"/>
      <c r="L177" s="446"/>
      <c r="M177" s="446"/>
      <c r="N177" s="446"/>
      <c r="O177" s="446"/>
    </row>
    <row r="178" spans="1:15" ht="12.75">
      <c r="A178" s="444"/>
      <c r="B178" s="444"/>
      <c r="C178" s="444"/>
      <c r="E178" s="445"/>
      <c r="F178" s="445"/>
      <c r="G178" s="445"/>
      <c r="H178" s="445"/>
      <c r="I178" s="446"/>
      <c r="J178" s="446"/>
      <c r="K178" s="446"/>
      <c r="L178" s="446"/>
      <c r="M178" s="446"/>
      <c r="N178" s="446"/>
      <c r="O178" s="446"/>
    </row>
    <row r="179" spans="1:15" ht="12.75">
      <c r="A179" s="444"/>
      <c r="B179" s="444"/>
      <c r="C179" s="444"/>
      <c r="E179" s="445"/>
      <c r="F179" s="445"/>
      <c r="G179" s="445"/>
      <c r="H179" s="445"/>
      <c r="I179" s="446"/>
      <c r="J179" s="446"/>
      <c r="K179" s="446"/>
      <c r="L179" s="446"/>
      <c r="M179" s="446"/>
      <c r="N179" s="446"/>
      <c r="O179" s="446"/>
    </row>
    <row r="180" spans="1:16" ht="12.75">
      <c r="A180" s="444"/>
      <c r="B180" s="444"/>
      <c r="C180" s="444"/>
      <c r="E180" s="445"/>
      <c r="F180" s="445"/>
      <c r="G180" s="445"/>
      <c r="H180" s="445"/>
      <c r="I180" s="446"/>
      <c r="J180" s="446"/>
      <c r="K180" s="446"/>
      <c r="L180" s="446"/>
      <c r="M180" s="446"/>
      <c r="N180" s="446"/>
      <c r="O180" s="446"/>
      <c r="P180" s="746"/>
    </row>
    <row r="181" spans="1:12" ht="12.75">
      <c r="A181" s="444"/>
      <c r="B181" s="444"/>
      <c r="C181" s="444"/>
      <c r="E181" s="445"/>
      <c r="F181" s="445"/>
      <c r="G181" s="445"/>
      <c r="H181" s="445"/>
      <c r="I181" s="446"/>
      <c r="J181" s="445"/>
      <c r="K181" s="445"/>
      <c r="L181" s="289"/>
    </row>
    <row r="182" spans="1:12" ht="12.75">
      <c r="A182" s="444"/>
      <c r="B182" s="444"/>
      <c r="C182" s="444"/>
      <c r="E182" s="445"/>
      <c r="F182" s="445"/>
      <c r="G182" s="445"/>
      <c r="H182" s="445"/>
      <c r="I182" s="446"/>
      <c r="J182" s="445"/>
      <c r="K182" s="445"/>
      <c r="L182" s="289"/>
    </row>
    <row r="183" spans="1:12" ht="12.75">
      <c r="A183" s="444"/>
      <c r="B183" s="444"/>
      <c r="C183" s="444"/>
      <c r="E183" s="445"/>
      <c r="F183" s="445"/>
      <c r="G183" s="445"/>
      <c r="H183" s="445"/>
      <c r="I183" s="446"/>
      <c r="J183" s="445"/>
      <c r="K183" s="445"/>
      <c r="L183" s="289"/>
    </row>
    <row r="184" spans="1:12" ht="12.75">
      <c r="A184" s="444"/>
      <c r="B184" s="444"/>
      <c r="C184" s="444"/>
      <c r="E184" s="445"/>
      <c r="F184" s="445"/>
      <c r="G184" s="445"/>
      <c r="H184" s="445"/>
      <c r="I184" s="446"/>
      <c r="J184" s="445"/>
      <c r="K184" s="445"/>
      <c r="L184" s="289"/>
    </row>
    <row r="185" spans="1:12" ht="12.75">
      <c r="A185" s="444"/>
      <c r="B185" s="444"/>
      <c r="C185" s="444"/>
      <c r="E185" s="445"/>
      <c r="F185" s="445"/>
      <c r="G185" s="445"/>
      <c r="H185" s="445"/>
      <c r="I185" s="446"/>
      <c r="J185" s="445"/>
      <c r="K185" s="445"/>
      <c r="L185" s="289"/>
    </row>
    <row r="186" spans="1:12" ht="12.75">
      <c r="A186" s="444"/>
      <c r="B186" s="444"/>
      <c r="C186" s="444"/>
      <c r="E186" s="445"/>
      <c r="F186" s="445"/>
      <c r="G186" s="445"/>
      <c r="H186" s="445"/>
      <c r="I186" s="446"/>
      <c r="J186" s="445"/>
      <c r="K186" s="445"/>
      <c r="L186" s="289"/>
    </row>
    <row r="187" spans="1:12" ht="12.75">
      <c r="A187" s="444"/>
      <c r="B187" s="444"/>
      <c r="C187" s="444"/>
      <c r="E187" s="445"/>
      <c r="F187" s="445"/>
      <c r="G187" s="445"/>
      <c r="H187" s="445"/>
      <c r="I187" s="446"/>
      <c r="J187" s="445"/>
      <c r="K187" s="445"/>
      <c r="L187" s="289"/>
    </row>
    <row r="188" spans="1:12" ht="12.75">
      <c r="A188" s="444"/>
      <c r="B188" s="444"/>
      <c r="C188" s="444"/>
      <c r="E188" s="445"/>
      <c r="F188" s="445"/>
      <c r="G188" s="445"/>
      <c r="H188" s="445"/>
      <c r="I188" s="446"/>
      <c r="J188" s="445"/>
      <c r="K188" s="445"/>
      <c r="L188" s="289"/>
    </row>
    <row r="189" spans="1:12" ht="12.75">
      <c r="A189" s="444"/>
      <c r="B189" s="444"/>
      <c r="C189" s="444"/>
      <c r="E189" s="445"/>
      <c r="F189" s="445"/>
      <c r="G189" s="445"/>
      <c r="H189" s="445"/>
      <c r="I189" s="446"/>
      <c r="J189" s="445"/>
      <c r="K189" s="445"/>
      <c r="L189" s="289"/>
    </row>
    <row r="190" spans="1:12" ht="12.75">
      <c r="A190" s="444"/>
      <c r="B190" s="444"/>
      <c r="C190" s="444"/>
      <c r="E190" s="445"/>
      <c r="F190" s="445"/>
      <c r="G190" s="445"/>
      <c r="H190" s="445"/>
      <c r="I190" s="446"/>
      <c r="J190" s="445"/>
      <c r="K190" s="445"/>
      <c r="L190" s="289"/>
    </row>
    <row r="191" spans="1:12" ht="12.75">
      <c r="A191" s="444"/>
      <c r="B191" s="444"/>
      <c r="C191" s="444"/>
      <c r="E191" s="445"/>
      <c r="F191" s="445"/>
      <c r="G191" s="445"/>
      <c r="H191" s="445"/>
      <c r="I191" s="446"/>
      <c r="J191" s="445"/>
      <c r="K191" s="445"/>
      <c r="L191" s="289"/>
    </row>
    <row r="192" spans="1:12" ht="12.75">
      <c r="A192" s="444"/>
      <c r="B192" s="444"/>
      <c r="C192" s="444"/>
      <c r="E192" s="445"/>
      <c r="F192" s="445"/>
      <c r="G192" s="445"/>
      <c r="H192" s="445"/>
      <c r="I192" s="446"/>
      <c r="J192" s="445"/>
      <c r="K192" s="445"/>
      <c r="L192" s="289"/>
    </row>
    <row r="193" spans="1:12" ht="12.75">
      <c r="A193" s="444"/>
      <c r="B193" s="444"/>
      <c r="C193" s="444"/>
      <c r="E193" s="445"/>
      <c r="F193" s="445"/>
      <c r="G193" s="445"/>
      <c r="H193" s="445"/>
      <c r="I193" s="446"/>
      <c r="J193" s="445"/>
      <c r="K193" s="445"/>
      <c r="L193" s="289"/>
    </row>
    <row r="194" spans="1:12" ht="12.75">
      <c r="A194" s="444"/>
      <c r="B194" s="444"/>
      <c r="C194" s="444"/>
      <c r="E194" s="445"/>
      <c r="F194" s="445"/>
      <c r="G194" s="445"/>
      <c r="H194" s="445"/>
      <c r="I194" s="446"/>
      <c r="J194" s="445"/>
      <c r="K194" s="445"/>
      <c r="L194" s="289"/>
    </row>
    <row r="195" spans="1:12" ht="12.75">
      <c r="A195" s="444"/>
      <c r="B195" s="444"/>
      <c r="C195" s="444"/>
      <c r="E195" s="445"/>
      <c r="F195" s="445"/>
      <c r="G195" s="445"/>
      <c r="H195" s="445"/>
      <c r="I195" s="446"/>
      <c r="J195" s="445"/>
      <c r="K195" s="445"/>
      <c r="L195" s="289"/>
    </row>
    <row r="196" spans="1:12" ht="12.75">
      <c r="A196" s="444"/>
      <c r="B196" s="444"/>
      <c r="C196" s="444"/>
      <c r="E196" s="445"/>
      <c r="F196" s="445"/>
      <c r="G196" s="445"/>
      <c r="H196" s="445"/>
      <c r="I196" s="446"/>
      <c r="J196" s="445"/>
      <c r="K196" s="445"/>
      <c r="L196" s="289"/>
    </row>
    <row r="197" spans="1:12" ht="12.75">
      <c r="A197" s="444"/>
      <c r="B197" s="444"/>
      <c r="C197" s="444"/>
      <c r="E197" s="445"/>
      <c r="F197" s="445"/>
      <c r="G197" s="445"/>
      <c r="H197" s="445"/>
      <c r="I197" s="446"/>
      <c r="J197" s="445"/>
      <c r="K197" s="445"/>
      <c r="L197" s="289"/>
    </row>
    <row r="198" spans="1:12" ht="12.75">
      <c r="A198" s="444"/>
      <c r="B198" s="444"/>
      <c r="C198" s="444"/>
      <c r="E198" s="445"/>
      <c r="F198" s="445"/>
      <c r="G198" s="445"/>
      <c r="H198" s="445"/>
      <c r="I198" s="446"/>
      <c r="J198" s="445"/>
      <c r="K198" s="445"/>
      <c r="L198" s="289"/>
    </row>
    <row r="199" spans="1:12" ht="12.75">
      <c r="A199" s="444"/>
      <c r="B199" s="444"/>
      <c r="C199" s="444"/>
      <c r="E199" s="445"/>
      <c r="F199" s="445"/>
      <c r="G199" s="445"/>
      <c r="H199" s="445"/>
      <c r="I199" s="446"/>
      <c r="J199" s="445"/>
      <c r="K199" s="445"/>
      <c r="L199" s="289"/>
    </row>
    <row r="200" spans="1:12" ht="12.75">
      <c r="A200" s="444"/>
      <c r="B200" s="444"/>
      <c r="C200" s="444"/>
      <c r="E200" s="445"/>
      <c r="F200" s="445"/>
      <c r="G200" s="445"/>
      <c r="H200" s="445"/>
      <c r="I200" s="446"/>
      <c r="J200" s="445"/>
      <c r="K200" s="445"/>
      <c r="L200" s="289"/>
    </row>
    <row r="201" spans="1:12" ht="12.75">
      <c r="A201" s="444"/>
      <c r="B201" s="444"/>
      <c r="C201" s="444"/>
      <c r="E201" s="445"/>
      <c r="F201" s="445"/>
      <c r="G201" s="445"/>
      <c r="H201" s="445"/>
      <c r="I201" s="446"/>
      <c r="J201" s="445"/>
      <c r="K201" s="445"/>
      <c r="L201" s="289"/>
    </row>
    <row r="202" spans="1:12" ht="12.75">
      <c r="A202" s="444"/>
      <c r="B202" s="444"/>
      <c r="C202" s="444"/>
      <c r="E202" s="445"/>
      <c r="F202" s="445"/>
      <c r="G202" s="445"/>
      <c r="H202" s="445"/>
      <c r="I202" s="446"/>
      <c r="J202" s="445"/>
      <c r="K202" s="445"/>
      <c r="L202" s="289"/>
    </row>
    <row r="203" spans="1:12" ht="12.75">
      <c r="A203" s="444"/>
      <c r="B203" s="444"/>
      <c r="C203" s="444"/>
      <c r="E203" s="445"/>
      <c r="F203" s="445"/>
      <c r="G203" s="445"/>
      <c r="H203" s="445"/>
      <c r="I203" s="446"/>
      <c r="J203" s="445"/>
      <c r="K203" s="445"/>
      <c r="L203" s="289"/>
    </row>
    <row r="204" spans="1:12" ht="12.75">
      <c r="A204" s="444"/>
      <c r="B204" s="444"/>
      <c r="C204" s="444"/>
      <c r="E204" s="445"/>
      <c r="F204" s="445"/>
      <c r="G204" s="445"/>
      <c r="H204" s="445"/>
      <c r="I204" s="446"/>
      <c r="J204" s="445"/>
      <c r="K204" s="445"/>
      <c r="L204" s="289"/>
    </row>
    <row r="205" spans="5:12" ht="12.75">
      <c r="E205" s="445"/>
      <c r="F205" s="445"/>
      <c r="G205" s="445"/>
      <c r="H205" s="445"/>
      <c r="I205" s="446"/>
      <c r="J205" s="445"/>
      <c r="K205" s="445"/>
      <c r="L205" s="289"/>
    </row>
    <row r="206" spans="5:12" ht="12.75">
      <c r="E206" s="445"/>
      <c r="F206" s="445"/>
      <c r="G206" s="445"/>
      <c r="H206" s="445"/>
      <c r="I206" s="446"/>
      <c r="J206" s="445"/>
      <c r="K206" s="445"/>
      <c r="L206" s="289"/>
    </row>
    <row r="207" spans="5:12" ht="12.75">
      <c r="E207" s="445"/>
      <c r="F207" s="445"/>
      <c r="G207" s="445"/>
      <c r="H207" s="445"/>
      <c r="I207" s="446"/>
      <c r="J207" s="445"/>
      <c r="K207" s="445"/>
      <c r="L207" s="289"/>
    </row>
    <row r="208" spans="5:12" ht="12.75">
      <c r="E208" s="445"/>
      <c r="F208" s="445"/>
      <c r="G208" s="445"/>
      <c r="H208" s="445"/>
      <c r="I208" s="446"/>
      <c r="J208" s="445"/>
      <c r="K208" s="445"/>
      <c r="L208" s="289"/>
    </row>
    <row r="209" spans="5:11" ht="12.75">
      <c r="E209" s="445"/>
      <c r="F209" s="445"/>
      <c r="G209" s="445"/>
      <c r="H209" s="445"/>
      <c r="I209" s="446"/>
      <c r="J209" s="445"/>
      <c r="K209" s="445"/>
    </row>
    <row r="210" spans="5:11" ht="12.75">
      <c r="E210" s="445"/>
      <c r="F210" s="445"/>
      <c r="G210" s="445"/>
      <c r="H210" s="445"/>
      <c r="I210" s="446"/>
      <c r="J210" s="445"/>
      <c r="K210" s="445"/>
    </row>
    <row r="211" spans="5:11" ht="12.75">
      <c r="E211" s="445"/>
      <c r="F211" s="445"/>
      <c r="G211" s="445"/>
      <c r="H211" s="445"/>
      <c r="I211" s="446"/>
      <c r="J211" s="445"/>
      <c r="K211" s="445"/>
    </row>
    <row r="212" spans="5:11" ht="12.75">
      <c r="E212" s="445"/>
      <c r="F212" s="445"/>
      <c r="G212" s="445"/>
      <c r="H212" s="445"/>
      <c r="I212" s="446"/>
      <c r="J212" s="445"/>
      <c r="K212" s="445"/>
    </row>
    <row r="213" spans="5:11" ht="12.75">
      <c r="E213" s="445"/>
      <c r="F213" s="445"/>
      <c r="G213" s="445"/>
      <c r="H213" s="445"/>
      <c r="I213" s="446"/>
      <c r="J213" s="445"/>
      <c r="K213" s="445"/>
    </row>
    <row r="214" spans="5:11" ht="12.75">
      <c r="E214" s="445"/>
      <c r="F214" s="445"/>
      <c r="G214" s="445"/>
      <c r="H214" s="445"/>
      <c r="I214" s="446"/>
      <c r="J214" s="445"/>
      <c r="K214" s="445"/>
    </row>
    <row r="215" spans="5:11" ht="12.75">
      <c r="E215" s="445"/>
      <c r="F215" s="445"/>
      <c r="G215" s="445"/>
      <c r="H215" s="445"/>
      <c r="I215" s="446"/>
      <c r="J215" s="445"/>
      <c r="K215" s="445"/>
    </row>
    <row r="216" spans="5:11" ht="12.75">
      <c r="E216" s="445"/>
      <c r="F216" s="445"/>
      <c r="G216" s="445"/>
      <c r="H216" s="445"/>
      <c r="I216" s="446"/>
      <c r="J216" s="445"/>
      <c r="K216" s="445"/>
    </row>
    <row r="217" spans="5:11" ht="12.75">
      <c r="E217" s="445"/>
      <c r="F217" s="445"/>
      <c r="G217" s="445"/>
      <c r="H217" s="445"/>
      <c r="I217" s="446"/>
      <c r="J217" s="445"/>
      <c r="K217" s="445"/>
    </row>
    <row r="218" spans="5:11" ht="12.75">
      <c r="E218" s="445"/>
      <c r="F218" s="445"/>
      <c r="G218" s="445"/>
      <c r="H218" s="445"/>
      <c r="I218" s="446"/>
      <c r="J218" s="445"/>
      <c r="K218" s="445"/>
    </row>
    <row r="219" spans="5:11" ht="12.75">
      <c r="E219" s="445"/>
      <c r="F219" s="445"/>
      <c r="G219" s="445"/>
      <c r="H219" s="445"/>
      <c r="I219" s="446"/>
      <c r="J219" s="445"/>
      <c r="K219" s="445"/>
    </row>
    <row r="220" spans="5:11" ht="12.75">
      <c r="E220" s="445"/>
      <c r="F220" s="445"/>
      <c r="G220" s="445"/>
      <c r="H220" s="445"/>
      <c r="I220" s="446"/>
      <c r="J220" s="445"/>
      <c r="K220" s="445"/>
    </row>
    <row r="221" spans="5:11" ht="12.75">
      <c r="E221" s="445"/>
      <c r="F221" s="445"/>
      <c r="G221" s="445"/>
      <c r="H221" s="445"/>
      <c r="I221" s="446"/>
      <c r="J221" s="445"/>
      <c r="K221" s="445"/>
    </row>
    <row r="222" spans="5:11" ht="12.75">
      <c r="E222" s="445"/>
      <c r="F222" s="445"/>
      <c r="G222" s="445"/>
      <c r="H222" s="445"/>
      <c r="I222" s="446"/>
      <c r="J222" s="445"/>
      <c r="K222" s="445"/>
    </row>
    <row r="223" spans="5:11" ht="12.75">
      <c r="E223" s="445"/>
      <c r="F223" s="445"/>
      <c r="G223" s="445"/>
      <c r="H223" s="445"/>
      <c r="I223" s="446"/>
      <c r="J223" s="445"/>
      <c r="K223" s="445"/>
    </row>
    <row r="224" spans="5:11" ht="12.75">
      <c r="E224" s="445"/>
      <c r="F224" s="445"/>
      <c r="G224" s="445"/>
      <c r="H224" s="445"/>
      <c r="I224" s="446"/>
      <c r="J224" s="445"/>
      <c r="K224" s="445"/>
    </row>
    <row r="225" spans="5:11" ht="12.75">
      <c r="E225" s="445"/>
      <c r="F225" s="445"/>
      <c r="G225" s="445"/>
      <c r="H225" s="445"/>
      <c r="I225" s="446"/>
      <c r="J225" s="445"/>
      <c r="K225" s="445"/>
    </row>
    <row r="226" spans="5:11" ht="12.75">
      <c r="E226" s="445"/>
      <c r="F226" s="445"/>
      <c r="G226" s="445"/>
      <c r="H226" s="445"/>
      <c r="I226" s="446"/>
      <c r="J226" s="445"/>
      <c r="K226" s="445"/>
    </row>
    <row r="227" spans="5:11" ht="12.75">
      <c r="E227" s="445"/>
      <c r="F227" s="445"/>
      <c r="G227" s="445"/>
      <c r="H227" s="445"/>
      <c r="I227" s="446"/>
      <c r="J227" s="445"/>
      <c r="K227" s="445"/>
    </row>
    <row r="228" spans="5:11" ht="12.75">
      <c r="E228" s="445"/>
      <c r="F228" s="445"/>
      <c r="G228" s="445"/>
      <c r="H228" s="445"/>
      <c r="I228" s="446"/>
      <c r="J228" s="445"/>
      <c r="K228" s="445"/>
    </row>
    <row r="229" spans="5:11" ht="12.75">
      <c r="E229" s="445"/>
      <c r="F229" s="445"/>
      <c r="G229" s="445"/>
      <c r="H229" s="445"/>
      <c r="I229" s="446"/>
      <c r="J229" s="445"/>
      <c r="K229" s="445"/>
    </row>
    <row r="230" spans="5:11" ht="12.75">
      <c r="E230" s="445"/>
      <c r="F230" s="445"/>
      <c r="G230" s="445"/>
      <c r="H230" s="445"/>
      <c r="I230" s="446"/>
      <c r="J230" s="445"/>
      <c r="K230" s="445"/>
    </row>
    <row r="231" spans="5:11" ht="12.75">
      <c r="E231" s="445"/>
      <c r="F231" s="445"/>
      <c r="G231" s="445"/>
      <c r="H231" s="445"/>
      <c r="I231" s="446"/>
      <c r="J231" s="445"/>
      <c r="K231" s="445"/>
    </row>
    <row r="232" spans="5:11" ht="12.75">
      <c r="E232" s="445"/>
      <c r="F232" s="445"/>
      <c r="G232" s="445"/>
      <c r="H232" s="445"/>
      <c r="I232" s="446"/>
      <c r="J232" s="445"/>
      <c r="K232" s="445"/>
    </row>
    <row r="233" spans="5:11" ht="12.75">
      <c r="E233" s="445"/>
      <c r="F233" s="445"/>
      <c r="G233" s="445"/>
      <c r="H233" s="445"/>
      <c r="I233" s="446"/>
      <c r="J233" s="445"/>
      <c r="K233" s="445"/>
    </row>
    <row r="234" spans="5:11" ht="12.75">
      <c r="E234" s="445"/>
      <c r="F234" s="445"/>
      <c r="G234" s="445"/>
      <c r="H234" s="445"/>
      <c r="I234" s="446"/>
      <c r="J234" s="445"/>
      <c r="K234" s="445"/>
    </row>
    <row r="235" spans="5:11" ht="12.75">
      <c r="E235" s="445"/>
      <c r="F235" s="445"/>
      <c r="G235" s="445"/>
      <c r="H235" s="445"/>
      <c r="I235" s="446"/>
      <c r="J235" s="445"/>
      <c r="K235" s="445"/>
    </row>
    <row r="236" spans="5:11" ht="12.75">
      <c r="E236" s="445"/>
      <c r="F236" s="445"/>
      <c r="G236" s="445"/>
      <c r="H236" s="445"/>
      <c r="I236" s="446"/>
      <c r="J236" s="445"/>
      <c r="K236" s="445"/>
    </row>
    <row r="237" spans="5:11" ht="12.75">
      <c r="E237" s="445"/>
      <c r="F237" s="445"/>
      <c r="G237" s="445"/>
      <c r="H237" s="445"/>
      <c r="I237" s="446"/>
      <c r="J237" s="445"/>
      <c r="K237" s="445"/>
    </row>
    <row r="238" spans="5:11" ht="12.75">
      <c r="E238" s="445"/>
      <c r="F238" s="445"/>
      <c r="G238" s="445"/>
      <c r="H238" s="445"/>
      <c r="I238" s="446"/>
      <c r="J238" s="445"/>
      <c r="K238" s="445"/>
    </row>
    <row r="239" spans="5:11" ht="12.75">
      <c r="E239" s="445"/>
      <c r="F239" s="445"/>
      <c r="G239" s="445"/>
      <c r="H239" s="445"/>
      <c r="I239" s="446"/>
      <c r="J239" s="445"/>
      <c r="K239" s="445"/>
    </row>
    <row r="240" spans="5:11" ht="12.75">
      <c r="E240" s="445"/>
      <c r="F240" s="445"/>
      <c r="G240" s="445"/>
      <c r="H240" s="445"/>
      <c r="I240" s="446"/>
      <c r="J240" s="445"/>
      <c r="K240" s="445"/>
    </row>
    <row r="241" spans="5:11" ht="12.75">
      <c r="E241" s="445"/>
      <c r="F241" s="445"/>
      <c r="G241" s="445"/>
      <c r="H241" s="445"/>
      <c r="I241" s="446"/>
      <c r="J241" s="445"/>
      <c r="K241" s="445"/>
    </row>
    <row r="242" spans="5:11" ht="12.75">
      <c r="E242" s="445"/>
      <c r="F242" s="445"/>
      <c r="G242" s="445"/>
      <c r="H242" s="445"/>
      <c r="I242" s="446"/>
      <c r="J242" s="445"/>
      <c r="K242" s="445"/>
    </row>
    <row r="243" spans="5:11" ht="12.75">
      <c r="E243" s="445"/>
      <c r="F243" s="445"/>
      <c r="G243" s="445"/>
      <c r="H243" s="445"/>
      <c r="I243" s="446"/>
      <c r="J243" s="445"/>
      <c r="K243" s="445"/>
    </row>
    <row r="244" spans="5:11" ht="12.75">
      <c r="E244" s="445"/>
      <c r="F244" s="445"/>
      <c r="G244" s="445"/>
      <c r="H244" s="445"/>
      <c r="I244" s="446"/>
      <c r="J244" s="445"/>
      <c r="K244" s="445"/>
    </row>
    <row r="245" spans="5:11" ht="12.75">
      <c r="E245" s="445"/>
      <c r="F245" s="445"/>
      <c r="G245" s="445"/>
      <c r="H245" s="445"/>
      <c r="I245" s="446"/>
      <c r="J245" s="445"/>
      <c r="K245" s="445"/>
    </row>
    <row r="246" spans="5:11" ht="12.75">
      <c r="E246" s="445"/>
      <c r="F246" s="445"/>
      <c r="G246" s="445"/>
      <c r="H246" s="445"/>
      <c r="I246" s="446"/>
      <c r="J246" s="445"/>
      <c r="K246" s="445"/>
    </row>
    <row r="247" spans="5:11" ht="12.75">
      <c r="E247" s="445"/>
      <c r="F247" s="445"/>
      <c r="G247" s="445"/>
      <c r="H247" s="445"/>
      <c r="I247" s="446"/>
      <c r="J247" s="445"/>
      <c r="K247" s="445"/>
    </row>
    <row r="248" spans="5:11" ht="12.75">
      <c r="E248" s="445"/>
      <c r="F248" s="445"/>
      <c r="G248" s="445"/>
      <c r="H248" s="445"/>
      <c r="I248" s="446"/>
      <c r="J248" s="445"/>
      <c r="K248" s="445"/>
    </row>
    <row r="249" spans="5:11" ht="12.75">
      <c r="E249" s="445"/>
      <c r="F249" s="445"/>
      <c r="G249" s="445"/>
      <c r="H249" s="445"/>
      <c r="I249" s="446"/>
      <c r="J249" s="445"/>
      <c r="K249" s="445"/>
    </row>
    <row r="250" spans="5:11" ht="12.75">
      <c r="E250" s="445"/>
      <c r="F250" s="445"/>
      <c r="G250" s="445"/>
      <c r="H250" s="445"/>
      <c r="I250" s="446"/>
      <c r="J250" s="445"/>
      <c r="K250" s="445"/>
    </row>
    <row r="251" spans="5:11" ht="12.75">
      <c r="E251" s="445"/>
      <c r="F251" s="445"/>
      <c r="G251" s="445"/>
      <c r="H251" s="445"/>
      <c r="I251" s="446"/>
      <c r="J251" s="445"/>
      <c r="K251" s="445"/>
    </row>
    <row r="252" spans="5:11" ht="12.75">
      <c r="E252" s="445"/>
      <c r="F252" s="445"/>
      <c r="G252" s="445"/>
      <c r="H252" s="445"/>
      <c r="I252" s="446"/>
      <c r="J252" s="445"/>
      <c r="K252" s="445"/>
    </row>
    <row r="253" spans="5:11" ht="12.75">
      <c r="E253" s="445"/>
      <c r="F253" s="445"/>
      <c r="G253" s="445"/>
      <c r="H253" s="445"/>
      <c r="I253" s="446"/>
      <c r="J253" s="445"/>
      <c r="K253" s="445"/>
    </row>
    <row r="254" spans="5:11" ht="12.75">
      <c r="E254" s="445"/>
      <c r="F254" s="445"/>
      <c r="G254" s="445"/>
      <c r="H254" s="445"/>
      <c r="I254" s="446"/>
      <c r="J254" s="445"/>
      <c r="K254" s="445"/>
    </row>
    <row r="255" spans="5:11" ht="12.75">
      <c r="E255" s="445"/>
      <c r="F255" s="445"/>
      <c r="G255" s="445"/>
      <c r="H255" s="445"/>
      <c r="I255" s="446"/>
      <c r="J255" s="445"/>
      <c r="K255" s="445"/>
    </row>
    <row r="256" spans="5:11" ht="12.75">
      <c r="E256" s="445"/>
      <c r="F256" s="445"/>
      <c r="G256" s="445"/>
      <c r="H256" s="445"/>
      <c r="I256" s="446"/>
      <c r="J256" s="445"/>
      <c r="K256" s="445"/>
    </row>
    <row r="257" spans="5:11" ht="12.75">
      <c r="E257" s="445"/>
      <c r="F257" s="445"/>
      <c r="G257" s="445"/>
      <c r="H257" s="445"/>
      <c r="I257" s="446"/>
      <c r="J257" s="445"/>
      <c r="K257" s="445"/>
    </row>
    <row r="258" spans="5:11" ht="12.75">
      <c r="E258" s="445"/>
      <c r="F258" s="445"/>
      <c r="G258" s="445"/>
      <c r="H258" s="445"/>
      <c r="I258" s="446"/>
      <c r="J258" s="445"/>
      <c r="K258" s="445"/>
    </row>
    <row r="259" spans="5:11" ht="12.75">
      <c r="E259" s="445"/>
      <c r="F259" s="445"/>
      <c r="G259" s="445"/>
      <c r="H259" s="445"/>
      <c r="I259" s="446"/>
      <c r="J259" s="445"/>
      <c r="K259" s="445"/>
    </row>
    <row r="260" spans="5:11" ht="12.75">
      <c r="E260" s="445"/>
      <c r="F260" s="445"/>
      <c r="G260" s="445"/>
      <c r="H260" s="445"/>
      <c r="I260" s="446"/>
      <c r="J260" s="445"/>
      <c r="K260" s="445"/>
    </row>
    <row r="261" spans="5:11" ht="12.75">
      <c r="E261" s="445"/>
      <c r="F261" s="445"/>
      <c r="G261" s="445"/>
      <c r="H261" s="445"/>
      <c r="I261" s="446"/>
      <c r="J261" s="445"/>
      <c r="K261" s="445"/>
    </row>
    <row r="262" spans="5:11" ht="12.75">
      <c r="E262" s="445"/>
      <c r="F262" s="445"/>
      <c r="G262" s="445"/>
      <c r="H262" s="445"/>
      <c r="I262" s="446"/>
      <c r="J262" s="445"/>
      <c r="K262" s="445"/>
    </row>
    <row r="263" spans="5:11" ht="12.75">
      <c r="E263" s="445"/>
      <c r="F263" s="445"/>
      <c r="G263" s="445"/>
      <c r="H263" s="445"/>
      <c r="I263" s="446"/>
      <c r="J263" s="445"/>
      <c r="K263" s="445"/>
    </row>
    <row r="264" spans="5:11" ht="12.75">
      <c r="E264" s="445"/>
      <c r="F264" s="445"/>
      <c r="G264" s="445"/>
      <c r="H264" s="445"/>
      <c r="I264" s="446"/>
      <c r="J264" s="445"/>
      <c r="K264" s="445"/>
    </row>
    <row r="265" spans="5:11" ht="12.75">
      <c r="E265" s="445"/>
      <c r="F265" s="445"/>
      <c r="G265" s="445"/>
      <c r="H265" s="445"/>
      <c r="I265" s="446"/>
      <c r="J265" s="445"/>
      <c r="K265" s="445"/>
    </row>
    <row r="266" spans="5:11" ht="12.75">
      <c r="E266" s="445"/>
      <c r="F266" s="445"/>
      <c r="G266" s="445"/>
      <c r="H266" s="445"/>
      <c r="I266" s="446"/>
      <c r="J266" s="445"/>
      <c r="K266" s="445"/>
    </row>
    <row r="267" spans="5:11" ht="12.75">
      <c r="E267" s="445"/>
      <c r="F267" s="445"/>
      <c r="G267" s="445"/>
      <c r="H267" s="445"/>
      <c r="I267" s="446"/>
      <c r="J267" s="445"/>
      <c r="K267" s="445"/>
    </row>
    <row r="268" spans="5:11" ht="12.75">
      <c r="E268" s="445"/>
      <c r="F268" s="445"/>
      <c r="G268" s="445"/>
      <c r="H268" s="445"/>
      <c r="I268" s="446"/>
      <c r="J268" s="445"/>
      <c r="K268" s="445"/>
    </row>
    <row r="269" spans="5:11" ht="12.75">
      <c r="E269" s="445"/>
      <c r="F269" s="445"/>
      <c r="G269" s="445"/>
      <c r="H269" s="445"/>
      <c r="I269" s="446"/>
      <c r="J269" s="445"/>
      <c r="K269" s="445"/>
    </row>
    <row r="270" spans="5:11" ht="12.75">
      <c r="E270" s="445"/>
      <c r="F270" s="445"/>
      <c r="G270" s="445"/>
      <c r="H270" s="445"/>
      <c r="I270" s="446"/>
      <c r="J270" s="445"/>
      <c r="K270" s="445"/>
    </row>
    <row r="271" spans="5:11" ht="12.75">
      <c r="E271" s="445"/>
      <c r="F271" s="445"/>
      <c r="G271" s="445"/>
      <c r="H271" s="445"/>
      <c r="I271" s="446"/>
      <c r="J271" s="445"/>
      <c r="K271" s="445"/>
    </row>
    <row r="272" spans="5:11" ht="12.75">
      <c r="E272" s="445"/>
      <c r="F272" s="445"/>
      <c r="G272" s="445"/>
      <c r="H272" s="445"/>
      <c r="I272" s="446"/>
      <c r="J272" s="445"/>
      <c r="K272" s="445"/>
    </row>
    <row r="273" spans="5:11" ht="12.75">
      <c r="E273" s="445"/>
      <c r="F273" s="445"/>
      <c r="G273" s="445"/>
      <c r="H273" s="445"/>
      <c r="I273" s="446"/>
      <c r="J273" s="445"/>
      <c r="K273" s="445"/>
    </row>
    <row r="274" spans="5:11" ht="12.75">
      <c r="E274" s="445"/>
      <c r="F274" s="445"/>
      <c r="G274" s="445"/>
      <c r="H274" s="445"/>
      <c r="I274" s="446"/>
      <c r="J274" s="445"/>
      <c r="K274" s="445"/>
    </row>
    <row r="275" spans="5:11" ht="12.75">
      <c r="E275" s="445"/>
      <c r="F275" s="445"/>
      <c r="G275" s="445"/>
      <c r="H275" s="445"/>
      <c r="I275" s="446"/>
      <c r="J275" s="445"/>
      <c r="K275" s="445"/>
    </row>
    <row r="276" spans="5:11" ht="12.75">
      <c r="E276" s="445"/>
      <c r="F276" s="445"/>
      <c r="G276" s="445"/>
      <c r="H276" s="445"/>
      <c r="I276" s="446"/>
      <c r="J276" s="445"/>
      <c r="K276" s="445"/>
    </row>
    <row r="277" spans="5:11" ht="12.75">
      <c r="E277" s="445"/>
      <c r="F277" s="445"/>
      <c r="G277" s="445"/>
      <c r="H277" s="445"/>
      <c r="I277" s="446"/>
      <c r="J277" s="445"/>
      <c r="K277" s="445"/>
    </row>
    <row r="278" spans="5:11" ht="12.75">
      <c r="E278" s="445"/>
      <c r="F278" s="445"/>
      <c r="G278" s="445"/>
      <c r="H278" s="445"/>
      <c r="I278" s="446"/>
      <c r="J278" s="445"/>
      <c r="K278" s="445"/>
    </row>
    <row r="279" spans="5:11" ht="12.75">
      <c r="E279" s="445"/>
      <c r="F279" s="445"/>
      <c r="G279" s="445"/>
      <c r="H279" s="445"/>
      <c r="I279" s="446"/>
      <c r="J279" s="445"/>
      <c r="K279" s="445"/>
    </row>
    <row r="280" spans="5:11" ht="12.75">
      <c r="E280" s="445"/>
      <c r="F280" s="445"/>
      <c r="G280" s="445"/>
      <c r="H280" s="445"/>
      <c r="I280" s="446"/>
      <c r="J280" s="445"/>
      <c r="K280" s="445"/>
    </row>
    <row r="281" spans="5:11" ht="12.75">
      <c r="E281" s="445"/>
      <c r="F281" s="445"/>
      <c r="G281" s="445"/>
      <c r="H281" s="445"/>
      <c r="I281" s="446"/>
      <c r="J281" s="445"/>
      <c r="K281" s="445"/>
    </row>
    <row r="282" spans="5:11" ht="12.75">
      <c r="E282" s="445"/>
      <c r="F282" s="445"/>
      <c r="G282" s="445"/>
      <c r="H282" s="445"/>
      <c r="I282" s="446"/>
      <c r="J282" s="445"/>
      <c r="K282" s="445"/>
    </row>
    <row r="283" spans="5:11" ht="12.75">
      <c r="E283" s="445"/>
      <c r="F283" s="445"/>
      <c r="G283" s="445"/>
      <c r="H283" s="445"/>
      <c r="I283" s="446"/>
      <c r="J283" s="445"/>
      <c r="K283" s="445"/>
    </row>
    <row r="284" spans="5:11" ht="12.75">
      <c r="E284" s="445"/>
      <c r="F284" s="445"/>
      <c r="G284" s="445"/>
      <c r="H284" s="445"/>
      <c r="I284" s="446"/>
      <c r="J284" s="445"/>
      <c r="K284" s="445"/>
    </row>
    <row r="285" spans="5:11" ht="12.75">
      <c r="E285" s="445"/>
      <c r="F285" s="445"/>
      <c r="G285" s="445"/>
      <c r="H285" s="445"/>
      <c r="I285" s="446"/>
      <c r="J285" s="445"/>
      <c r="K285" s="445"/>
    </row>
    <row r="286" spans="5:11" ht="12.75">
      <c r="E286" s="445"/>
      <c r="F286" s="445"/>
      <c r="G286" s="445"/>
      <c r="H286" s="445"/>
      <c r="I286" s="446"/>
      <c r="J286" s="445"/>
      <c r="K286" s="445"/>
    </row>
    <row r="287" spans="5:11" ht="12.75">
      <c r="E287" s="445"/>
      <c r="F287" s="445"/>
      <c r="G287" s="445"/>
      <c r="H287" s="445"/>
      <c r="I287" s="446"/>
      <c r="J287" s="445"/>
      <c r="K287" s="445"/>
    </row>
    <row r="288" spans="5:11" ht="12.75">
      <c r="E288" s="445"/>
      <c r="F288" s="445"/>
      <c r="G288" s="445"/>
      <c r="H288" s="445"/>
      <c r="I288" s="446"/>
      <c r="J288" s="445"/>
      <c r="K288" s="445"/>
    </row>
    <row r="289" spans="5:11" ht="12.75">
      <c r="E289" s="445"/>
      <c r="F289" s="445"/>
      <c r="G289" s="445"/>
      <c r="H289" s="445"/>
      <c r="I289" s="446"/>
      <c r="J289" s="445"/>
      <c r="K289" s="445"/>
    </row>
    <row r="290" spans="5:11" ht="12.75">
      <c r="E290" s="445"/>
      <c r="F290" s="445"/>
      <c r="G290" s="445"/>
      <c r="H290" s="445"/>
      <c r="I290" s="446"/>
      <c r="J290" s="445"/>
      <c r="K290" s="445"/>
    </row>
    <row r="291" ht="12.75">
      <c r="K291" s="289"/>
    </row>
    <row r="292" ht="12.75">
      <c r="K292" s="289"/>
    </row>
    <row r="293" ht="12.75">
      <c r="K293" s="289"/>
    </row>
    <row r="294" ht="12.75">
      <c r="K294" s="289"/>
    </row>
    <row r="295" ht="12.75">
      <c r="K295" s="289"/>
    </row>
    <row r="296" ht="12.75">
      <c r="K296" s="289"/>
    </row>
    <row r="297" ht="12.75">
      <c r="K297" s="289"/>
    </row>
    <row r="298" ht="12.75">
      <c r="K298" s="289"/>
    </row>
    <row r="299" ht="12.75">
      <c r="K299" s="289"/>
    </row>
    <row r="300" ht="12.75">
      <c r="K300" s="289"/>
    </row>
    <row r="301" ht="12.75">
      <c r="K301" s="289"/>
    </row>
    <row r="302" ht="12.75">
      <c r="K302" s="289"/>
    </row>
    <row r="303" ht="12.75">
      <c r="K303" s="289"/>
    </row>
    <row r="304" ht="12.75">
      <c r="K304" s="289"/>
    </row>
    <row r="305" spans="11:12" ht="12.75">
      <c r="K305" s="289"/>
      <c r="L305" s="289"/>
    </row>
    <row r="306" spans="11:12" ht="12.75">
      <c r="K306" s="289"/>
      <c r="L306" s="289"/>
    </row>
    <row r="307" spans="11:12" ht="12.75">
      <c r="K307" s="289"/>
      <c r="L307" s="289"/>
    </row>
    <row r="308" spans="11:12" ht="12.75">
      <c r="K308" s="289"/>
      <c r="L308" s="289"/>
    </row>
    <row r="309" spans="11:12" ht="12.75">
      <c r="K309" s="289"/>
      <c r="L309" s="289"/>
    </row>
    <row r="310" spans="11:12" ht="12.75">
      <c r="K310" s="289"/>
      <c r="L310" s="289"/>
    </row>
    <row r="311" spans="11:12" ht="12.75">
      <c r="K311" s="289"/>
      <c r="L311" s="289"/>
    </row>
    <row r="312" spans="11:12" ht="12.75">
      <c r="K312" s="289"/>
      <c r="L312" s="289"/>
    </row>
    <row r="313" spans="11:12" ht="12.75">
      <c r="K313" s="289"/>
      <c r="L313" s="289"/>
    </row>
    <row r="314" spans="11:12" ht="12.75">
      <c r="K314" s="289"/>
      <c r="L314" s="289"/>
    </row>
    <row r="315" spans="11:12" ht="12.75">
      <c r="K315" s="289"/>
      <c r="L315" s="289"/>
    </row>
    <row r="316" spans="11:12" ht="12.75">
      <c r="K316" s="289"/>
      <c r="L316" s="289"/>
    </row>
    <row r="317" spans="11:12" ht="12.75">
      <c r="K317" s="289"/>
      <c r="L317" s="289"/>
    </row>
    <row r="318" spans="11:12" ht="12.75">
      <c r="K318" s="289"/>
      <c r="L318" s="289"/>
    </row>
    <row r="319" spans="11:12" ht="12.75">
      <c r="K319" s="289"/>
      <c r="L319" s="289"/>
    </row>
    <row r="320" spans="11:12" ht="12.75">
      <c r="K320" s="289"/>
      <c r="L320" s="289"/>
    </row>
    <row r="321" spans="11:12" ht="12.75">
      <c r="K321" s="289"/>
      <c r="L321" s="289"/>
    </row>
    <row r="322" spans="11:12" ht="12.75">
      <c r="K322" s="289"/>
      <c r="L322" s="289"/>
    </row>
    <row r="323" spans="11:12" ht="12.75">
      <c r="K323" s="289"/>
      <c r="L323" s="289"/>
    </row>
    <row r="324" spans="11:12" ht="12.75">
      <c r="K324" s="289"/>
      <c r="L324" s="289"/>
    </row>
    <row r="325" spans="11:12" ht="12.75">
      <c r="K325" s="289"/>
      <c r="L325" s="289"/>
    </row>
    <row r="326" spans="11:12" ht="12.75">
      <c r="K326" s="289"/>
      <c r="L326" s="289"/>
    </row>
    <row r="327" spans="11:12" ht="12.75">
      <c r="K327" s="289"/>
      <c r="L327" s="289"/>
    </row>
    <row r="328" spans="11:12" ht="12.75">
      <c r="K328" s="289"/>
      <c r="L328" s="289"/>
    </row>
    <row r="329" spans="11:12" ht="12.75">
      <c r="K329" s="289"/>
      <c r="L329" s="289"/>
    </row>
    <row r="330" spans="11:12" ht="12.75">
      <c r="K330" s="289"/>
      <c r="L330" s="289"/>
    </row>
    <row r="331" spans="11:12" ht="12.75">
      <c r="K331" s="289"/>
      <c r="L331" s="289"/>
    </row>
    <row r="332" spans="11:12" ht="12.75">
      <c r="K332" s="289"/>
      <c r="L332" s="289"/>
    </row>
    <row r="333" spans="11:12" ht="12.75">
      <c r="K333" s="289"/>
      <c r="L333" s="289"/>
    </row>
    <row r="334" spans="11:12" ht="12.75">
      <c r="K334" s="289"/>
      <c r="L334" s="289"/>
    </row>
    <row r="335" spans="11:12" ht="12.75">
      <c r="K335" s="289"/>
      <c r="L335" s="289"/>
    </row>
    <row r="336" spans="11:12" ht="12.75">
      <c r="K336" s="289"/>
      <c r="L336" s="289"/>
    </row>
    <row r="337" spans="11:12" ht="12.75">
      <c r="K337" s="289"/>
      <c r="L337" s="289"/>
    </row>
    <row r="338" spans="11:12" ht="12.75">
      <c r="K338" s="289"/>
      <c r="L338" s="289"/>
    </row>
    <row r="339" spans="11:12" ht="12.75">
      <c r="K339" s="289"/>
      <c r="L339" s="289"/>
    </row>
    <row r="340" spans="11:12" ht="12.75">
      <c r="K340" s="289"/>
      <c r="L340" s="289"/>
    </row>
    <row r="341" spans="11:12" ht="12.75">
      <c r="K341" s="289"/>
      <c r="L341" s="289"/>
    </row>
    <row r="342" spans="11:12" ht="12.75">
      <c r="K342" s="289"/>
      <c r="L342" s="289"/>
    </row>
    <row r="343" spans="11:12" ht="12.75">
      <c r="K343" s="289"/>
      <c r="L343" s="289"/>
    </row>
    <row r="344" spans="11:12" ht="12.75">
      <c r="K344" s="289"/>
      <c r="L344" s="289"/>
    </row>
    <row r="345" spans="11:12" ht="12.75">
      <c r="K345" s="289"/>
      <c r="L345" s="289"/>
    </row>
    <row r="346" spans="11:12" ht="12.75">
      <c r="K346" s="289"/>
      <c r="L346" s="289"/>
    </row>
    <row r="347" spans="11:12" ht="12.75">
      <c r="K347" s="289"/>
      <c r="L347" s="289"/>
    </row>
    <row r="348" spans="11:12" ht="12.75">
      <c r="K348" s="289"/>
      <c r="L348" s="289"/>
    </row>
    <row r="349" spans="11:12" ht="12.75">
      <c r="K349" s="289"/>
      <c r="L349" s="289"/>
    </row>
    <row r="350" spans="11:12" ht="12.75">
      <c r="K350" s="289"/>
      <c r="L350" s="289"/>
    </row>
    <row r="351" spans="11:12" ht="12.75">
      <c r="K351" s="289"/>
      <c r="L351" s="289"/>
    </row>
    <row r="352" spans="11:12" ht="12.75">
      <c r="K352" s="289"/>
      <c r="L352" s="289"/>
    </row>
    <row r="353" spans="11:12" ht="12.75">
      <c r="K353" s="289"/>
      <c r="L353" s="289"/>
    </row>
    <row r="354" spans="11:12" ht="12.75">
      <c r="K354" s="289"/>
      <c r="L354" s="289"/>
    </row>
    <row r="355" spans="11:12" ht="12.75">
      <c r="K355" s="289"/>
      <c r="L355" s="289"/>
    </row>
    <row r="356" spans="11:12" ht="12.75">
      <c r="K356" s="289"/>
      <c r="L356" s="289"/>
    </row>
    <row r="357" spans="11:12" ht="12.75">
      <c r="K357" s="289"/>
      <c r="L357" s="289"/>
    </row>
    <row r="358" spans="11:12" ht="12.75">
      <c r="K358" s="289"/>
      <c r="L358" s="289"/>
    </row>
    <row r="359" spans="11:12" ht="12.75">
      <c r="K359" s="289"/>
      <c r="L359" s="289"/>
    </row>
    <row r="360" spans="11:12" ht="12.75">
      <c r="K360" s="289"/>
      <c r="L360" s="289"/>
    </row>
    <row r="361" spans="11:12" ht="12.75">
      <c r="K361" s="289"/>
      <c r="L361" s="289"/>
    </row>
    <row r="362" spans="11:12" ht="12.75">
      <c r="K362" s="289"/>
      <c r="L362" s="289"/>
    </row>
    <row r="363" spans="11:12" ht="12.75">
      <c r="K363" s="289"/>
      <c r="L363" s="289"/>
    </row>
    <row r="364" spans="11:12" ht="12.75">
      <c r="K364" s="289"/>
      <c r="L364" s="289"/>
    </row>
    <row r="365" spans="11:12" ht="12.75">
      <c r="K365" s="289"/>
      <c r="L365" s="289"/>
    </row>
    <row r="366" spans="11:12" ht="12.75">
      <c r="K366" s="289"/>
      <c r="L366" s="289"/>
    </row>
    <row r="367" spans="11:12" ht="12.75">
      <c r="K367" s="289"/>
      <c r="L367" s="289"/>
    </row>
    <row r="368" spans="11:12" ht="12.75">
      <c r="K368" s="289"/>
      <c r="L368" s="289"/>
    </row>
    <row r="369" spans="11:12" ht="12.75">
      <c r="K369" s="289"/>
      <c r="L369" s="289"/>
    </row>
    <row r="370" spans="11:12" ht="12.75">
      <c r="K370" s="289"/>
      <c r="L370" s="289"/>
    </row>
    <row r="371" spans="11:12" ht="12.75">
      <c r="K371" s="289"/>
      <c r="L371" s="289"/>
    </row>
    <row r="372" spans="11:12" ht="12.75">
      <c r="K372" s="289"/>
      <c r="L372" s="289"/>
    </row>
    <row r="373" spans="11:12" ht="12.75">
      <c r="K373" s="289"/>
      <c r="L373" s="289"/>
    </row>
    <row r="374" spans="11:12" ht="12.75">
      <c r="K374" s="289"/>
      <c r="L374" s="289"/>
    </row>
    <row r="375" spans="11:12" ht="12.75">
      <c r="K375" s="289"/>
      <c r="L375" s="289"/>
    </row>
    <row r="376" spans="11:12" ht="12.75">
      <c r="K376" s="289"/>
      <c r="L376" s="289"/>
    </row>
    <row r="377" spans="11:12" ht="12.75">
      <c r="K377" s="289"/>
      <c r="L377" s="289"/>
    </row>
    <row r="378" spans="11:12" ht="12.75">
      <c r="K378" s="289"/>
      <c r="L378" s="289"/>
    </row>
    <row r="379" spans="11:12" ht="12.75">
      <c r="K379" s="289"/>
      <c r="L379" s="289"/>
    </row>
    <row r="380" spans="11:12" ht="12.75">
      <c r="K380" s="289"/>
      <c r="L380" s="289"/>
    </row>
    <row r="381" spans="11:12" ht="12.75">
      <c r="K381" s="289"/>
      <c r="L381" s="289"/>
    </row>
    <row r="382" spans="11:12" ht="12.75">
      <c r="K382" s="289"/>
      <c r="L382" s="289"/>
    </row>
    <row r="383" spans="11:12" ht="12.75">
      <c r="K383" s="289"/>
      <c r="L383" s="289"/>
    </row>
    <row r="384" spans="11:12" ht="12.75">
      <c r="K384" s="289"/>
      <c r="L384" s="289"/>
    </row>
    <row r="385" spans="11:12" ht="12.75">
      <c r="K385" s="289"/>
      <c r="L385" s="289"/>
    </row>
    <row r="386" spans="11:12" ht="12.75">
      <c r="K386" s="289"/>
      <c r="L386" s="289"/>
    </row>
    <row r="387" spans="11:12" ht="12.75">
      <c r="K387" s="289"/>
      <c r="L387" s="289"/>
    </row>
    <row r="388" spans="11:12" ht="12.75">
      <c r="K388" s="289"/>
      <c r="L388" s="289"/>
    </row>
    <row r="389" spans="11:12" ht="12.75">
      <c r="K389" s="289"/>
      <c r="L389" s="289"/>
    </row>
    <row r="390" spans="11:12" ht="12.75">
      <c r="K390" s="289"/>
      <c r="L390" s="289"/>
    </row>
    <row r="391" spans="11:12" ht="12.75">
      <c r="K391" s="289"/>
      <c r="L391" s="289"/>
    </row>
    <row r="392" spans="11:12" ht="12.75">
      <c r="K392" s="289"/>
      <c r="L392" s="289"/>
    </row>
    <row r="393" spans="11:12" ht="12.75">
      <c r="K393" s="289"/>
      <c r="L393" s="289"/>
    </row>
    <row r="394" spans="11:12" ht="12.75">
      <c r="K394" s="289"/>
      <c r="L394" s="289"/>
    </row>
    <row r="395" spans="11:12" ht="12.75">
      <c r="K395" s="289"/>
      <c r="L395" s="289"/>
    </row>
    <row r="396" spans="11:12" ht="12.75">
      <c r="K396" s="289"/>
      <c r="L396" s="289"/>
    </row>
    <row r="397" spans="11:12" ht="12.75">
      <c r="K397" s="289"/>
      <c r="L397" s="289"/>
    </row>
    <row r="398" spans="11:12" ht="12.75">
      <c r="K398" s="289"/>
      <c r="L398" s="289"/>
    </row>
    <row r="399" spans="11:12" ht="12.75">
      <c r="K399" s="289"/>
      <c r="L399" s="289"/>
    </row>
    <row r="400" spans="11:12" ht="12.75">
      <c r="K400" s="289"/>
      <c r="L400" s="289"/>
    </row>
    <row r="401" spans="11:12" ht="12.75">
      <c r="K401" s="289"/>
      <c r="L401" s="289"/>
    </row>
    <row r="402" spans="11:12" ht="12.75">
      <c r="K402" s="289"/>
      <c r="L402" s="289"/>
    </row>
    <row r="403" spans="11:12" ht="12.75">
      <c r="K403" s="289"/>
      <c r="L403" s="289"/>
    </row>
    <row r="404" spans="11:12" ht="12.75">
      <c r="K404" s="289"/>
      <c r="L404" s="289"/>
    </row>
    <row r="405" spans="11:12" ht="12.75">
      <c r="K405" s="289"/>
      <c r="L405" s="289"/>
    </row>
    <row r="406" spans="11:12" ht="12.75">
      <c r="K406" s="289"/>
      <c r="L406" s="289"/>
    </row>
    <row r="407" spans="11:12" ht="12.75">
      <c r="K407" s="289"/>
      <c r="L407" s="289"/>
    </row>
    <row r="408" spans="11:12" ht="12.75">
      <c r="K408" s="289"/>
      <c r="L408" s="289"/>
    </row>
    <row r="409" spans="11:12" ht="12.75">
      <c r="K409" s="289"/>
      <c r="L409" s="289"/>
    </row>
    <row r="410" spans="11:12" ht="12.75">
      <c r="K410" s="289"/>
      <c r="L410" s="289"/>
    </row>
    <row r="411" spans="11:12" ht="12.75">
      <c r="K411" s="289"/>
      <c r="L411" s="289"/>
    </row>
    <row r="412" spans="11:12" ht="12.75">
      <c r="K412" s="289"/>
      <c r="L412" s="289"/>
    </row>
    <row r="413" spans="11:12" ht="12.75">
      <c r="K413" s="289"/>
      <c r="L413" s="289"/>
    </row>
    <row r="414" spans="11:12" ht="12.75">
      <c r="K414" s="289"/>
      <c r="L414" s="289"/>
    </row>
    <row r="415" spans="11:12" ht="12.75">
      <c r="K415" s="289"/>
      <c r="L415" s="289"/>
    </row>
    <row r="416" spans="11:12" ht="12.75">
      <c r="K416" s="289"/>
      <c r="L416" s="289"/>
    </row>
    <row r="417" spans="11:12" ht="12.75">
      <c r="K417" s="289"/>
      <c r="L417" s="289"/>
    </row>
    <row r="418" spans="11:12" ht="12.75">
      <c r="K418" s="289"/>
      <c r="L418" s="289"/>
    </row>
    <row r="419" spans="11:12" ht="12.75">
      <c r="K419" s="289"/>
      <c r="L419" s="289"/>
    </row>
    <row r="420" spans="11:12" ht="12.75">
      <c r="K420" s="289"/>
      <c r="L420" s="289"/>
    </row>
    <row r="421" spans="11:12" ht="12.75">
      <c r="K421" s="289"/>
      <c r="L421" s="289"/>
    </row>
    <row r="422" spans="11:12" ht="12.75">
      <c r="K422" s="289"/>
      <c r="L422" s="289"/>
    </row>
    <row r="423" spans="11:12" ht="12.75">
      <c r="K423" s="289"/>
      <c r="L423" s="289"/>
    </row>
    <row r="424" spans="11:12" ht="12.75">
      <c r="K424" s="289"/>
      <c r="L424" s="289"/>
    </row>
    <row r="425" spans="11:12" ht="12.75">
      <c r="K425" s="289"/>
      <c r="L425" s="289"/>
    </row>
    <row r="426" spans="11:12" ht="12.75">
      <c r="K426" s="289"/>
      <c r="L426" s="289"/>
    </row>
    <row r="427" spans="11:12" ht="12.75">
      <c r="K427" s="289"/>
      <c r="L427" s="289"/>
    </row>
    <row r="428" spans="11:12" ht="12.75">
      <c r="K428" s="289"/>
      <c r="L428" s="289"/>
    </row>
    <row r="429" spans="11:12" ht="12.75">
      <c r="K429" s="289"/>
      <c r="L429" s="289"/>
    </row>
    <row r="430" spans="11:12" ht="12.75">
      <c r="K430" s="289"/>
      <c r="L430" s="289"/>
    </row>
    <row r="431" spans="11:12" ht="12.75">
      <c r="K431" s="289"/>
      <c r="L431" s="289"/>
    </row>
    <row r="432" spans="11:12" ht="12.75">
      <c r="K432" s="289"/>
      <c r="L432" s="289"/>
    </row>
    <row r="433" spans="11:12" ht="12.75">
      <c r="K433" s="289"/>
      <c r="L433" s="289"/>
    </row>
    <row r="434" spans="11:12" ht="12.75">
      <c r="K434" s="289"/>
      <c r="L434" s="289"/>
    </row>
    <row r="435" spans="11:12" ht="12.75">
      <c r="K435" s="289"/>
      <c r="L435" s="289"/>
    </row>
    <row r="436" spans="11:12" ht="12.75">
      <c r="K436" s="289"/>
      <c r="L436" s="289"/>
    </row>
    <row r="437" spans="11:12" ht="12.75">
      <c r="K437" s="289"/>
      <c r="L437" s="289"/>
    </row>
    <row r="438" spans="11:12" ht="12.75">
      <c r="K438" s="289"/>
      <c r="L438" s="289"/>
    </row>
    <row r="439" spans="11:12" ht="12.75">
      <c r="K439" s="289"/>
      <c r="L439" s="289"/>
    </row>
    <row r="440" spans="11:12" ht="12.75">
      <c r="K440" s="289"/>
      <c r="L440" s="289"/>
    </row>
  </sheetData>
  <mergeCells count="264">
    <mergeCell ref="G162:G165"/>
    <mergeCell ref="A171:O171"/>
    <mergeCell ref="A162:A165"/>
    <mergeCell ref="B162:B165"/>
    <mergeCell ref="C162:C165"/>
    <mergeCell ref="E162:E165"/>
    <mergeCell ref="F162:F165"/>
    <mergeCell ref="E153:E156"/>
    <mergeCell ref="F157:F160"/>
    <mergeCell ref="A145:A148"/>
    <mergeCell ref="B145:B148"/>
    <mergeCell ref="C149:C152"/>
    <mergeCell ref="E149:E152"/>
    <mergeCell ref="A149:A152"/>
    <mergeCell ref="B149:B152"/>
    <mergeCell ref="G157:G160"/>
    <mergeCell ref="A153:A156"/>
    <mergeCell ref="B153:B156"/>
    <mergeCell ref="A157:A160"/>
    <mergeCell ref="B157:B160"/>
    <mergeCell ref="C157:C160"/>
    <mergeCell ref="G153:G156"/>
    <mergeCell ref="F153:F156"/>
    <mergeCell ref="E157:E160"/>
    <mergeCell ref="C153:C156"/>
    <mergeCell ref="G145:G148"/>
    <mergeCell ref="F149:F152"/>
    <mergeCell ref="C137:C139"/>
    <mergeCell ref="C145:C148"/>
    <mergeCell ref="E145:E148"/>
    <mergeCell ref="G149:G152"/>
    <mergeCell ref="F145:F148"/>
    <mergeCell ref="A132:G132"/>
    <mergeCell ref="G137:G139"/>
    <mergeCell ref="A140:G140"/>
    <mergeCell ref="A141:A144"/>
    <mergeCell ref="B141:B144"/>
    <mergeCell ref="C141:C144"/>
    <mergeCell ref="E141:E144"/>
    <mergeCell ref="F141:F144"/>
    <mergeCell ref="G141:G144"/>
    <mergeCell ref="B137:B139"/>
    <mergeCell ref="A128:G128"/>
    <mergeCell ref="A129:A131"/>
    <mergeCell ref="B129:B131"/>
    <mergeCell ref="C129:C131"/>
    <mergeCell ref="E129:E131"/>
    <mergeCell ref="F129:F131"/>
    <mergeCell ref="G129:G131"/>
    <mergeCell ref="F122:F124"/>
    <mergeCell ref="G122:G124"/>
    <mergeCell ref="A125:A127"/>
    <mergeCell ref="B125:B127"/>
    <mergeCell ref="C125:C127"/>
    <mergeCell ref="E125:E127"/>
    <mergeCell ref="F125:F127"/>
    <mergeCell ref="G125:G127"/>
    <mergeCell ref="A116:G116"/>
    <mergeCell ref="A117:A120"/>
    <mergeCell ref="B117:B120"/>
    <mergeCell ref="C117:C120"/>
    <mergeCell ref="E117:E120"/>
    <mergeCell ref="F117:F120"/>
    <mergeCell ref="G117:G120"/>
    <mergeCell ref="H112:H114"/>
    <mergeCell ref="I112:O112"/>
    <mergeCell ref="P112:P114"/>
    <mergeCell ref="I113:I114"/>
    <mergeCell ref="J113:J114"/>
    <mergeCell ref="K113:O113"/>
    <mergeCell ref="F107:F111"/>
    <mergeCell ref="G107:G111"/>
    <mergeCell ref="A103:A106"/>
    <mergeCell ref="B103:B106"/>
    <mergeCell ref="A107:A111"/>
    <mergeCell ref="B107:B111"/>
    <mergeCell ref="C107:C111"/>
    <mergeCell ref="E107:E111"/>
    <mergeCell ref="C103:C106"/>
    <mergeCell ref="E103:E106"/>
    <mergeCell ref="O1:P1"/>
    <mergeCell ref="A3:P3"/>
    <mergeCell ref="A4:P4"/>
    <mergeCell ref="A5:A7"/>
    <mergeCell ref="B5:B7"/>
    <mergeCell ref="C5:C7"/>
    <mergeCell ref="D5:D7"/>
    <mergeCell ref="E5:F6"/>
    <mergeCell ref="G5:G7"/>
    <mergeCell ref="H5:H7"/>
    <mergeCell ref="A9:G9"/>
    <mergeCell ref="A10:A13"/>
    <mergeCell ref="B10:B13"/>
    <mergeCell ref="C10:C13"/>
    <mergeCell ref="E10:E13"/>
    <mergeCell ref="F10:F13"/>
    <mergeCell ref="P5:P7"/>
    <mergeCell ref="I6:I7"/>
    <mergeCell ref="J6:J7"/>
    <mergeCell ref="K6:O6"/>
    <mergeCell ref="I5:O5"/>
    <mergeCell ref="E18:E21"/>
    <mergeCell ref="G10:G13"/>
    <mergeCell ref="A15:A17"/>
    <mergeCell ref="B15:B17"/>
    <mergeCell ref="C15:C17"/>
    <mergeCell ref="E15:E17"/>
    <mergeCell ref="F15:F17"/>
    <mergeCell ref="G15:G17"/>
    <mergeCell ref="A14:G14"/>
    <mergeCell ref="G22:G26"/>
    <mergeCell ref="F18:F21"/>
    <mergeCell ref="G18:G21"/>
    <mergeCell ref="A27:A29"/>
    <mergeCell ref="B27:B29"/>
    <mergeCell ref="C27:C29"/>
    <mergeCell ref="E27:E29"/>
    <mergeCell ref="A18:A21"/>
    <mergeCell ref="B18:B21"/>
    <mergeCell ref="C18:C21"/>
    <mergeCell ref="A22:A26"/>
    <mergeCell ref="B22:B26"/>
    <mergeCell ref="C22:C26"/>
    <mergeCell ref="F34:F37"/>
    <mergeCell ref="F27:F29"/>
    <mergeCell ref="E22:E26"/>
    <mergeCell ref="F22:F26"/>
    <mergeCell ref="A34:A37"/>
    <mergeCell ref="B34:B37"/>
    <mergeCell ref="C34:C37"/>
    <mergeCell ref="E34:E37"/>
    <mergeCell ref="A30:A33"/>
    <mergeCell ref="B30:B33"/>
    <mergeCell ref="C30:C33"/>
    <mergeCell ref="E30:E33"/>
    <mergeCell ref="G27:G29"/>
    <mergeCell ref="F30:F33"/>
    <mergeCell ref="G30:G33"/>
    <mergeCell ref="F38:F40"/>
    <mergeCell ref="G38:G40"/>
    <mergeCell ref="G34:G37"/>
    <mergeCell ref="A38:A40"/>
    <mergeCell ref="B38:B40"/>
    <mergeCell ref="C38:C40"/>
    <mergeCell ref="E38:E40"/>
    <mergeCell ref="A53:A55"/>
    <mergeCell ref="A41:G41"/>
    <mergeCell ref="A42:A45"/>
    <mergeCell ref="B42:B45"/>
    <mergeCell ref="C42:C45"/>
    <mergeCell ref="E42:E45"/>
    <mergeCell ref="F42:F45"/>
    <mergeCell ref="G42:G45"/>
    <mergeCell ref="A46:G46"/>
    <mergeCell ref="A47:A49"/>
    <mergeCell ref="B47:B49"/>
    <mergeCell ref="C47:C49"/>
    <mergeCell ref="E47:E49"/>
    <mergeCell ref="F47:F49"/>
    <mergeCell ref="E53:E55"/>
    <mergeCell ref="E50:E52"/>
    <mergeCell ref="G47:G49"/>
    <mergeCell ref="F53:F55"/>
    <mergeCell ref="G53:G55"/>
    <mergeCell ref="F50:F52"/>
    <mergeCell ref="G50:G52"/>
    <mergeCell ref="E56:F57"/>
    <mergeCell ref="A50:A52"/>
    <mergeCell ref="B50:B52"/>
    <mergeCell ref="C50:C52"/>
    <mergeCell ref="A56:A58"/>
    <mergeCell ref="B56:B58"/>
    <mergeCell ref="C56:C58"/>
    <mergeCell ref="D56:D58"/>
    <mergeCell ref="B53:B55"/>
    <mergeCell ref="C53:C55"/>
    <mergeCell ref="G56:G58"/>
    <mergeCell ref="H56:H58"/>
    <mergeCell ref="I56:O56"/>
    <mergeCell ref="P56:P58"/>
    <mergeCell ref="I57:I58"/>
    <mergeCell ref="J57:J58"/>
    <mergeCell ref="K57:O57"/>
    <mergeCell ref="A60:G60"/>
    <mergeCell ref="A61:A64"/>
    <mergeCell ref="B61:B64"/>
    <mergeCell ref="C61:C64"/>
    <mergeCell ref="E61:E64"/>
    <mergeCell ref="F61:F64"/>
    <mergeCell ref="G61:G64"/>
    <mergeCell ref="G69:G72"/>
    <mergeCell ref="A65:A67"/>
    <mergeCell ref="B65:B67"/>
    <mergeCell ref="C65:C67"/>
    <mergeCell ref="E65:E67"/>
    <mergeCell ref="F79:F82"/>
    <mergeCell ref="G79:G82"/>
    <mergeCell ref="F65:F67"/>
    <mergeCell ref="G65:G67"/>
    <mergeCell ref="A68:G68"/>
    <mergeCell ref="A69:A72"/>
    <mergeCell ref="B69:B72"/>
    <mergeCell ref="C69:C72"/>
    <mergeCell ref="E69:E72"/>
    <mergeCell ref="F69:F72"/>
    <mergeCell ref="A73:G73"/>
    <mergeCell ref="A74:A78"/>
    <mergeCell ref="B74:B78"/>
    <mergeCell ref="C74:C78"/>
    <mergeCell ref="E74:E78"/>
    <mergeCell ref="F74:F78"/>
    <mergeCell ref="G74:G78"/>
    <mergeCell ref="F83:F86"/>
    <mergeCell ref="G83:G86"/>
    <mergeCell ref="A79:A82"/>
    <mergeCell ref="B79:B82"/>
    <mergeCell ref="C79:C82"/>
    <mergeCell ref="A83:A86"/>
    <mergeCell ref="B83:B86"/>
    <mergeCell ref="C83:C86"/>
    <mergeCell ref="E83:E86"/>
    <mergeCell ref="E79:E82"/>
    <mergeCell ref="A87:A90"/>
    <mergeCell ref="B87:B90"/>
    <mergeCell ref="C87:C90"/>
    <mergeCell ref="E87:E90"/>
    <mergeCell ref="A99:A102"/>
    <mergeCell ref="B99:B102"/>
    <mergeCell ref="C99:C102"/>
    <mergeCell ref="E99:E102"/>
    <mergeCell ref="A91:A94"/>
    <mergeCell ref="A95:A98"/>
    <mergeCell ref="B95:B98"/>
    <mergeCell ref="C95:C98"/>
    <mergeCell ref="D112:D114"/>
    <mergeCell ref="F87:F90"/>
    <mergeCell ref="G87:G90"/>
    <mergeCell ref="E95:E98"/>
    <mergeCell ref="F95:F98"/>
    <mergeCell ref="G95:G98"/>
    <mergeCell ref="F99:F102"/>
    <mergeCell ref="G99:G102"/>
    <mergeCell ref="F103:F106"/>
    <mergeCell ref="G103:G106"/>
    <mergeCell ref="E112:F113"/>
    <mergeCell ref="G112:G114"/>
    <mergeCell ref="A121:G121"/>
    <mergeCell ref="A122:A124"/>
    <mergeCell ref="B122:B124"/>
    <mergeCell ref="C122:C124"/>
    <mergeCell ref="E122:E124"/>
    <mergeCell ref="A112:A114"/>
    <mergeCell ref="B112:B114"/>
    <mergeCell ref="C112:C114"/>
    <mergeCell ref="F133:F136"/>
    <mergeCell ref="G133:G136"/>
    <mergeCell ref="A137:A139"/>
    <mergeCell ref="A161:G161"/>
    <mergeCell ref="A133:A136"/>
    <mergeCell ref="B133:B136"/>
    <mergeCell ref="C133:C136"/>
    <mergeCell ref="E133:E136"/>
    <mergeCell ref="E137:E139"/>
    <mergeCell ref="F137:F139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landscape" paperSize="9" scale="50" r:id="rId1"/>
  <rowBreaks count="2" manualBreakCount="2">
    <brk id="55" max="255" man="1"/>
    <brk id="11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7" customWidth="1"/>
    <col min="2" max="3" width="8.8515625" style="17" customWidth="1"/>
    <col min="4" max="4" width="50.00390625" style="17" customWidth="1"/>
    <col min="5" max="5" width="17.140625" style="17" customWidth="1"/>
    <col min="6" max="6" width="13.140625" style="53" bestFit="1" customWidth="1"/>
    <col min="7" max="9" width="13.140625" style="53" customWidth="1"/>
    <col min="10" max="10" width="12.28125" style="17" bestFit="1" customWidth="1"/>
    <col min="11" max="16384" width="9.140625" style="17" customWidth="1"/>
  </cols>
  <sheetData>
    <row r="1" spans="1:10" ht="52.5" customHeight="1">
      <c r="A1" s="33"/>
      <c r="B1" s="33"/>
      <c r="C1" s="33"/>
      <c r="D1" s="33" t="s">
        <v>316</v>
      </c>
      <c r="E1" s="33"/>
      <c r="G1" s="201"/>
      <c r="I1" s="920" t="s">
        <v>427</v>
      </c>
      <c r="J1" s="920"/>
    </row>
    <row r="2" spans="1:10" ht="12" customHeight="1">
      <c r="A2" s="34"/>
      <c r="B2" s="34"/>
      <c r="C2" s="34"/>
      <c r="D2" s="34"/>
      <c r="E2" s="34"/>
      <c r="F2" s="35"/>
      <c r="G2" s="35"/>
      <c r="H2" s="35"/>
      <c r="I2" s="35"/>
      <c r="J2" s="34"/>
    </row>
    <row r="3" spans="1:10" ht="12" customHeight="1">
      <c r="A3" s="34"/>
      <c r="B3" s="34"/>
      <c r="C3" s="34"/>
      <c r="D3" s="34"/>
      <c r="E3" s="34"/>
      <c r="F3" s="35"/>
      <c r="G3" s="35"/>
      <c r="H3" s="35"/>
      <c r="I3" s="35"/>
      <c r="J3" s="34"/>
    </row>
    <row r="4" spans="1:10" ht="31.5" customHeight="1">
      <c r="A4" s="921" t="s">
        <v>45</v>
      </c>
      <c r="B4" s="921"/>
      <c r="C4" s="921"/>
      <c r="D4" s="921"/>
      <c r="E4" s="921"/>
      <c r="F4" s="921"/>
      <c r="G4" s="921"/>
      <c r="H4" s="921"/>
      <c r="I4" s="921"/>
      <c r="J4" s="921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200</v>
      </c>
    </row>
    <row r="6" spans="1:10" ht="12.75">
      <c r="A6" s="931" t="s">
        <v>194</v>
      </c>
      <c r="B6" s="933" t="s">
        <v>195</v>
      </c>
      <c r="C6" s="933" t="s">
        <v>209</v>
      </c>
      <c r="D6" s="907" t="s">
        <v>196</v>
      </c>
      <c r="E6" s="917" t="s">
        <v>197</v>
      </c>
      <c r="F6" s="918"/>
      <c r="G6" s="919"/>
      <c r="H6" s="922" t="s">
        <v>198</v>
      </c>
      <c r="I6" s="923"/>
      <c r="J6" s="924"/>
    </row>
    <row r="7" spans="1:10" ht="12.75">
      <c r="A7" s="932"/>
      <c r="B7" s="912"/>
      <c r="C7" s="912"/>
      <c r="D7" s="908"/>
      <c r="E7" s="925" t="s">
        <v>315</v>
      </c>
      <c r="F7" s="913" t="s">
        <v>265</v>
      </c>
      <c r="G7" s="914"/>
      <c r="H7" s="927" t="s">
        <v>315</v>
      </c>
      <c r="I7" s="915" t="s">
        <v>265</v>
      </c>
      <c r="J7" s="916"/>
    </row>
    <row r="8" spans="1:10" ht="33.75" customHeight="1">
      <c r="A8" s="926"/>
      <c r="B8" s="906"/>
      <c r="C8" s="906"/>
      <c r="D8" s="909"/>
      <c r="E8" s="926"/>
      <c r="F8" s="285" t="s">
        <v>313</v>
      </c>
      <c r="G8" s="180" t="s">
        <v>314</v>
      </c>
      <c r="H8" s="928"/>
      <c r="I8" s="286" t="s">
        <v>313</v>
      </c>
      <c r="J8" s="182" t="s">
        <v>314</v>
      </c>
    </row>
    <row r="9" spans="1:10" s="38" customFormat="1" ht="12" thickBot="1">
      <c r="A9" s="36">
        <v>1</v>
      </c>
      <c r="B9" s="37">
        <v>2</v>
      </c>
      <c r="C9" s="37">
        <v>3</v>
      </c>
      <c r="D9" s="177">
        <v>4</v>
      </c>
      <c r="E9" s="187">
        <v>5</v>
      </c>
      <c r="F9" s="188">
        <v>6</v>
      </c>
      <c r="G9" s="189">
        <v>7</v>
      </c>
      <c r="H9" s="190">
        <v>8</v>
      </c>
      <c r="I9" s="188">
        <v>9</v>
      </c>
      <c r="J9" s="191">
        <v>10</v>
      </c>
    </row>
    <row r="10" spans="1:10" s="44" customFormat="1" ht="47.25" customHeight="1">
      <c r="A10" s="39">
        <v>751</v>
      </c>
      <c r="B10" s="40"/>
      <c r="C10" s="41"/>
      <c r="D10" s="178" t="s">
        <v>80</v>
      </c>
      <c r="E10" s="185">
        <f aca="true" t="shared" si="0" ref="E10:J11">SUM(E11)</f>
        <v>732</v>
      </c>
      <c r="F10" s="42">
        <f t="shared" si="0"/>
        <v>732</v>
      </c>
      <c r="G10" s="43">
        <f t="shared" si="0"/>
        <v>0</v>
      </c>
      <c r="H10" s="185">
        <f t="shared" si="0"/>
        <v>0</v>
      </c>
      <c r="I10" s="42">
        <f t="shared" si="0"/>
        <v>0</v>
      </c>
      <c r="J10" s="186">
        <f t="shared" si="0"/>
        <v>0</v>
      </c>
    </row>
    <row r="11" spans="1:10" s="44" customFormat="1" ht="30" customHeight="1">
      <c r="A11" s="45"/>
      <c r="B11" s="46">
        <v>75101</v>
      </c>
      <c r="C11" s="47"/>
      <c r="D11" s="179" t="s">
        <v>46</v>
      </c>
      <c r="E11" s="183">
        <f t="shared" si="0"/>
        <v>732</v>
      </c>
      <c r="F11" s="176">
        <f t="shared" si="0"/>
        <v>732</v>
      </c>
      <c r="G11" s="181">
        <f t="shared" si="0"/>
        <v>0</v>
      </c>
      <c r="H11" s="183">
        <f t="shared" si="0"/>
        <v>0</v>
      </c>
      <c r="I11" s="176">
        <f t="shared" si="0"/>
        <v>0</v>
      </c>
      <c r="J11" s="184">
        <f t="shared" si="0"/>
        <v>0</v>
      </c>
    </row>
    <row r="12" spans="1:10" s="44" customFormat="1" ht="42.75" customHeight="1" thickBot="1">
      <c r="A12" s="195"/>
      <c r="B12" s="196"/>
      <c r="C12" s="197" t="s">
        <v>47</v>
      </c>
      <c r="D12" s="198" t="s">
        <v>48</v>
      </c>
      <c r="E12" s="209">
        <f>SUM(F12:G12)</f>
        <v>732</v>
      </c>
      <c r="F12" s="199">
        <v>732</v>
      </c>
      <c r="G12" s="200">
        <v>0</v>
      </c>
      <c r="H12" s="209">
        <f>SUM(I12:J12)</f>
        <v>0</v>
      </c>
      <c r="I12" s="199">
        <v>0</v>
      </c>
      <c r="J12" s="200">
        <v>0</v>
      </c>
    </row>
    <row r="13" spans="1:10" s="51" customFormat="1" ht="31.5" customHeight="1" thickBot="1">
      <c r="A13" s="910" t="s">
        <v>199</v>
      </c>
      <c r="B13" s="911"/>
      <c r="C13" s="911"/>
      <c r="D13" s="911"/>
      <c r="E13" s="194">
        <f>SUM(F13:G13)</f>
        <v>732</v>
      </c>
      <c r="F13" s="192">
        <f>SUM(F10)</f>
        <v>732</v>
      </c>
      <c r="G13" s="193">
        <f>SUM(G10)</f>
        <v>0</v>
      </c>
      <c r="H13" s="194">
        <f>SUM(I13:J13)</f>
        <v>0</v>
      </c>
      <c r="I13" s="192">
        <f>SUM(I10)</f>
        <v>0</v>
      </c>
      <c r="J13" s="193">
        <f>SUM(J10)</f>
        <v>0</v>
      </c>
    </row>
    <row r="14" spans="1:10" ht="12.75">
      <c r="A14" s="44"/>
      <c r="B14" s="44"/>
      <c r="C14" s="44"/>
      <c r="D14" s="44"/>
      <c r="E14" s="44"/>
      <c r="F14" s="52"/>
      <c r="G14" s="52"/>
      <c r="H14" s="52"/>
      <c r="I14" s="52"/>
      <c r="J14" s="44"/>
    </row>
    <row r="17" ht="12.75">
      <c r="J17" s="29"/>
    </row>
    <row r="19" spans="5:10" ht="12.75">
      <c r="E19" s="29"/>
      <c r="J19" s="29"/>
    </row>
    <row r="21" ht="12.75">
      <c r="E21" s="29"/>
    </row>
  </sheetData>
  <mergeCells count="13">
    <mergeCell ref="H7:H8"/>
    <mergeCell ref="I7:J7"/>
    <mergeCell ref="E6:G6"/>
    <mergeCell ref="I1:J1"/>
    <mergeCell ref="A4:J4"/>
    <mergeCell ref="H6:J6"/>
    <mergeCell ref="E7:E8"/>
    <mergeCell ref="F7:G7"/>
    <mergeCell ref="A13:D13"/>
    <mergeCell ref="A6:A8"/>
    <mergeCell ref="B6:B8"/>
    <mergeCell ref="C6:C8"/>
    <mergeCell ref="D6:D8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23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7" customWidth="1"/>
    <col min="2" max="3" width="8.8515625" style="17" customWidth="1"/>
    <col min="4" max="4" width="50.00390625" style="17" customWidth="1"/>
    <col min="5" max="5" width="17.140625" style="17" customWidth="1"/>
    <col min="6" max="6" width="13.140625" style="53" bestFit="1" customWidth="1"/>
    <col min="7" max="9" width="13.140625" style="53" customWidth="1"/>
    <col min="10" max="10" width="12.28125" style="17" bestFit="1" customWidth="1"/>
    <col min="11" max="16384" width="9.140625" style="17" customWidth="1"/>
  </cols>
  <sheetData>
    <row r="1" spans="1:10" ht="52.5" customHeight="1">
      <c r="A1" s="33"/>
      <c r="B1" s="33"/>
      <c r="C1" s="33"/>
      <c r="D1" s="33" t="s">
        <v>316</v>
      </c>
      <c r="E1" s="33"/>
      <c r="G1" s="201"/>
      <c r="I1" s="920" t="s">
        <v>428</v>
      </c>
      <c r="J1" s="920"/>
    </row>
    <row r="2" spans="1:10" ht="12" customHeight="1">
      <c r="A2" s="34"/>
      <c r="B2" s="34"/>
      <c r="C2" s="34"/>
      <c r="D2" s="34"/>
      <c r="E2" s="34"/>
      <c r="F2" s="35"/>
      <c r="G2" s="35"/>
      <c r="H2" s="35"/>
      <c r="I2" s="35"/>
      <c r="J2" s="34"/>
    </row>
    <row r="3" spans="1:10" ht="12" customHeight="1">
      <c r="A3" s="34"/>
      <c r="B3" s="34"/>
      <c r="C3" s="34"/>
      <c r="D3" s="34"/>
      <c r="E3" s="34"/>
      <c r="F3" s="35"/>
      <c r="G3" s="35"/>
      <c r="H3" s="35"/>
      <c r="I3" s="35"/>
      <c r="J3" s="34"/>
    </row>
    <row r="4" spans="1:10" ht="31.5" customHeight="1">
      <c r="A4" s="921" t="s">
        <v>318</v>
      </c>
      <c r="B4" s="921"/>
      <c r="C4" s="921"/>
      <c r="D4" s="921"/>
      <c r="E4" s="921"/>
      <c r="F4" s="921"/>
      <c r="G4" s="921"/>
      <c r="H4" s="921"/>
      <c r="I4" s="921"/>
      <c r="J4" s="921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200</v>
      </c>
    </row>
    <row r="6" spans="1:10" ht="12.75">
      <c r="A6" s="931" t="s">
        <v>194</v>
      </c>
      <c r="B6" s="933" t="s">
        <v>195</v>
      </c>
      <c r="C6" s="933" t="s">
        <v>209</v>
      </c>
      <c r="D6" s="907" t="s">
        <v>196</v>
      </c>
      <c r="E6" s="917" t="s">
        <v>197</v>
      </c>
      <c r="F6" s="918"/>
      <c r="G6" s="919"/>
      <c r="H6" s="922" t="s">
        <v>198</v>
      </c>
      <c r="I6" s="923"/>
      <c r="J6" s="924"/>
    </row>
    <row r="7" spans="1:10" ht="12.75">
      <c r="A7" s="932"/>
      <c r="B7" s="912"/>
      <c r="C7" s="912"/>
      <c r="D7" s="908"/>
      <c r="E7" s="925" t="s">
        <v>315</v>
      </c>
      <c r="F7" s="913" t="s">
        <v>265</v>
      </c>
      <c r="G7" s="914"/>
      <c r="H7" s="927" t="s">
        <v>315</v>
      </c>
      <c r="I7" s="915" t="s">
        <v>265</v>
      </c>
      <c r="J7" s="916"/>
    </row>
    <row r="8" spans="1:10" ht="33.75" customHeight="1">
      <c r="A8" s="926"/>
      <c r="B8" s="906"/>
      <c r="C8" s="906"/>
      <c r="D8" s="909"/>
      <c r="E8" s="926"/>
      <c r="F8" s="285" t="s">
        <v>313</v>
      </c>
      <c r="G8" s="180" t="s">
        <v>314</v>
      </c>
      <c r="H8" s="928"/>
      <c r="I8" s="286" t="s">
        <v>313</v>
      </c>
      <c r="J8" s="182" t="s">
        <v>314</v>
      </c>
    </row>
    <row r="9" spans="1:10" s="38" customFormat="1" ht="12" thickBot="1">
      <c r="A9" s="36">
        <v>1</v>
      </c>
      <c r="B9" s="37">
        <v>2</v>
      </c>
      <c r="C9" s="37">
        <v>3</v>
      </c>
      <c r="D9" s="177">
        <v>4</v>
      </c>
      <c r="E9" s="187">
        <v>5</v>
      </c>
      <c r="F9" s="188">
        <v>6</v>
      </c>
      <c r="G9" s="189">
        <v>7</v>
      </c>
      <c r="H9" s="190">
        <v>8</v>
      </c>
      <c r="I9" s="188">
        <v>9</v>
      </c>
      <c r="J9" s="191">
        <v>10</v>
      </c>
    </row>
    <row r="10" spans="1:10" s="44" customFormat="1" ht="30" customHeight="1">
      <c r="A10" s="512">
        <v>600</v>
      </c>
      <c r="B10" s="514"/>
      <c r="C10" s="41"/>
      <c r="D10" s="178" t="s">
        <v>3</v>
      </c>
      <c r="E10" s="185">
        <f aca="true" t="shared" si="0" ref="E10:J11">SUM(E11)</f>
        <v>1500000</v>
      </c>
      <c r="F10" s="42">
        <f t="shared" si="0"/>
        <v>0</v>
      </c>
      <c r="G10" s="43">
        <f t="shared" si="0"/>
        <v>1500000</v>
      </c>
      <c r="H10" s="185">
        <f t="shared" si="0"/>
        <v>0</v>
      </c>
      <c r="I10" s="42">
        <f t="shared" si="0"/>
        <v>0</v>
      </c>
      <c r="J10" s="186">
        <f t="shared" si="0"/>
        <v>0</v>
      </c>
    </row>
    <row r="11" spans="1:10" s="44" customFormat="1" ht="30" customHeight="1">
      <c r="A11" s="513"/>
      <c r="B11" s="46">
        <v>60013</v>
      </c>
      <c r="C11" s="47"/>
      <c r="D11" s="179" t="s">
        <v>49</v>
      </c>
      <c r="E11" s="183">
        <f t="shared" si="0"/>
        <v>1500000</v>
      </c>
      <c r="F11" s="176">
        <f t="shared" si="0"/>
        <v>0</v>
      </c>
      <c r="G11" s="181">
        <f t="shared" si="0"/>
        <v>1500000</v>
      </c>
      <c r="H11" s="183">
        <f t="shared" si="0"/>
        <v>0</v>
      </c>
      <c r="I11" s="176">
        <f t="shared" si="0"/>
        <v>0</v>
      </c>
      <c r="J11" s="184">
        <f t="shared" si="0"/>
        <v>0</v>
      </c>
    </row>
    <row r="12" spans="1:10" s="44" customFormat="1" ht="42.75" customHeight="1">
      <c r="A12" s="513"/>
      <c r="B12" s="488"/>
      <c r="C12" s="47" t="s">
        <v>1</v>
      </c>
      <c r="D12" s="179" t="s">
        <v>2</v>
      </c>
      <c r="E12" s="183">
        <f>SUM(F12:G12)</f>
        <v>1500000</v>
      </c>
      <c r="F12" s="176">
        <v>0</v>
      </c>
      <c r="G12" s="181">
        <v>1500000</v>
      </c>
      <c r="H12" s="183">
        <f>SUM(I12:J12)</f>
        <v>0</v>
      </c>
      <c r="I12" s="176">
        <v>0</v>
      </c>
      <c r="J12" s="181">
        <v>0</v>
      </c>
    </row>
    <row r="13" spans="1:10" s="44" customFormat="1" ht="30" customHeight="1">
      <c r="A13" s="513"/>
      <c r="B13" s="451">
        <v>60014</v>
      </c>
      <c r="C13" s="47"/>
      <c r="D13" s="179" t="s">
        <v>50</v>
      </c>
      <c r="E13" s="485">
        <f aca="true" t="shared" si="1" ref="E13:J13">SUM(E14:E16)</f>
        <v>2100000</v>
      </c>
      <c r="F13" s="176">
        <f t="shared" si="1"/>
        <v>0</v>
      </c>
      <c r="G13" s="486">
        <f t="shared" si="1"/>
        <v>2100000</v>
      </c>
      <c r="H13" s="485">
        <f t="shared" si="1"/>
        <v>250000</v>
      </c>
      <c r="I13" s="176">
        <f t="shared" si="1"/>
        <v>0</v>
      </c>
      <c r="J13" s="480">
        <f t="shared" si="1"/>
        <v>250000</v>
      </c>
    </row>
    <row r="14" spans="1:10" s="44" customFormat="1" ht="42.75" customHeight="1">
      <c r="A14" s="513"/>
      <c r="B14" s="451"/>
      <c r="C14" s="207" t="s">
        <v>1</v>
      </c>
      <c r="D14" s="208" t="s">
        <v>2</v>
      </c>
      <c r="E14" s="183">
        <f>SUM(F14:G14)</f>
        <v>1500000</v>
      </c>
      <c r="F14" s="176">
        <v>0</v>
      </c>
      <c r="G14" s="181">
        <v>1500000</v>
      </c>
      <c r="H14" s="183">
        <f>SUM(I14:J14)</f>
        <v>0</v>
      </c>
      <c r="I14" s="176">
        <v>0</v>
      </c>
      <c r="J14" s="181">
        <v>0</v>
      </c>
    </row>
    <row r="15" spans="1:10" s="44" customFormat="1" ht="42.75" customHeight="1">
      <c r="A15" s="513"/>
      <c r="B15" s="451"/>
      <c r="C15" s="207" t="s">
        <v>51</v>
      </c>
      <c r="D15" s="208" t="s">
        <v>2</v>
      </c>
      <c r="E15" s="183">
        <f>SUM(F15:G15)</f>
        <v>600000</v>
      </c>
      <c r="F15" s="176">
        <v>0</v>
      </c>
      <c r="G15" s="181">
        <v>600000</v>
      </c>
      <c r="H15" s="183">
        <f>SUM(I15:J15)</f>
        <v>0</v>
      </c>
      <c r="I15" s="176">
        <v>0</v>
      </c>
      <c r="J15" s="181">
        <v>0</v>
      </c>
    </row>
    <row r="16" spans="1:10" s="44" customFormat="1" ht="42.75" customHeight="1" thickBot="1">
      <c r="A16" s="511"/>
      <c r="B16" s="506"/>
      <c r="C16" s="197" t="s">
        <v>52</v>
      </c>
      <c r="D16" s="198" t="s">
        <v>53</v>
      </c>
      <c r="E16" s="495">
        <f>SUM(F16:G16)</f>
        <v>0</v>
      </c>
      <c r="F16" s="496">
        <v>0</v>
      </c>
      <c r="G16" s="497">
        <v>0</v>
      </c>
      <c r="H16" s="495">
        <f>SUM(I16:J16)</f>
        <v>250000</v>
      </c>
      <c r="I16" s="496">
        <v>0</v>
      </c>
      <c r="J16" s="497">
        <v>250000</v>
      </c>
    </row>
    <row r="17" spans="1:10" s="51" customFormat="1" ht="31.5" customHeight="1" thickBot="1">
      <c r="A17" s="910" t="s">
        <v>199</v>
      </c>
      <c r="B17" s="911"/>
      <c r="C17" s="911"/>
      <c r="D17" s="911"/>
      <c r="E17" s="515">
        <f aca="true" t="shared" si="2" ref="E17:J17">SUM(E10+E13)</f>
        <v>3600000</v>
      </c>
      <c r="F17" s="50">
        <f t="shared" si="2"/>
        <v>0</v>
      </c>
      <c r="G17" s="516">
        <f t="shared" si="2"/>
        <v>3600000</v>
      </c>
      <c r="H17" s="515">
        <f t="shared" si="2"/>
        <v>250000</v>
      </c>
      <c r="I17" s="50">
        <f t="shared" si="2"/>
        <v>0</v>
      </c>
      <c r="J17" s="517">
        <f t="shared" si="2"/>
        <v>250000</v>
      </c>
    </row>
    <row r="18" spans="1:10" ht="12.75">
      <c r="A18" s="44"/>
      <c r="B18" s="44"/>
      <c r="C18" s="44"/>
      <c r="D18" s="44"/>
      <c r="E18" s="44"/>
      <c r="F18" s="52"/>
      <c r="G18" s="52"/>
      <c r="H18" s="52"/>
      <c r="I18" s="52"/>
      <c r="J18" s="44"/>
    </row>
    <row r="21" ht="12.75">
      <c r="J21" s="29"/>
    </row>
    <row r="22" ht="12.75">
      <c r="E22" s="29"/>
    </row>
    <row r="23" spans="5:10" ht="12.75">
      <c r="E23" s="29"/>
      <c r="J23" s="29"/>
    </row>
  </sheetData>
  <mergeCells count="13">
    <mergeCell ref="A17:D17"/>
    <mergeCell ref="A6:A8"/>
    <mergeCell ref="B6:B8"/>
    <mergeCell ref="C6:C8"/>
    <mergeCell ref="D6:D8"/>
    <mergeCell ref="H7:H8"/>
    <mergeCell ref="I7:J7"/>
    <mergeCell ref="E6:G6"/>
    <mergeCell ref="I1:J1"/>
    <mergeCell ref="A4:J4"/>
    <mergeCell ref="H6:J6"/>
    <mergeCell ref="E7:E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J2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7" customWidth="1"/>
    <col min="2" max="3" width="8.8515625" style="17" customWidth="1"/>
    <col min="4" max="4" width="50.00390625" style="17" customWidth="1"/>
    <col min="5" max="5" width="17.140625" style="17" customWidth="1"/>
    <col min="6" max="6" width="13.140625" style="53" bestFit="1" customWidth="1"/>
    <col min="7" max="9" width="13.140625" style="53" customWidth="1"/>
    <col min="10" max="10" width="12.28125" style="17" bestFit="1" customWidth="1"/>
    <col min="11" max="16384" width="9.140625" style="17" customWidth="1"/>
  </cols>
  <sheetData>
    <row r="1" spans="1:10" ht="52.5" customHeight="1">
      <c r="A1" s="33"/>
      <c r="B1" s="33"/>
      <c r="C1" s="33"/>
      <c r="D1" s="33" t="s">
        <v>208</v>
      </c>
      <c r="E1" s="33"/>
      <c r="G1" s="201"/>
      <c r="I1" s="920" t="s">
        <v>429</v>
      </c>
      <c r="J1" s="920"/>
    </row>
    <row r="2" spans="1:10" ht="12" customHeight="1">
      <c r="A2" s="34"/>
      <c r="B2" s="34"/>
      <c r="C2" s="34"/>
      <c r="D2" s="34"/>
      <c r="E2" s="34"/>
      <c r="F2" s="35"/>
      <c r="G2" s="35"/>
      <c r="H2" s="35"/>
      <c r="I2" s="35"/>
      <c r="J2" s="34"/>
    </row>
    <row r="3" spans="1:10" ht="12" customHeight="1">
      <c r="A3" s="34"/>
      <c r="B3" s="34"/>
      <c r="C3" s="34"/>
      <c r="D3" s="34"/>
      <c r="E3" s="34"/>
      <c r="F3" s="35"/>
      <c r="G3" s="35"/>
      <c r="H3" s="35"/>
      <c r="I3" s="35"/>
      <c r="J3" s="34"/>
    </row>
    <row r="4" spans="1:10" ht="31.5" customHeight="1">
      <c r="A4" s="921" t="s">
        <v>118</v>
      </c>
      <c r="B4" s="921"/>
      <c r="C4" s="921"/>
      <c r="D4" s="921"/>
      <c r="E4" s="921"/>
      <c r="F4" s="921"/>
      <c r="G4" s="921"/>
      <c r="H4" s="921"/>
      <c r="I4" s="921"/>
      <c r="J4" s="921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200</v>
      </c>
    </row>
    <row r="6" spans="1:10" ht="12.75">
      <c r="A6" s="931" t="s">
        <v>194</v>
      </c>
      <c r="B6" s="933" t="s">
        <v>195</v>
      </c>
      <c r="C6" s="933" t="s">
        <v>209</v>
      </c>
      <c r="D6" s="907" t="s">
        <v>196</v>
      </c>
      <c r="E6" s="917" t="s">
        <v>197</v>
      </c>
      <c r="F6" s="918"/>
      <c r="G6" s="919"/>
      <c r="H6" s="922" t="s">
        <v>198</v>
      </c>
      <c r="I6" s="923"/>
      <c r="J6" s="924"/>
    </row>
    <row r="7" spans="1:10" ht="12.75">
      <c r="A7" s="932"/>
      <c r="B7" s="912"/>
      <c r="C7" s="912"/>
      <c r="D7" s="908"/>
      <c r="E7" s="925" t="s">
        <v>315</v>
      </c>
      <c r="F7" s="913" t="s">
        <v>265</v>
      </c>
      <c r="G7" s="914"/>
      <c r="H7" s="927" t="s">
        <v>315</v>
      </c>
      <c r="I7" s="915" t="s">
        <v>265</v>
      </c>
      <c r="J7" s="916"/>
    </row>
    <row r="8" spans="1:10" ht="33.75" customHeight="1">
      <c r="A8" s="926"/>
      <c r="B8" s="906"/>
      <c r="C8" s="906"/>
      <c r="D8" s="909"/>
      <c r="E8" s="926"/>
      <c r="F8" s="285" t="s">
        <v>313</v>
      </c>
      <c r="G8" s="180" t="s">
        <v>314</v>
      </c>
      <c r="H8" s="928"/>
      <c r="I8" s="286" t="s">
        <v>313</v>
      </c>
      <c r="J8" s="182" t="s">
        <v>314</v>
      </c>
    </row>
    <row r="9" spans="1:10" s="38" customFormat="1" ht="12" thickBot="1">
      <c r="A9" s="36">
        <v>1</v>
      </c>
      <c r="B9" s="37">
        <v>2</v>
      </c>
      <c r="C9" s="37">
        <v>3</v>
      </c>
      <c r="D9" s="177">
        <v>4</v>
      </c>
      <c r="E9" s="187">
        <v>5</v>
      </c>
      <c r="F9" s="188">
        <v>6</v>
      </c>
      <c r="G9" s="189">
        <v>7</v>
      </c>
      <c r="H9" s="190">
        <v>8</v>
      </c>
      <c r="I9" s="188">
        <v>9</v>
      </c>
      <c r="J9" s="191">
        <v>10</v>
      </c>
    </row>
    <row r="10" spans="1:10" s="44" customFormat="1" ht="30" customHeight="1">
      <c r="A10" s="39">
        <v>853</v>
      </c>
      <c r="B10" s="40"/>
      <c r="C10" s="41"/>
      <c r="D10" s="178" t="s">
        <v>324</v>
      </c>
      <c r="E10" s="185">
        <f aca="true" t="shared" si="0" ref="E10:J10">SUM(E11)</f>
        <v>31972</v>
      </c>
      <c r="F10" s="42">
        <f t="shared" si="0"/>
        <v>31972</v>
      </c>
      <c r="G10" s="43">
        <f t="shared" si="0"/>
        <v>0</v>
      </c>
      <c r="H10" s="185">
        <f t="shared" si="0"/>
        <v>31953</v>
      </c>
      <c r="I10" s="42">
        <f t="shared" si="0"/>
        <v>31953</v>
      </c>
      <c r="J10" s="186">
        <f t="shared" si="0"/>
        <v>0</v>
      </c>
    </row>
    <row r="11" spans="1:10" s="44" customFormat="1" ht="30" customHeight="1">
      <c r="A11" s="45"/>
      <c r="B11" s="46">
        <v>85395</v>
      </c>
      <c r="C11" s="47"/>
      <c r="D11" s="179" t="s">
        <v>254</v>
      </c>
      <c r="E11" s="489">
        <f aca="true" t="shared" si="1" ref="E11:J11">SUM(E12:E13)</f>
        <v>31972</v>
      </c>
      <c r="F11" s="176">
        <f t="shared" si="1"/>
        <v>31972</v>
      </c>
      <c r="G11" s="490">
        <f t="shared" si="1"/>
        <v>0</v>
      </c>
      <c r="H11" s="489">
        <f t="shared" si="1"/>
        <v>31953</v>
      </c>
      <c r="I11" s="176">
        <f t="shared" si="1"/>
        <v>31953</v>
      </c>
      <c r="J11" s="184">
        <f t="shared" si="1"/>
        <v>0</v>
      </c>
    </row>
    <row r="12" spans="1:10" s="44" customFormat="1" ht="30" customHeight="1">
      <c r="A12" s="513"/>
      <c r="B12" s="451"/>
      <c r="C12" s="207" t="s">
        <v>119</v>
      </c>
      <c r="D12" s="208" t="s">
        <v>120</v>
      </c>
      <c r="E12" s="183">
        <f>SUM(F12:G12)</f>
        <v>31972</v>
      </c>
      <c r="F12" s="176">
        <v>31972</v>
      </c>
      <c r="G12" s="181">
        <v>0</v>
      </c>
      <c r="H12" s="183">
        <f>SUM(I12:J12)</f>
        <v>0</v>
      </c>
      <c r="I12" s="176">
        <v>0</v>
      </c>
      <c r="J12" s="184">
        <v>0</v>
      </c>
    </row>
    <row r="13" spans="1:10" s="44" customFormat="1" ht="30" customHeight="1" thickBot="1">
      <c r="A13" s="513"/>
      <c r="B13" s="506"/>
      <c r="C13" s="207" t="s">
        <v>121</v>
      </c>
      <c r="D13" s="208" t="s">
        <v>120</v>
      </c>
      <c r="E13" s="183">
        <f>SUM(F13:G13)</f>
        <v>0</v>
      </c>
      <c r="F13" s="176">
        <v>0</v>
      </c>
      <c r="G13" s="181">
        <v>0</v>
      </c>
      <c r="H13" s="183">
        <f>SUM(I13:J13)</f>
        <v>31953</v>
      </c>
      <c r="I13" s="176">
        <v>31953</v>
      </c>
      <c r="J13" s="184">
        <v>0</v>
      </c>
    </row>
    <row r="14" spans="1:10" s="51" customFormat="1" ht="31.5" customHeight="1" thickBot="1">
      <c r="A14" s="929" t="s">
        <v>199</v>
      </c>
      <c r="B14" s="930"/>
      <c r="C14" s="930"/>
      <c r="D14" s="930"/>
      <c r="E14" s="852">
        <f>SUM(F14:G14)</f>
        <v>31972</v>
      </c>
      <c r="F14" s="50">
        <f>SUM(F10)</f>
        <v>31972</v>
      </c>
      <c r="G14" s="853">
        <f>SUM(G10)</f>
        <v>0</v>
      </c>
      <c r="H14" s="852">
        <f>SUM(I14:J14)</f>
        <v>31953</v>
      </c>
      <c r="I14" s="50">
        <f>SUM(I10)</f>
        <v>31953</v>
      </c>
      <c r="J14" s="853">
        <f>SUM(J10)</f>
        <v>0</v>
      </c>
    </row>
    <row r="15" spans="1:10" ht="12.75">
      <c r="A15" s="44"/>
      <c r="B15" s="44"/>
      <c r="C15" s="44"/>
      <c r="D15" s="44"/>
      <c r="E15" s="44"/>
      <c r="F15" s="52"/>
      <c r="G15" s="52"/>
      <c r="H15" s="52"/>
      <c r="I15" s="52"/>
      <c r="J15" s="44"/>
    </row>
    <row r="18" spans="5:10" ht="12.75">
      <c r="E18" s="29"/>
      <c r="J18" s="29"/>
    </row>
    <row r="20" ht="12.75">
      <c r="J20" s="29"/>
    </row>
    <row r="21" ht="12.75">
      <c r="E21" s="29"/>
    </row>
  </sheetData>
  <mergeCells count="13">
    <mergeCell ref="A14:D14"/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  <mergeCell ref="H7:H8"/>
    <mergeCell ref="I7:J7"/>
  </mergeCells>
  <printOptions horizontalCentered="1"/>
  <pageMargins left="0.1968503937007874" right="0.1968503937007874" top="0.7874015748031497" bottom="0.984251968503937" header="0.5118110236220472" footer="0.5118110236220472"/>
  <pageSetup horizontalDpi="1200" verticalDpi="12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M111"/>
  <sheetViews>
    <sheetView showGridLines="0" view="pageBreakPreview" zoomScaleSheetLayoutView="100" workbookViewId="0" topLeftCell="D1">
      <selection activeCell="A1" sqref="A1"/>
    </sheetView>
  </sheetViews>
  <sheetFormatPr defaultColWidth="9.140625" defaultRowHeight="12.75"/>
  <cols>
    <col min="1" max="2" width="9.28125" style="17" bestFit="1" customWidth="1"/>
    <col min="3" max="3" width="49.57421875" style="17" bestFit="1" customWidth="1"/>
    <col min="4" max="4" width="15.00390625" style="17" bestFit="1" customWidth="1"/>
    <col min="5" max="5" width="10.7109375" style="17" bestFit="1" customWidth="1"/>
    <col min="6" max="6" width="16.7109375" style="17" bestFit="1" customWidth="1"/>
    <col min="7" max="7" width="11.421875" style="17" customWidth="1"/>
    <col min="8" max="8" width="13.00390625" style="17" customWidth="1"/>
    <col min="9" max="9" width="12.28125" style="17" customWidth="1"/>
    <col min="10" max="10" width="12.57421875" style="34" customWidth="1"/>
    <col min="11" max="11" width="17.140625" style="216" customWidth="1"/>
    <col min="12" max="12" width="11.00390625" style="17" bestFit="1" customWidth="1"/>
    <col min="13" max="13" width="15.140625" style="17" customWidth="1"/>
    <col min="14" max="16384" width="9.140625" style="17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9"/>
      <c r="L1" s="905" t="s">
        <v>430</v>
      </c>
      <c r="M1" s="905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921" t="s">
        <v>319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200</v>
      </c>
    </row>
    <row r="5" spans="1:13" s="2" customFormat="1" ht="12.75">
      <c r="A5" s="903" t="s">
        <v>194</v>
      </c>
      <c r="B5" s="898" t="s">
        <v>195</v>
      </c>
      <c r="C5" s="898" t="s">
        <v>196</v>
      </c>
      <c r="D5" s="901" t="s">
        <v>197</v>
      </c>
      <c r="E5" s="902"/>
      <c r="F5" s="902"/>
      <c r="G5" s="902"/>
      <c r="H5" s="896"/>
      <c r="I5" s="934" t="s">
        <v>198</v>
      </c>
      <c r="J5" s="935"/>
      <c r="K5" s="935"/>
      <c r="L5" s="935"/>
      <c r="M5" s="936"/>
    </row>
    <row r="6" spans="1:13" s="2" customFormat="1" ht="12.75">
      <c r="A6" s="904"/>
      <c r="B6" s="899"/>
      <c r="C6" s="899"/>
      <c r="D6" s="937" t="s">
        <v>315</v>
      </c>
      <c r="E6" s="938" t="s">
        <v>255</v>
      </c>
      <c r="F6" s="939"/>
      <c r="G6" s="939"/>
      <c r="H6" s="939"/>
      <c r="I6" s="937" t="s">
        <v>315</v>
      </c>
      <c r="J6" s="938" t="s">
        <v>255</v>
      </c>
      <c r="K6" s="939"/>
      <c r="L6" s="939"/>
      <c r="M6" s="940"/>
    </row>
    <row r="7" spans="1:13" s="2" customFormat="1" ht="59.25" customHeight="1">
      <c r="A7" s="897"/>
      <c r="B7" s="900"/>
      <c r="C7" s="900"/>
      <c r="D7" s="937"/>
      <c r="E7" s="60" t="s">
        <v>256</v>
      </c>
      <c r="F7" s="60" t="s">
        <v>257</v>
      </c>
      <c r="G7" s="60" t="s">
        <v>258</v>
      </c>
      <c r="H7" s="450" t="s">
        <v>259</v>
      </c>
      <c r="I7" s="937"/>
      <c r="J7" s="62" t="s">
        <v>256</v>
      </c>
      <c r="K7" s="62" t="s">
        <v>257</v>
      </c>
      <c r="L7" s="62" t="s">
        <v>258</v>
      </c>
      <c r="M7" s="63" t="s">
        <v>259</v>
      </c>
    </row>
    <row r="8" spans="1:13" s="4" customFormat="1" ht="12" thickBot="1">
      <c r="A8" s="11">
        <v>1</v>
      </c>
      <c r="B8" s="12">
        <v>2</v>
      </c>
      <c r="C8" s="16">
        <v>3</v>
      </c>
      <c r="D8" s="64">
        <v>4</v>
      </c>
      <c r="E8" s="65">
        <v>5</v>
      </c>
      <c r="F8" s="65">
        <v>6</v>
      </c>
      <c r="G8" s="65">
        <v>7</v>
      </c>
      <c r="H8" s="12">
        <v>8</v>
      </c>
      <c r="I8" s="64">
        <v>9</v>
      </c>
      <c r="J8" s="65">
        <v>10</v>
      </c>
      <c r="K8" s="65">
        <v>11</v>
      </c>
      <c r="L8" s="65">
        <v>12</v>
      </c>
      <c r="M8" s="66">
        <v>13</v>
      </c>
    </row>
    <row r="9" spans="1:13" s="2" customFormat="1" ht="12.75">
      <c r="A9" s="72"/>
      <c r="B9" s="73"/>
      <c r="C9" s="1"/>
      <c r="D9" s="74"/>
      <c r="E9" s="70"/>
      <c r="F9" s="70"/>
      <c r="G9" s="70"/>
      <c r="H9" s="459"/>
      <c r="I9" s="464"/>
      <c r="J9" s="77"/>
      <c r="K9" s="77"/>
      <c r="L9" s="77"/>
      <c r="M9" s="78"/>
    </row>
    <row r="10" spans="1:13" s="9" customFormat="1" ht="25.5">
      <c r="A10" s="529">
        <v>400</v>
      </c>
      <c r="B10" s="79"/>
      <c r="C10" s="28" t="s">
        <v>0</v>
      </c>
      <c r="D10" s="67">
        <f aca="true" t="shared" si="0" ref="D10:I10">SUM(D12)</f>
        <v>0</v>
      </c>
      <c r="E10" s="68">
        <f t="shared" si="0"/>
        <v>0</v>
      </c>
      <c r="F10" s="68">
        <f t="shared" si="0"/>
        <v>0</v>
      </c>
      <c r="G10" s="68">
        <f t="shared" si="0"/>
        <v>0</v>
      </c>
      <c r="H10" s="460">
        <f t="shared" si="0"/>
        <v>0</v>
      </c>
      <c r="I10" s="465">
        <f t="shared" si="0"/>
        <v>35761</v>
      </c>
      <c r="J10" s="81">
        <f>SUM(J12:J12)</f>
        <v>0</v>
      </c>
      <c r="K10" s="81">
        <f>SUM(K12:K12)</f>
        <v>0</v>
      </c>
      <c r="L10" s="81">
        <f>SUM(L12:L12)</f>
        <v>0</v>
      </c>
      <c r="M10" s="82">
        <f>SUM(M12:M12)</f>
        <v>0</v>
      </c>
    </row>
    <row r="11" spans="1:13" s="2" customFormat="1" ht="12.75">
      <c r="A11" s="530"/>
      <c r="B11" s="73"/>
      <c r="C11" s="1"/>
      <c r="D11" s="83"/>
      <c r="E11" s="84"/>
      <c r="F11" s="84"/>
      <c r="G11" s="84"/>
      <c r="H11" s="461"/>
      <c r="I11" s="464"/>
      <c r="J11" s="77"/>
      <c r="K11" s="77"/>
      <c r="L11" s="77"/>
      <c r="M11" s="78"/>
    </row>
    <row r="12" spans="1:13" s="2" customFormat="1" ht="12.75">
      <c r="A12" s="531"/>
      <c r="B12" s="21">
        <v>40002</v>
      </c>
      <c r="C12" s="8" t="s">
        <v>233</v>
      </c>
      <c r="D12" s="86">
        <v>0</v>
      </c>
      <c r="E12" s="71">
        <v>0</v>
      </c>
      <c r="F12" s="71">
        <v>0</v>
      </c>
      <c r="G12" s="71">
        <v>0</v>
      </c>
      <c r="H12" s="462">
        <v>0</v>
      </c>
      <c r="I12" s="466">
        <v>35761</v>
      </c>
      <c r="J12" s="88">
        <v>0</v>
      </c>
      <c r="K12" s="88">
        <v>0</v>
      </c>
      <c r="L12" s="88">
        <v>0</v>
      </c>
      <c r="M12" s="89">
        <v>0</v>
      </c>
    </row>
    <row r="13" spans="1:13" s="2" customFormat="1" ht="12.75">
      <c r="A13" s="530"/>
      <c r="B13" s="452"/>
      <c r="C13" s="453"/>
      <c r="D13" s="454"/>
      <c r="E13" s="455"/>
      <c r="F13" s="455"/>
      <c r="G13" s="455"/>
      <c r="H13" s="456"/>
      <c r="I13" s="467"/>
      <c r="J13" s="457"/>
      <c r="K13" s="457"/>
      <c r="L13" s="457"/>
      <c r="M13" s="458"/>
    </row>
    <row r="14" spans="1:13" s="9" customFormat="1" ht="12.75">
      <c r="A14" s="529">
        <v>600</v>
      </c>
      <c r="B14" s="79"/>
      <c r="C14" s="28" t="s">
        <v>3</v>
      </c>
      <c r="D14" s="217">
        <f aca="true" t="shared" si="1" ref="D14:M14">SUM(D16:D16)</f>
        <v>0</v>
      </c>
      <c r="E14" s="68">
        <f t="shared" si="1"/>
        <v>0</v>
      </c>
      <c r="F14" s="68">
        <f t="shared" si="1"/>
        <v>0</v>
      </c>
      <c r="G14" s="68">
        <f t="shared" si="1"/>
        <v>0</v>
      </c>
      <c r="H14" s="463">
        <f t="shared" si="1"/>
        <v>0</v>
      </c>
      <c r="I14" s="217">
        <f t="shared" si="1"/>
        <v>350000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9">
        <f t="shared" si="1"/>
        <v>0</v>
      </c>
    </row>
    <row r="15" spans="1:13" s="2" customFormat="1" ht="12.75">
      <c r="A15" s="530"/>
      <c r="B15" s="73"/>
      <c r="C15" s="1"/>
      <c r="D15" s="83"/>
      <c r="E15" s="84"/>
      <c r="F15" s="84"/>
      <c r="G15" s="84"/>
      <c r="H15" s="461"/>
      <c r="I15" s="464"/>
      <c r="J15" s="77"/>
      <c r="K15" s="77"/>
      <c r="L15" s="77"/>
      <c r="M15" s="78"/>
    </row>
    <row r="16" spans="1:13" s="2" customFormat="1" ht="12.75">
      <c r="A16" s="531"/>
      <c r="B16" s="468">
        <v>60016</v>
      </c>
      <c r="C16" s="215" t="s">
        <v>4</v>
      </c>
      <c r="D16" s="86">
        <v>0</v>
      </c>
      <c r="E16" s="71">
        <v>0</v>
      </c>
      <c r="F16" s="71">
        <v>0</v>
      </c>
      <c r="G16" s="71">
        <v>0</v>
      </c>
      <c r="H16" s="462">
        <v>0</v>
      </c>
      <c r="I16" s="466">
        <v>350000</v>
      </c>
      <c r="J16" s="88">
        <v>0</v>
      </c>
      <c r="K16" s="88">
        <v>0</v>
      </c>
      <c r="L16" s="88">
        <v>0</v>
      </c>
      <c r="M16" s="89">
        <v>0</v>
      </c>
    </row>
    <row r="17" spans="1:13" s="2" customFormat="1" ht="12.75">
      <c r="A17" s="530"/>
      <c r="B17" s="73"/>
      <c r="C17" s="1"/>
      <c r="D17" s="74"/>
      <c r="E17" s="70"/>
      <c r="F17" s="70"/>
      <c r="G17" s="70"/>
      <c r="H17" s="459"/>
      <c r="I17" s="464"/>
      <c r="J17" s="77"/>
      <c r="K17" s="77"/>
      <c r="L17" s="77"/>
      <c r="M17" s="78"/>
    </row>
    <row r="18" spans="1:13" s="9" customFormat="1" ht="12.75">
      <c r="A18" s="529">
        <v>710</v>
      </c>
      <c r="B18" s="79"/>
      <c r="C18" s="28" t="s">
        <v>333</v>
      </c>
      <c r="D18" s="67">
        <f aca="true" t="shared" si="2" ref="D18:I18">SUM(D20)</f>
        <v>0</v>
      </c>
      <c r="E18" s="68">
        <f t="shared" si="2"/>
        <v>0</v>
      </c>
      <c r="F18" s="68">
        <f t="shared" si="2"/>
        <v>0</v>
      </c>
      <c r="G18" s="68">
        <f t="shared" si="2"/>
        <v>0</v>
      </c>
      <c r="H18" s="460">
        <f t="shared" si="2"/>
        <v>0</v>
      </c>
      <c r="I18" s="465">
        <f t="shared" si="2"/>
        <v>378000</v>
      </c>
      <c r="J18" s="81">
        <f>SUM(J20:J20)</f>
        <v>0</v>
      </c>
      <c r="K18" s="81">
        <f>SUM(K20:K20)</f>
        <v>0</v>
      </c>
      <c r="L18" s="81">
        <f>SUM(L20:L20)</f>
        <v>0</v>
      </c>
      <c r="M18" s="82">
        <f>SUM(M20:M20)</f>
        <v>0</v>
      </c>
    </row>
    <row r="19" spans="1:13" s="2" customFormat="1" ht="12.75">
      <c r="A19" s="530"/>
      <c r="B19" s="73"/>
      <c r="C19" s="1"/>
      <c r="D19" s="83"/>
      <c r="E19" s="84"/>
      <c r="F19" s="84"/>
      <c r="G19" s="84"/>
      <c r="H19" s="461"/>
      <c r="I19" s="464"/>
      <c r="J19" s="77"/>
      <c r="K19" s="77"/>
      <c r="L19" s="77"/>
      <c r="M19" s="78"/>
    </row>
    <row r="20" spans="1:13" s="2" customFormat="1" ht="12.75">
      <c r="A20" s="531"/>
      <c r="B20" s="21">
        <v>71095</v>
      </c>
      <c r="C20" s="8" t="s">
        <v>254</v>
      </c>
      <c r="D20" s="86">
        <v>0</v>
      </c>
      <c r="E20" s="71">
        <v>0</v>
      </c>
      <c r="F20" s="71">
        <v>0</v>
      </c>
      <c r="G20" s="71">
        <v>0</v>
      </c>
      <c r="H20" s="462">
        <v>0</v>
      </c>
      <c r="I20" s="466">
        <v>378000</v>
      </c>
      <c r="J20" s="88">
        <v>0</v>
      </c>
      <c r="K20" s="88">
        <v>0</v>
      </c>
      <c r="L20" s="88">
        <v>0</v>
      </c>
      <c r="M20" s="89">
        <v>0</v>
      </c>
    </row>
    <row r="21" spans="1:13" s="2" customFormat="1" ht="12.75">
      <c r="A21" s="530"/>
      <c r="B21" s="73"/>
      <c r="C21" s="1"/>
      <c r="D21" s="74"/>
      <c r="E21" s="70"/>
      <c r="F21" s="70"/>
      <c r="G21" s="70"/>
      <c r="H21" s="459"/>
      <c r="I21" s="464"/>
      <c r="J21" s="77"/>
      <c r="K21" s="77"/>
      <c r="L21" s="77"/>
      <c r="M21" s="78"/>
    </row>
    <row r="22" spans="1:13" s="9" customFormat="1" ht="12.75">
      <c r="A22" s="529">
        <v>750</v>
      </c>
      <c r="B22" s="79"/>
      <c r="C22" s="28" t="s">
        <v>10</v>
      </c>
      <c r="D22" s="217">
        <f>SUM(D24:D26)</f>
        <v>0</v>
      </c>
      <c r="E22" s="68">
        <f aca="true" t="shared" si="3" ref="E22:M22">SUM(E24:E26)</f>
        <v>0</v>
      </c>
      <c r="F22" s="68">
        <f t="shared" si="3"/>
        <v>0</v>
      </c>
      <c r="G22" s="68">
        <f t="shared" si="3"/>
        <v>0</v>
      </c>
      <c r="H22" s="523">
        <f t="shared" si="3"/>
        <v>0</v>
      </c>
      <c r="I22" s="217">
        <f t="shared" si="3"/>
        <v>74856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536">
        <f t="shared" si="3"/>
        <v>0</v>
      </c>
    </row>
    <row r="23" spans="1:13" s="2" customFormat="1" ht="12.75">
      <c r="A23" s="530"/>
      <c r="B23" s="73"/>
      <c r="C23" s="1"/>
      <c r="D23" s="83"/>
      <c r="E23" s="84"/>
      <c r="F23" s="84"/>
      <c r="G23" s="84"/>
      <c r="H23" s="461"/>
      <c r="I23" s="464"/>
      <c r="J23" s="77"/>
      <c r="K23" s="77"/>
      <c r="L23" s="77"/>
      <c r="M23" s="78"/>
    </row>
    <row r="24" spans="1:13" s="2" customFormat="1" ht="12.75">
      <c r="A24" s="532"/>
      <c r="B24" s="21">
        <v>75075</v>
      </c>
      <c r="C24" s="8" t="s">
        <v>54</v>
      </c>
      <c r="D24" s="86">
        <v>0</v>
      </c>
      <c r="E24" s="71">
        <v>0</v>
      </c>
      <c r="F24" s="71">
        <v>0</v>
      </c>
      <c r="G24" s="71">
        <v>0</v>
      </c>
      <c r="H24" s="462">
        <v>0</v>
      </c>
      <c r="I24" s="466">
        <v>20000</v>
      </c>
      <c r="J24" s="88">
        <v>0</v>
      </c>
      <c r="K24" s="88">
        <v>0</v>
      </c>
      <c r="L24" s="88">
        <v>0</v>
      </c>
      <c r="M24" s="89">
        <v>0</v>
      </c>
    </row>
    <row r="25" spans="1:13" s="2" customFormat="1" ht="12.75">
      <c r="A25" s="530"/>
      <c r="B25" s="73"/>
      <c r="C25" s="1"/>
      <c r="D25" s="521"/>
      <c r="E25" s="70"/>
      <c r="F25" s="70"/>
      <c r="G25" s="70"/>
      <c r="H25" s="522"/>
      <c r="I25" s="520"/>
      <c r="J25" s="77"/>
      <c r="K25" s="77"/>
      <c r="L25" s="77"/>
      <c r="M25" s="78"/>
    </row>
    <row r="26" spans="1:13" s="2" customFormat="1" ht="12.75">
      <c r="A26" s="531"/>
      <c r="B26" s="73">
        <v>75095</v>
      </c>
      <c r="C26" s="1" t="s">
        <v>254</v>
      </c>
      <c r="D26" s="521">
        <v>0</v>
      </c>
      <c r="E26" s="70">
        <v>0</v>
      </c>
      <c r="F26" s="70">
        <v>0</v>
      </c>
      <c r="G26" s="70">
        <v>0</v>
      </c>
      <c r="H26" s="522">
        <v>0</v>
      </c>
      <c r="I26" s="520">
        <v>54856</v>
      </c>
      <c r="J26" s="77">
        <v>0</v>
      </c>
      <c r="K26" s="77">
        <v>0</v>
      </c>
      <c r="L26" s="77">
        <v>0</v>
      </c>
      <c r="M26" s="78">
        <v>0</v>
      </c>
    </row>
    <row r="27" spans="1:13" s="2" customFormat="1" ht="12.75">
      <c r="A27" s="530"/>
      <c r="B27" s="452"/>
      <c r="C27" s="453"/>
      <c r="D27" s="454"/>
      <c r="E27" s="455"/>
      <c r="F27" s="455"/>
      <c r="G27" s="455"/>
      <c r="H27" s="456"/>
      <c r="I27" s="467"/>
      <c r="J27" s="457"/>
      <c r="K27" s="457"/>
      <c r="L27" s="457"/>
      <c r="M27" s="458"/>
    </row>
    <row r="28" spans="1:13" s="9" customFormat="1" ht="12.75">
      <c r="A28" s="529">
        <v>757</v>
      </c>
      <c r="B28" s="79"/>
      <c r="C28" s="28" t="s">
        <v>55</v>
      </c>
      <c r="D28" s="217">
        <f aca="true" t="shared" si="4" ref="D28:M28">SUM(D30:D30)</f>
        <v>200000</v>
      </c>
      <c r="E28" s="68">
        <f t="shared" si="4"/>
        <v>0</v>
      </c>
      <c r="F28" s="68">
        <f t="shared" si="4"/>
        <v>0</v>
      </c>
      <c r="G28" s="68">
        <f t="shared" si="4"/>
        <v>200000</v>
      </c>
      <c r="H28" s="463">
        <f t="shared" si="4"/>
        <v>0</v>
      </c>
      <c r="I28" s="217">
        <f t="shared" si="4"/>
        <v>0</v>
      </c>
      <c r="J28" s="68">
        <f t="shared" si="4"/>
        <v>0</v>
      </c>
      <c r="K28" s="68">
        <f t="shared" si="4"/>
        <v>0</v>
      </c>
      <c r="L28" s="68">
        <f t="shared" si="4"/>
        <v>0</v>
      </c>
      <c r="M28" s="69">
        <f t="shared" si="4"/>
        <v>0</v>
      </c>
    </row>
    <row r="29" spans="1:13" s="2" customFormat="1" ht="12.75">
      <c r="A29" s="530"/>
      <c r="B29" s="73"/>
      <c r="C29" s="1"/>
      <c r="D29" s="83"/>
      <c r="E29" s="84"/>
      <c r="F29" s="84"/>
      <c r="G29" s="84"/>
      <c r="H29" s="461"/>
      <c r="I29" s="464"/>
      <c r="J29" s="77"/>
      <c r="K29" s="77"/>
      <c r="L29" s="77"/>
      <c r="M29" s="78"/>
    </row>
    <row r="30" spans="1:13" s="2" customFormat="1" ht="25.5">
      <c r="A30" s="531"/>
      <c r="B30" s="468">
        <v>75702</v>
      </c>
      <c r="C30" s="215" t="s">
        <v>56</v>
      </c>
      <c r="D30" s="86">
        <v>200000</v>
      </c>
      <c r="E30" s="71">
        <v>0</v>
      </c>
      <c r="F30" s="71">
        <v>0</v>
      </c>
      <c r="G30" s="71">
        <v>200000</v>
      </c>
      <c r="H30" s="462">
        <v>0</v>
      </c>
      <c r="I30" s="466">
        <v>0</v>
      </c>
      <c r="J30" s="88">
        <v>0</v>
      </c>
      <c r="K30" s="88">
        <v>0</v>
      </c>
      <c r="L30" s="88">
        <v>0</v>
      </c>
      <c r="M30" s="89">
        <v>0</v>
      </c>
    </row>
    <row r="31" spans="1:13" s="2" customFormat="1" ht="12.75">
      <c r="A31" s="530"/>
      <c r="B31" s="73"/>
      <c r="C31" s="1"/>
      <c r="D31" s="74"/>
      <c r="E31" s="70"/>
      <c r="F31" s="70"/>
      <c r="G31" s="70"/>
      <c r="H31" s="459"/>
      <c r="I31" s="464"/>
      <c r="J31" s="77"/>
      <c r="K31" s="77"/>
      <c r="L31" s="77"/>
      <c r="M31" s="78"/>
    </row>
    <row r="32" spans="1:13" s="9" customFormat="1" ht="12.75">
      <c r="A32" s="529">
        <v>758</v>
      </c>
      <c r="B32" s="79"/>
      <c r="C32" s="28" t="s">
        <v>24</v>
      </c>
      <c r="D32" s="67">
        <f aca="true" t="shared" si="5" ref="D32:I32">SUM(D34)</f>
        <v>200000</v>
      </c>
      <c r="E32" s="68">
        <f t="shared" si="5"/>
        <v>0</v>
      </c>
      <c r="F32" s="68">
        <f t="shared" si="5"/>
        <v>0</v>
      </c>
      <c r="G32" s="68">
        <f t="shared" si="5"/>
        <v>0</v>
      </c>
      <c r="H32" s="460">
        <f t="shared" si="5"/>
        <v>0</v>
      </c>
      <c r="I32" s="465">
        <f t="shared" si="5"/>
        <v>347613</v>
      </c>
      <c r="J32" s="81">
        <f>SUM(J34:J34)</f>
        <v>0</v>
      </c>
      <c r="K32" s="81">
        <f>SUM(K34:K34)</f>
        <v>0</v>
      </c>
      <c r="L32" s="81">
        <f>SUM(L34:L34)</f>
        <v>0</v>
      </c>
      <c r="M32" s="82">
        <f>SUM(M34:M34)</f>
        <v>0</v>
      </c>
    </row>
    <row r="33" spans="1:13" s="2" customFormat="1" ht="12.75">
      <c r="A33" s="530"/>
      <c r="B33" s="73"/>
      <c r="C33" s="1"/>
      <c r="D33" s="83"/>
      <c r="E33" s="84"/>
      <c r="F33" s="84"/>
      <c r="G33" s="84"/>
      <c r="H33" s="461"/>
      <c r="I33" s="464"/>
      <c r="J33" s="77"/>
      <c r="K33" s="77"/>
      <c r="L33" s="77"/>
      <c r="M33" s="78"/>
    </row>
    <row r="34" spans="1:13" s="2" customFormat="1" ht="13.5" thickBot="1">
      <c r="A34" s="537"/>
      <c r="B34" s="538">
        <v>75818</v>
      </c>
      <c r="C34" s="539" t="s">
        <v>57</v>
      </c>
      <c r="D34" s="90">
        <v>200000</v>
      </c>
      <c r="E34" s="91">
        <v>0</v>
      </c>
      <c r="F34" s="91">
        <v>0</v>
      </c>
      <c r="G34" s="91">
        <v>0</v>
      </c>
      <c r="H34" s="540">
        <v>0</v>
      </c>
      <c r="I34" s="541">
        <v>347613</v>
      </c>
      <c r="J34" s="542">
        <v>0</v>
      </c>
      <c r="K34" s="542">
        <v>0</v>
      </c>
      <c r="L34" s="542">
        <v>0</v>
      </c>
      <c r="M34" s="543">
        <v>0</v>
      </c>
    </row>
    <row r="35" spans="1:13" s="4" customFormat="1" ht="12" thickBot="1">
      <c r="A35" s="544">
        <v>1</v>
      </c>
      <c r="B35" s="545">
        <v>2</v>
      </c>
      <c r="C35" s="546">
        <v>3</v>
      </c>
      <c r="D35" s="547">
        <v>4</v>
      </c>
      <c r="E35" s="548">
        <v>5</v>
      </c>
      <c r="F35" s="548">
        <v>6</v>
      </c>
      <c r="G35" s="548">
        <v>7</v>
      </c>
      <c r="H35" s="545">
        <v>8</v>
      </c>
      <c r="I35" s="547">
        <v>9</v>
      </c>
      <c r="J35" s="548">
        <v>10</v>
      </c>
      <c r="K35" s="548">
        <v>11</v>
      </c>
      <c r="L35" s="548">
        <v>12</v>
      </c>
      <c r="M35" s="549">
        <v>13</v>
      </c>
    </row>
    <row r="36" spans="1:13" s="2" customFormat="1" ht="12.75">
      <c r="A36" s="530"/>
      <c r="B36" s="73"/>
      <c r="C36" s="1"/>
      <c r="D36" s="521"/>
      <c r="E36" s="70"/>
      <c r="F36" s="70"/>
      <c r="G36" s="70"/>
      <c r="H36" s="522"/>
      <c r="I36" s="464"/>
      <c r="J36" s="77"/>
      <c r="K36" s="77"/>
      <c r="L36" s="77"/>
      <c r="M36" s="524"/>
    </row>
    <row r="37" spans="1:13" s="9" customFormat="1" ht="12.75">
      <c r="A37" s="529">
        <v>801</v>
      </c>
      <c r="B37" s="79"/>
      <c r="C37" s="28" t="s">
        <v>32</v>
      </c>
      <c r="D37" s="217">
        <f>SUM(D39:D49)</f>
        <v>0</v>
      </c>
      <c r="E37" s="68">
        <f aca="true" t="shared" si="6" ref="E37:M37">SUM(E39:E49)</f>
        <v>0</v>
      </c>
      <c r="F37" s="68">
        <f t="shared" si="6"/>
        <v>0</v>
      </c>
      <c r="G37" s="68">
        <f t="shared" si="6"/>
        <v>0</v>
      </c>
      <c r="H37" s="523">
        <f t="shared" si="6"/>
        <v>0</v>
      </c>
      <c r="I37" s="217">
        <f t="shared" si="6"/>
        <v>1735384</v>
      </c>
      <c r="J37" s="68">
        <f t="shared" si="6"/>
        <v>1733084</v>
      </c>
      <c r="K37" s="68">
        <f t="shared" si="6"/>
        <v>0</v>
      </c>
      <c r="L37" s="68">
        <f t="shared" si="6"/>
        <v>0</v>
      </c>
      <c r="M37" s="536">
        <f t="shared" si="6"/>
        <v>0</v>
      </c>
    </row>
    <row r="38" spans="1:13" s="2" customFormat="1" ht="12.75">
      <c r="A38" s="530"/>
      <c r="B38" s="73"/>
      <c r="C38" s="1"/>
      <c r="D38" s="83"/>
      <c r="E38" s="84"/>
      <c r="F38" s="84"/>
      <c r="G38" s="84"/>
      <c r="H38" s="461"/>
      <c r="I38" s="464"/>
      <c r="J38" s="77"/>
      <c r="K38" s="77"/>
      <c r="L38" s="77"/>
      <c r="M38" s="78"/>
    </row>
    <row r="39" spans="1:13" s="2" customFormat="1" ht="12.75">
      <c r="A39" s="532"/>
      <c r="B39" s="21">
        <v>80101</v>
      </c>
      <c r="C39" s="8" t="s">
        <v>33</v>
      </c>
      <c r="D39" s="86">
        <v>0</v>
      </c>
      <c r="E39" s="71">
        <v>0</v>
      </c>
      <c r="F39" s="71">
        <v>0</v>
      </c>
      <c r="G39" s="71">
        <v>0</v>
      </c>
      <c r="H39" s="462">
        <v>0</v>
      </c>
      <c r="I39" s="466">
        <v>773197</v>
      </c>
      <c r="J39" s="88">
        <v>773197</v>
      </c>
      <c r="K39" s="88">
        <v>0</v>
      </c>
      <c r="L39" s="88">
        <v>0</v>
      </c>
      <c r="M39" s="89">
        <v>0</v>
      </c>
    </row>
    <row r="40" spans="1:13" s="2" customFormat="1" ht="12.75">
      <c r="A40" s="530"/>
      <c r="B40" s="73"/>
      <c r="C40" s="1"/>
      <c r="D40" s="74"/>
      <c r="E40" s="70"/>
      <c r="F40" s="70"/>
      <c r="G40" s="70"/>
      <c r="H40" s="459"/>
      <c r="I40" s="520"/>
      <c r="J40" s="77"/>
      <c r="K40" s="77"/>
      <c r="L40" s="77"/>
      <c r="M40" s="78"/>
    </row>
    <row r="41" spans="1:13" s="2" customFormat="1" ht="12.75">
      <c r="A41" s="530"/>
      <c r="B41" s="21">
        <v>80104</v>
      </c>
      <c r="C41" s="8" t="s">
        <v>34</v>
      </c>
      <c r="D41" s="86">
        <v>0</v>
      </c>
      <c r="E41" s="71">
        <v>0</v>
      </c>
      <c r="F41" s="71">
        <v>0</v>
      </c>
      <c r="G41" s="71">
        <v>0</v>
      </c>
      <c r="H41" s="462">
        <v>0</v>
      </c>
      <c r="I41" s="466">
        <v>489000</v>
      </c>
      <c r="J41" s="88">
        <v>489000</v>
      </c>
      <c r="K41" s="88">
        <v>0</v>
      </c>
      <c r="L41" s="88">
        <v>0</v>
      </c>
      <c r="M41" s="89">
        <v>0</v>
      </c>
    </row>
    <row r="42" spans="1:13" s="2" customFormat="1" ht="12.75">
      <c r="A42" s="530"/>
      <c r="B42" s="73"/>
      <c r="C42" s="1"/>
      <c r="D42" s="74"/>
      <c r="E42" s="70"/>
      <c r="F42" s="70"/>
      <c r="G42" s="70"/>
      <c r="H42" s="459"/>
      <c r="I42" s="520"/>
      <c r="J42" s="77"/>
      <c r="K42" s="77"/>
      <c r="L42" s="77"/>
      <c r="M42" s="78"/>
    </row>
    <row r="43" spans="1:13" s="2" customFormat="1" ht="12.75">
      <c r="A43" s="530"/>
      <c r="B43" s="21">
        <v>80110</v>
      </c>
      <c r="C43" s="8" t="s">
        <v>36</v>
      </c>
      <c r="D43" s="86">
        <v>0</v>
      </c>
      <c r="E43" s="71">
        <v>0</v>
      </c>
      <c r="F43" s="71">
        <v>0</v>
      </c>
      <c r="G43" s="71">
        <v>0</v>
      </c>
      <c r="H43" s="462">
        <v>0</v>
      </c>
      <c r="I43" s="466">
        <v>439287</v>
      </c>
      <c r="J43" s="88">
        <v>439287</v>
      </c>
      <c r="K43" s="88">
        <v>0</v>
      </c>
      <c r="L43" s="88">
        <v>0</v>
      </c>
      <c r="M43" s="89">
        <v>0</v>
      </c>
    </row>
    <row r="44" spans="1:13" s="2" customFormat="1" ht="12.75">
      <c r="A44" s="530"/>
      <c r="B44" s="73"/>
      <c r="C44" s="1"/>
      <c r="D44" s="74"/>
      <c r="E44" s="70"/>
      <c r="F44" s="70"/>
      <c r="G44" s="70"/>
      <c r="H44" s="459"/>
      <c r="I44" s="520"/>
      <c r="J44" s="77"/>
      <c r="K44" s="77"/>
      <c r="L44" s="77"/>
      <c r="M44" s="78"/>
    </row>
    <row r="45" spans="1:13" s="2" customFormat="1" ht="12.75">
      <c r="A45" s="530"/>
      <c r="B45" s="21">
        <v>80146</v>
      </c>
      <c r="C45" s="8" t="s">
        <v>37</v>
      </c>
      <c r="D45" s="86">
        <v>0</v>
      </c>
      <c r="E45" s="71">
        <v>0</v>
      </c>
      <c r="F45" s="71">
        <v>0</v>
      </c>
      <c r="G45" s="71">
        <v>0</v>
      </c>
      <c r="H45" s="462">
        <v>0</v>
      </c>
      <c r="I45" s="466">
        <v>11600</v>
      </c>
      <c r="J45" s="88">
        <v>11600</v>
      </c>
      <c r="K45" s="88">
        <v>0</v>
      </c>
      <c r="L45" s="88">
        <v>0</v>
      </c>
      <c r="M45" s="89">
        <v>0</v>
      </c>
    </row>
    <row r="46" spans="1:13" s="2" customFormat="1" ht="12.75">
      <c r="A46" s="530"/>
      <c r="B46" s="73"/>
      <c r="C46" s="1"/>
      <c r="D46" s="74"/>
      <c r="E46" s="70"/>
      <c r="F46" s="70"/>
      <c r="G46" s="70"/>
      <c r="H46" s="459"/>
      <c r="I46" s="520"/>
      <c r="J46" s="77"/>
      <c r="K46" s="77"/>
      <c r="L46" s="77"/>
      <c r="M46" s="78"/>
    </row>
    <row r="47" spans="1:13" s="2" customFormat="1" ht="12.75">
      <c r="A47" s="530"/>
      <c r="B47" s="21">
        <v>80148</v>
      </c>
      <c r="C47" s="8" t="s">
        <v>58</v>
      </c>
      <c r="D47" s="86">
        <v>0</v>
      </c>
      <c r="E47" s="71">
        <v>0</v>
      </c>
      <c r="F47" s="71">
        <v>0</v>
      </c>
      <c r="G47" s="71">
        <v>0</v>
      </c>
      <c r="H47" s="462">
        <v>0</v>
      </c>
      <c r="I47" s="466">
        <v>20000</v>
      </c>
      <c r="J47" s="88">
        <v>20000</v>
      </c>
      <c r="K47" s="88">
        <v>0</v>
      </c>
      <c r="L47" s="88">
        <v>0</v>
      </c>
      <c r="M47" s="89">
        <v>0</v>
      </c>
    </row>
    <row r="48" spans="1:13" s="2" customFormat="1" ht="12.75">
      <c r="A48" s="530"/>
      <c r="B48" s="73"/>
      <c r="C48" s="1"/>
      <c r="D48" s="74"/>
      <c r="E48" s="70"/>
      <c r="F48" s="70"/>
      <c r="G48" s="70"/>
      <c r="H48" s="459"/>
      <c r="I48" s="520"/>
      <c r="J48" s="77"/>
      <c r="K48" s="77"/>
      <c r="L48" s="77"/>
      <c r="M48" s="78"/>
    </row>
    <row r="49" spans="1:13" s="2" customFormat="1" ht="12.75">
      <c r="A49" s="533"/>
      <c r="B49" s="21">
        <v>80195</v>
      </c>
      <c r="C49" s="8" t="s">
        <v>254</v>
      </c>
      <c r="D49" s="86">
        <v>0</v>
      </c>
      <c r="E49" s="71">
        <v>0</v>
      </c>
      <c r="F49" s="71">
        <v>0</v>
      </c>
      <c r="G49" s="71">
        <v>0</v>
      </c>
      <c r="H49" s="462">
        <v>0</v>
      </c>
      <c r="I49" s="466">
        <v>2300</v>
      </c>
      <c r="J49" s="88">
        <v>0</v>
      </c>
      <c r="K49" s="88">
        <v>0</v>
      </c>
      <c r="L49" s="88">
        <v>0</v>
      </c>
      <c r="M49" s="89">
        <v>0</v>
      </c>
    </row>
    <row r="50" spans="1:13" s="2" customFormat="1" ht="12.75">
      <c r="A50" s="530"/>
      <c r="B50" s="73"/>
      <c r="C50" s="1"/>
      <c r="D50" s="74"/>
      <c r="E50" s="70"/>
      <c r="F50" s="70"/>
      <c r="G50" s="70"/>
      <c r="H50" s="459"/>
      <c r="I50" s="464"/>
      <c r="J50" s="77"/>
      <c r="K50" s="77"/>
      <c r="L50" s="77"/>
      <c r="M50" s="78"/>
    </row>
    <row r="51" spans="1:13" s="9" customFormat="1" ht="12.75">
      <c r="A51" s="529">
        <v>851</v>
      </c>
      <c r="B51" s="79"/>
      <c r="C51" s="28" t="s">
        <v>327</v>
      </c>
      <c r="D51" s="67">
        <f aca="true" t="shared" si="7" ref="D51:I51">SUM(D53)</f>
        <v>0</v>
      </c>
      <c r="E51" s="68">
        <f t="shared" si="7"/>
        <v>0</v>
      </c>
      <c r="F51" s="68">
        <f t="shared" si="7"/>
        <v>0</v>
      </c>
      <c r="G51" s="68">
        <f t="shared" si="7"/>
        <v>0</v>
      </c>
      <c r="H51" s="460">
        <f t="shared" si="7"/>
        <v>0</v>
      </c>
      <c r="I51" s="465">
        <f t="shared" si="7"/>
        <v>74964</v>
      </c>
      <c r="J51" s="81">
        <f>SUM(J53:J53)</f>
        <v>0</v>
      </c>
      <c r="K51" s="81">
        <f>SUM(K53:K53)</f>
        <v>36964</v>
      </c>
      <c r="L51" s="81">
        <f>SUM(L53:L53)</f>
        <v>0</v>
      </c>
      <c r="M51" s="82">
        <f>SUM(M53:M53)</f>
        <v>0</v>
      </c>
    </row>
    <row r="52" spans="1:13" s="2" customFormat="1" ht="12.75">
      <c r="A52" s="530"/>
      <c r="B52" s="73"/>
      <c r="C52" s="1"/>
      <c r="D52" s="83"/>
      <c r="E52" s="84"/>
      <c r="F52" s="84"/>
      <c r="G52" s="84"/>
      <c r="H52" s="461"/>
      <c r="I52" s="464"/>
      <c r="J52" s="77"/>
      <c r="K52" s="77"/>
      <c r="L52" s="77"/>
      <c r="M52" s="78"/>
    </row>
    <row r="53" spans="1:13" s="2" customFormat="1" ht="12.75">
      <c r="A53" s="531"/>
      <c r="B53" s="21">
        <v>85154</v>
      </c>
      <c r="C53" s="8" t="s">
        <v>59</v>
      </c>
      <c r="D53" s="86">
        <v>0</v>
      </c>
      <c r="E53" s="71">
        <v>0</v>
      </c>
      <c r="F53" s="71">
        <v>0</v>
      </c>
      <c r="G53" s="71">
        <v>0</v>
      </c>
      <c r="H53" s="462">
        <v>0</v>
      </c>
      <c r="I53" s="466">
        <v>74964</v>
      </c>
      <c r="J53" s="88">
        <v>0</v>
      </c>
      <c r="K53" s="88">
        <v>36964</v>
      </c>
      <c r="L53" s="88">
        <v>0</v>
      </c>
      <c r="M53" s="89">
        <v>0</v>
      </c>
    </row>
    <row r="54" spans="1:13" s="2" customFormat="1" ht="12.75">
      <c r="A54" s="530"/>
      <c r="B54" s="452"/>
      <c r="C54" s="453"/>
      <c r="D54" s="454"/>
      <c r="E54" s="455"/>
      <c r="F54" s="455"/>
      <c r="G54" s="455"/>
      <c r="H54" s="456"/>
      <c r="I54" s="467"/>
      <c r="J54" s="457"/>
      <c r="K54" s="457"/>
      <c r="L54" s="457"/>
      <c r="M54" s="458"/>
    </row>
    <row r="55" spans="1:13" s="9" customFormat="1" ht="12.75">
      <c r="A55" s="529">
        <v>852</v>
      </c>
      <c r="B55" s="79"/>
      <c r="C55" s="28" t="s">
        <v>323</v>
      </c>
      <c r="D55" s="217">
        <f>SUM(D56:D61)</f>
        <v>9936</v>
      </c>
      <c r="E55" s="68">
        <f aca="true" t="shared" si="8" ref="E55:M55">SUM(E56:E61)</f>
        <v>0</v>
      </c>
      <c r="F55" s="68">
        <f t="shared" si="8"/>
        <v>0</v>
      </c>
      <c r="G55" s="68">
        <f t="shared" si="8"/>
        <v>0</v>
      </c>
      <c r="H55" s="463">
        <f t="shared" si="8"/>
        <v>0</v>
      </c>
      <c r="I55" s="217">
        <f t="shared" si="8"/>
        <v>136984</v>
      </c>
      <c r="J55" s="68">
        <f t="shared" si="8"/>
        <v>0</v>
      </c>
      <c r="K55" s="68">
        <f t="shared" si="8"/>
        <v>136465</v>
      </c>
      <c r="L55" s="68">
        <f t="shared" si="8"/>
        <v>0</v>
      </c>
      <c r="M55" s="69">
        <f t="shared" si="8"/>
        <v>0</v>
      </c>
    </row>
    <row r="56" spans="1:13" s="9" customFormat="1" ht="12.75">
      <c r="A56" s="529"/>
      <c r="B56" s="854"/>
      <c r="C56" s="855"/>
      <c r="D56" s="856"/>
      <c r="E56" s="857"/>
      <c r="F56" s="857"/>
      <c r="G56" s="857"/>
      <c r="H56" s="858"/>
      <c r="I56" s="856"/>
      <c r="J56" s="857"/>
      <c r="K56" s="857"/>
      <c r="L56" s="857"/>
      <c r="M56" s="859"/>
    </row>
    <row r="57" spans="1:13" s="866" customFormat="1" ht="25.5">
      <c r="A57" s="860"/>
      <c r="B57" s="889">
        <v>85214</v>
      </c>
      <c r="C57" s="861" t="s">
        <v>130</v>
      </c>
      <c r="D57" s="862">
        <v>9936</v>
      </c>
      <c r="E57" s="863">
        <v>0</v>
      </c>
      <c r="F57" s="863">
        <v>0</v>
      </c>
      <c r="G57" s="863">
        <v>0</v>
      </c>
      <c r="H57" s="864">
        <v>0</v>
      </c>
      <c r="I57" s="862">
        <v>0</v>
      </c>
      <c r="J57" s="863">
        <v>0</v>
      </c>
      <c r="K57" s="863">
        <v>0</v>
      </c>
      <c r="L57" s="863">
        <v>0</v>
      </c>
      <c r="M57" s="865">
        <v>0</v>
      </c>
    </row>
    <row r="58" spans="1:13" s="2" customFormat="1" ht="12.75">
      <c r="A58" s="532"/>
      <c r="B58" s="73"/>
      <c r="C58" s="1"/>
      <c r="D58" s="83"/>
      <c r="E58" s="84"/>
      <c r="F58" s="84"/>
      <c r="G58" s="84"/>
      <c r="H58" s="461"/>
      <c r="I58" s="464"/>
      <c r="J58" s="77"/>
      <c r="K58" s="77"/>
      <c r="L58" s="77"/>
      <c r="M58" s="78"/>
    </row>
    <row r="59" spans="1:13" s="2" customFormat="1" ht="12.75">
      <c r="A59" s="532"/>
      <c r="B59" s="21">
        <v>85219</v>
      </c>
      <c r="C59" s="8" t="s">
        <v>332</v>
      </c>
      <c r="D59" s="86">
        <v>0</v>
      </c>
      <c r="E59" s="71">
        <v>0</v>
      </c>
      <c r="F59" s="71">
        <v>0</v>
      </c>
      <c r="G59" s="71">
        <v>0</v>
      </c>
      <c r="H59" s="462">
        <v>0</v>
      </c>
      <c r="I59" s="466">
        <v>100359</v>
      </c>
      <c r="J59" s="88">
        <v>0</v>
      </c>
      <c r="K59" s="88">
        <v>99840</v>
      </c>
      <c r="L59" s="88">
        <v>0</v>
      </c>
      <c r="M59" s="89">
        <v>0</v>
      </c>
    </row>
    <row r="60" spans="1:13" s="2" customFormat="1" ht="12.75">
      <c r="A60" s="530"/>
      <c r="B60" s="73"/>
      <c r="C60" s="1"/>
      <c r="D60" s="83"/>
      <c r="E60" s="84"/>
      <c r="F60" s="84"/>
      <c r="G60" s="84"/>
      <c r="H60" s="461"/>
      <c r="I60" s="464"/>
      <c r="J60" s="77"/>
      <c r="K60" s="77"/>
      <c r="L60" s="77"/>
      <c r="M60" s="78"/>
    </row>
    <row r="61" spans="1:13" s="2" customFormat="1" ht="12.75">
      <c r="A61" s="531"/>
      <c r="B61" s="21">
        <v>85228</v>
      </c>
      <c r="C61" s="8" t="s">
        <v>60</v>
      </c>
      <c r="D61" s="86">
        <v>0</v>
      </c>
      <c r="E61" s="71">
        <v>0</v>
      </c>
      <c r="F61" s="71">
        <v>0</v>
      </c>
      <c r="G61" s="71">
        <v>0</v>
      </c>
      <c r="H61" s="462">
        <v>0</v>
      </c>
      <c r="I61" s="466">
        <v>36625</v>
      </c>
      <c r="J61" s="88">
        <v>0</v>
      </c>
      <c r="K61" s="88">
        <v>36625</v>
      </c>
      <c r="L61" s="88">
        <v>0</v>
      </c>
      <c r="M61" s="89">
        <v>0</v>
      </c>
    </row>
    <row r="62" spans="1:13" s="2" customFormat="1" ht="12.75">
      <c r="A62" s="530"/>
      <c r="B62" s="73"/>
      <c r="C62" s="1"/>
      <c r="D62" s="74"/>
      <c r="E62" s="70"/>
      <c r="F62" s="70"/>
      <c r="G62" s="70"/>
      <c r="H62" s="459"/>
      <c r="I62" s="464"/>
      <c r="J62" s="77"/>
      <c r="K62" s="77"/>
      <c r="L62" s="77"/>
      <c r="M62" s="78"/>
    </row>
    <row r="63" spans="1:13" s="9" customFormat="1" ht="25.5">
      <c r="A63" s="529">
        <v>853</v>
      </c>
      <c r="B63" s="79"/>
      <c r="C63" s="28" t="s">
        <v>324</v>
      </c>
      <c r="D63" s="67">
        <f aca="true" t="shared" si="9" ref="D63:I63">SUM(D65)</f>
        <v>0</v>
      </c>
      <c r="E63" s="68">
        <f t="shared" si="9"/>
        <v>0</v>
      </c>
      <c r="F63" s="68">
        <f t="shared" si="9"/>
        <v>0</v>
      </c>
      <c r="G63" s="68">
        <f t="shared" si="9"/>
        <v>0</v>
      </c>
      <c r="H63" s="460">
        <f t="shared" si="9"/>
        <v>0</v>
      </c>
      <c r="I63" s="465">
        <f t="shared" si="9"/>
        <v>13700</v>
      </c>
      <c r="J63" s="81">
        <f>SUM(J65:J65)</f>
        <v>13700</v>
      </c>
      <c r="K63" s="81">
        <f>SUM(K65:K65)</f>
        <v>0</v>
      </c>
      <c r="L63" s="81">
        <f>SUM(L65:L65)</f>
        <v>0</v>
      </c>
      <c r="M63" s="82">
        <f>SUM(M65:M65)</f>
        <v>0</v>
      </c>
    </row>
    <row r="64" spans="1:13" s="2" customFormat="1" ht="12.75">
      <c r="A64" s="530"/>
      <c r="B64" s="73"/>
      <c r="C64" s="1"/>
      <c r="D64" s="83"/>
      <c r="E64" s="84"/>
      <c r="F64" s="84"/>
      <c r="G64" s="84"/>
      <c r="H64" s="461"/>
      <c r="I64" s="464"/>
      <c r="J64" s="77"/>
      <c r="K64" s="77"/>
      <c r="L64" s="77"/>
      <c r="M64" s="78"/>
    </row>
    <row r="65" spans="1:13" s="2" customFormat="1" ht="12.75">
      <c r="A65" s="531"/>
      <c r="B65" s="21">
        <v>85305</v>
      </c>
      <c r="C65" s="8" t="s">
        <v>61</v>
      </c>
      <c r="D65" s="86">
        <v>0</v>
      </c>
      <c r="E65" s="71">
        <v>0</v>
      </c>
      <c r="F65" s="71">
        <v>0</v>
      </c>
      <c r="G65" s="71">
        <v>0</v>
      </c>
      <c r="H65" s="462">
        <v>0</v>
      </c>
      <c r="I65" s="466">
        <v>13700</v>
      </c>
      <c r="J65" s="88">
        <v>13700</v>
      </c>
      <c r="K65" s="88">
        <v>0</v>
      </c>
      <c r="L65" s="88">
        <v>0</v>
      </c>
      <c r="M65" s="89">
        <v>0</v>
      </c>
    </row>
    <row r="66" spans="1:13" s="2" customFormat="1" ht="12.75">
      <c r="A66" s="530"/>
      <c r="B66" s="452"/>
      <c r="C66" s="453"/>
      <c r="D66" s="454"/>
      <c r="E66" s="455"/>
      <c r="F66" s="455"/>
      <c r="G66" s="455"/>
      <c r="H66" s="456"/>
      <c r="I66" s="467"/>
      <c r="J66" s="457"/>
      <c r="K66" s="457"/>
      <c r="L66" s="457"/>
      <c r="M66" s="458"/>
    </row>
    <row r="67" spans="1:13" s="9" customFormat="1" ht="12.75">
      <c r="A67" s="529">
        <v>854</v>
      </c>
      <c r="B67" s="79"/>
      <c r="C67" s="28" t="s">
        <v>62</v>
      </c>
      <c r="D67" s="217">
        <f aca="true" t="shared" si="10" ref="D67:M67">SUM(D68:D71)</f>
        <v>0</v>
      </c>
      <c r="E67" s="68">
        <f t="shared" si="10"/>
        <v>0</v>
      </c>
      <c r="F67" s="68">
        <f t="shared" si="10"/>
        <v>0</v>
      </c>
      <c r="G67" s="68">
        <f t="shared" si="10"/>
        <v>0</v>
      </c>
      <c r="H67" s="463">
        <f t="shared" si="10"/>
        <v>0</v>
      </c>
      <c r="I67" s="217">
        <f t="shared" si="10"/>
        <v>60000</v>
      </c>
      <c r="J67" s="68">
        <f t="shared" si="10"/>
        <v>30000</v>
      </c>
      <c r="K67" s="68">
        <f t="shared" si="10"/>
        <v>0</v>
      </c>
      <c r="L67" s="68">
        <f t="shared" si="10"/>
        <v>0</v>
      </c>
      <c r="M67" s="69">
        <f t="shared" si="10"/>
        <v>0</v>
      </c>
    </row>
    <row r="68" spans="1:13" s="2" customFormat="1" ht="12.75">
      <c r="A68" s="532"/>
      <c r="B68" s="73"/>
      <c r="C68" s="1"/>
      <c r="D68" s="83"/>
      <c r="E68" s="84"/>
      <c r="F68" s="84"/>
      <c r="G68" s="84"/>
      <c r="H68" s="461"/>
      <c r="I68" s="464"/>
      <c r="J68" s="77"/>
      <c r="K68" s="77"/>
      <c r="L68" s="77"/>
      <c r="M68" s="78"/>
    </row>
    <row r="69" spans="1:13" s="2" customFormat="1" ht="12.75">
      <c r="A69" s="532"/>
      <c r="B69" s="21">
        <v>85416</v>
      </c>
      <c r="C69" s="8" t="s">
        <v>63</v>
      </c>
      <c r="D69" s="86">
        <v>0</v>
      </c>
      <c r="E69" s="71">
        <v>0</v>
      </c>
      <c r="F69" s="71">
        <v>0</v>
      </c>
      <c r="G69" s="71">
        <v>0</v>
      </c>
      <c r="H69" s="462">
        <v>0</v>
      </c>
      <c r="I69" s="466">
        <v>30000</v>
      </c>
      <c r="J69" s="88">
        <v>0</v>
      </c>
      <c r="K69" s="88">
        <v>0</v>
      </c>
      <c r="L69" s="88">
        <v>0</v>
      </c>
      <c r="M69" s="89">
        <v>0</v>
      </c>
    </row>
    <row r="70" spans="1:13" s="2" customFormat="1" ht="12.75">
      <c r="A70" s="530"/>
      <c r="B70" s="73"/>
      <c r="C70" s="1"/>
      <c r="D70" s="83"/>
      <c r="E70" s="84"/>
      <c r="F70" s="84"/>
      <c r="G70" s="84"/>
      <c r="H70" s="461"/>
      <c r="I70" s="464"/>
      <c r="J70" s="77"/>
      <c r="K70" s="77"/>
      <c r="L70" s="77"/>
      <c r="M70" s="78"/>
    </row>
    <row r="71" spans="1:13" s="2" customFormat="1" ht="12.75">
      <c r="A71" s="531"/>
      <c r="B71" s="21">
        <v>85495</v>
      </c>
      <c r="C71" s="8" t="s">
        <v>254</v>
      </c>
      <c r="D71" s="86">
        <v>0</v>
      </c>
      <c r="E71" s="71">
        <v>0</v>
      </c>
      <c r="F71" s="71">
        <v>0</v>
      </c>
      <c r="G71" s="71">
        <v>0</v>
      </c>
      <c r="H71" s="462">
        <v>0</v>
      </c>
      <c r="I71" s="466">
        <v>30000</v>
      </c>
      <c r="J71" s="88">
        <v>30000</v>
      </c>
      <c r="K71" s="88">
        <v>0</v>
      </c>
      <c r="L71" s="88">
        <v>0</v>
      </c>
      <c r="M71" s="89">
        <v>0</v>
      </c>
    </row>
    <row r="72" spans="1:13" s="2" customFormat="1" ht="12.75">
      <c r="A72" s="530"/>
      <c r="B72" s="73"/>
      <c r="C72" s="1"/>
      <c r="D72" s="74"/>
      <c r="E72" s="70"/>
      <c r="F72" s="70"/>
      <c r="G72" s="70"/>
      <c r="H72" s="459"/>
      <c r="I72" s="464"/>
      <c r="J72" s="77"/>
      <c r="K72" s="77"/>
      <c r="L72" s="77"/>
      <c r="M72" s="78"/>
    </row>
    <row r="73" spans="1:13" s="9" customFormat="1" ht="25.5">
      <c r="A73" s="529">
        <v>900</v>
      </c>
      <c r="B73" s="79"/>
      <c r="C73" s="28" t="s">
        <v>253</v>
      </c>
      <c r="D73" s="217">
        <f>SUM(D75:D79)</f>
        <v>0</v>
      </c>
      <c r="E73" s="68">
        <f aca="true" t="shared" si="11" ref="E73:M73">SUM(E75:E79)</f>
        <v>0</v>
      </c>
      <c r="F73" s="68">
        <f t="shared" si="11"/>
        <v>0</v>
      </c>
      <c r="G73" s="68">
        <f t="shared" si="11"/>
        <v>0</v>
      </c>
      <c r="H73" s="523">
        <f t="shared" si="11"/>
        <v>0</v>
      </c>
      <c r="I73" s="217">
        <f t="shared" si="11"/>
        <v>563734</v>
      </c>
      <c r="J73" s="68">
        <f t="shared" si="11"/>
        <v>0</v>
      </c>
      <c r="K73" s="68">
        <f t="shared" si="11"/>
        <v>5000</v>
      </c>
      <c r="L73" s="68">
        <f t="shared" si="11"/>
        <v>0</v>
      </c>
      <c r="M73" s="523">
        <f t="shared" si="11"/>
        <v>0</v>
      </c>
    </row>
    <row r="74" spans="1:13" s="2" customFormat="1" ht="12.75">
      <c r="A74" s="530"/>
      <c r="B74" s="73"/>
      <c r="C74" s="1"/>
      <c r="D74" s="83"/>
      <c r="E74" s="84"/>
      <c r="F74" s="84"/>
      <c r="G74" s="84"/>
      <c r="H74" s="461"/>
      <c r="I74" s="464"/>
      <c r="J74" s="77"/>
      <c r="K74" s="77"/>
      <c r="L74" s="77"/>
      <c r="M74" s="78"/>
    </row>
    <row r="75" spans="1:13" s="2" customFormat="1" ht="12.75">
      <c r="A75" s="532"/>
      <c r="B75" s="21">
        <v>90001</v>
      </c>
      <c r="C75" s="8" t="s">
        <v>234</v>
      </c>
      <c r="D75" s="86">
        <v>0</v>
      </c>
      <c r="E75" s="71">
        <v>0</v>
      </c>
      <c r="F75" s="71">
        <v>0</v>
      </c>
      <c r="G75" s="71">
        <v>0</v>
      </c>
      <c r="H75" s="462">
        <v>0</v>
      </c>
      <c r="I75" s="466">
        <v>504734</v>
      </c>
      <c r="J75" s="88">
        <v>0</v>
      </c>
      <c r="K75" s="88">
        <v>0</v>
      </c>
      <c r="L75" s="88">
        <v>0</v>
      </c>
      <c r="M75" s="89">
        <v>0</v>
      </c>
    </row>
    <row r="76" spans="1:13" s="2" customFormat="1" ht="12.75">
      <c r="A76" s="532"/>
      <c r="B76" s="73"/>
      <c r="C76" s="1"/>
      <c r="D76" s="521"/>
      <c r="E76" s="70"/>
      <c r="F76" s="70"/>
      <c r="G76" s="70"/>
      <c r="H76" s="522"/>
      <c r="I76" s="520"/>
      <c r="J76" s="77"/>
      <c r="K76" s="77"/>
      <c r="L76" s="77"/>
      <c r="M76" s="524"/>
    </row>
    <row r="77" spans="1:13" s="2" customFormat="1" ht="25.5">
      <c r="A77" s="532"/>
      <c r="B77" s="468">
        <v>90020</v>
      </c>
      <c r="C77" s="215" t="s">
        <v>64</v>
      </c>
      <c r="D77" s="525">
        <v>0</v>
      </c>
      <c r="E77" s="71">
        <v>0</v>
      </c>
      <c r="F77" s="71">
        <v>0</v>
      </c>
      <c r="G77" s="71">
        <v>0</v>
      </c>
      <c r="H77" s="526">
        <v>0</v>
      </c>
      <c r="I77" s="466">
        <v>54000</v>
      </c>
      <c r="J77" s="88">
        <v>0</v>
      </c>
      <c r="K77" s="88">
        <v>0</v>
      </c>
      <c r="L77" s="88">
        <v>0</v>
      </c>
      <c r="M77" s="527">
        <v>0</v>
      </c>
    </row>
    <row r="78" spans="1:13" s="2" customFormat="1" ht="12.75">
      <c r="A78" s="532"/>
      <c r="B78" s="73"/>
      <c r="C78" s="1"/>
      <c r="D78" s="521"/>
      <c r="E78" s="70"/>
      <c r="F78" s="70"/>
      <c r="G78" s="70"/>
      <c r="H78" s="522"/>
      <c r="I78" s="520"/>
      <c r="J78" s="77"/>
      <c r="K78" s="77"/>
      <c r="L78" s="77"/>
      <c r="M78" s="524"/>
    </row>
    <row r="79" spans="1:13" s="2" customFormat="1" ht="12.75">
      <c r="A79" s="531"/>
      <c r="B79" s="21">
        <v>90095</v>
      </c>
      <c r="C79" s="528" t="s">
        <v>254</v>
      </c>
      <c r="D79" s="525">
        <v>0</v>
      </c>
      <c r="E79" s="71">
        <v>0</v>
      </c>
      <c r="F79" s="71">
        <v>0</v>
      </c>
      <c r="G79" s="71">
        <v>0</v>
      </c>
      <c r="H79" s="526">
        <v>0</v>
      </c>
      <c r="I79" s="466">
        <v>5000</v>
      </c>
      <c r="J79" s="88">
        <v>0</v>
      </c>
      <c r="K79" s="88">
        <v>5000</v>
      </c>
      <c r="L79" s="88">
        <v>0</v>
      </c>
      <c r="M79" s="527">
        <v>0</v>
      </c>
    </row>
    <row r="80" spans="1:13" s="2" customFormat="1" ht="12.75">
      <c r="A80" s="530"/>
      <c r="B80" s="73"/>
      <c r="C80" s="1"/>
      <c r="D80" s="74"/>
      <c r="E80" s="70"/>
      <c r="F80" s="70"/>
      <c r="G80" s="70"/>
      <c r="H80" s="459"/>
      <c r="I80" s="464"/>
      <c r="J80" s="77"/>
      <c r="K80" s="77"/>
      <c r="L80" s="77"/>
      <c r="M80" s="78"/>
    </row>
    <row r="81" spans="1:13" s="9" customFormat="1" ht="12.75">
      <c r="A81" s="529">
        <v>921</v>
      </c>
      <c r="B81" s="79"/>
      <c r="C81" s="28" t="s">
        <v>40</v>
      </c>
      <c r="D81" s="217">
        <f>SUM(D83:D89)</f>
        <v>15000</v>
      </c>
      <c r="E81" s="68">
        <f aca="true" t="shared" si="12" ref="E81:M81">SUM(E83:E89)</f>
        <v>0</v>
      </c>
      <c r="F81" s="68">
        <f t="shared" si="12"/>
        <v>0</v>
      </c>
      <c r="G81" s="68">
        <f t="shared" si="12"/>
        <v>0</v>
      </c>
      <c r="H81" s="523">
        <f t="shared" si="12"/>
        <v>0</v>
      </c>
      <c r="I81" s="217">
        <f t="shared" si="12"/>
        <v>460112</v>
      </c>
      <c r="J81" s="68">
        <f t="shared" si="12"/>
        <v>328200</v>
      </c>
      <c r="K81" s="68">
        <f t="shared" si="12"/>
        <v>0</v>
      </c>
      <c r="L81" s="68">
        <f t="shared" si="12"/>
        <v>0</v>
      </c>
      <c r="M81" s="536">
        <f t="shared" si="12"/>
        <v>0</v>
      </c>
    </row>
    <row r="82" spans="1:13" s="2" customFormat="1" ht="12.75">
      <c r="A82" s="530"/>
      <c r="B82" s="73"/>
      <c r="C82" s="1"/>
      <c r="D82" s="83"/>
      <c r="E82" s="84"/>
      <c r="F82" s="84"/>
      <c r="G82" s="84"/>
      <c r="H82" s="461"/>
      <c r="I82" s="464"/>
      <c r="J82" s="77"/>
      <c r="K82" s="77"/>
      <c r="L82" s="77"/>
      <c r="M82" s="78"/>
    </row>
    <row r="83" spans="1:13" s="2" customFormat="1" ht="12.75">
      <c r="A83" s="532"/>
      <c r="B83" s="21">
        <v>92109</v>
      </c>
      <c r="C83" s="8" t="s">
        <v>41</v>
      </c>
      <c r="D83" s="86">
        <v>15000</v>
      </c>
      <c r="E83" s="71">
        <v>0</v>
      </c>
      <c r="F83" s="71">
        <v>0</v>
      </c>
      <c r="G83" s="71">
        <v>0</v>
      </c>
      <c r="H83" s="462">
        <v>0</v>
      </c>
      <c r="I83" s="466">
        <v>107912</v>
      </c>
      <c r="J83" s="88">
        <v>26000</v>
      </c>
      <c r="K83" s="88">
        <v>0</v>
      </c>
      <c r="L83" s="88">
        <v>0</v>
      </c>
      <c r="M83" s="89">
        <v>0</v>
      </c>
    </row>
    <row r="84" spans="1:13" s="2" customFormat="1" ht="12.75">
      <c r="A84" s="532"/>
      <c r="B84" s="73"/>
      <c r="C84" s="1"/>
      <c r="D84" s="521"/>
      <c r="E84" s="70"/>
      <c r="F84" s="70"/>
      <c r="G84" s="70"/>
      <c r="H84" s="522"/>
      <c r="I84" s="520"/>
      <c r="J84" s="77"/>
      <c r="K84" s="77"/>
      <c r="L84" s="77"/>
      <c r="M84" s="524"/>
    </row>
    <row r="85" spans="1:13" s="2" customFormat="1" ht="12.75">
      <c r="A85" s="532"/>
      <c r="B85" s="468">
        <v>92116</v>
      </c>
      <c r="C85" s="215" t="s">
        <v>65</v>
      </c>
      <c r="D85" s="525">
        <v>0</v>
      </c>
      <c r="E85" s="71">
        <v>0</v>
      </c>
      <c r="F85" s="71">
        <v>0</v>
      </c>
      <c r="G85" s="71">
        <v>0</v>
      </c>
      <c r="H85" s="526">
        <v>0</v>
      </c>
      <c r="I85" s="466">
        <v>17200</v>
      </c>
      <c r="J85" s="88">
        <v>17200</v>
      </c>
      <c r="K85" s="88">
        <v>0</v>
      </c>
      <c r="L85" s="88">
        <v>0</v>
      </c>
      <c r="M85" s="527">
        <v>0</v>
      </c>
    </row>
    <row r="86" spans="1:13" s="2" customFormat="1" ht="12.75">
      <c r="A86" s="532"/>
      <c r="B86" s="534"/>
      <c r="C86" s="535"/>
      <c r="D86" s="521"/>
      <c r="E86" s="70"/>
      <c r="F86" s="70"/>
      <c r="G86" s="70"/>
      <c r="H86" s="522"/>
      <c r="I86" s="520"/>
      <c r="J86" s="77"/>
      <c r="K86" s="77"/>
      <c r="L86" s="77"/>
      <c r="M86" s="524"/>
    </row>
    <row r="87" spans="1:13" s="2" customFormat="1" ht="12.75">
      <c r="A87" s="532"/>
      <c r="B87" s="468">
        <v>92120</v>
      </c>
      <c r="C87" s="215" t="s">
        <v>66</v>
      </c>
      <c r="D87" s="525"/>
      <c r="E87" s="71"/>
      <c r="F87" s="71"/>
      <c r="G87" s="71"/>
      <c r="H87" s="526"/>
      <c r="I87" s="466">
        <v>330000</v>
      </c>
      <c r="J87" s="88">
        <v>280000</v>
      </c>
      <c r="K87" s="88"/>
      <c r="L87" s="88"/>
      <c r="M87" s="527"/>
    </row>
    <row r="88" spans="1:13" s="2" customFormat="1" ht="12.75">
      <c r="A88" s="532"/>
      <c r="B88" s="73"/>
      <c r="C88" s="1"/>
      <c r="D88" s="521"/>
      <c r="E88" s="70"/>
      <c r="F88" s="70"/>
      <c r="G88" s="70"/>
      <c r="H88" s="522"/>
      <c r="I88" s="520"/>
      <c r="J88" s="77"/>
      <c r="K88" s="77"/>
      <c r="L88" s="77"/>
      <c r="M88" s="524"/>
    </row>
    <row r="89" spans="1:13" s="2" customFormat="1" ht="13.5" thickBot="1">
      <c r="A89" s="537"/>
      <c r="B89" s="538">
        <v>92195</v>
      </c>
      <c r="C89" s="550" t="s">
        <v>254</v>
      </c>
      <c r="D89" s="551">
        <v>0</v>
      </c>
      <c r="E89" s="91">
        <v>0</v>
      </c>
      <c r="F89" s="91">
        <v>0</v>
      </c>
      <c r="G89" s="91">
        <v>0</v>
      </c>
      <c r="H89" s="552">
        <v>0</v>
      </c>
      <c r="I89" s="541">
        <v>5000</v>
      </c>
      <c r="J89" s="542">
        <v>5000</v>
      </c>
      <c r="K89" s="542">
        <v>0</v>
      </c>
      <c r="L89" s="542">
        <v>0</v>
      </c>
      <c r="M89" s="553">
        <v>0</v>
      </c>
    </row>
    <row r="90" spans="1:13" s="4" customFormat="1" ht="12" thickBot="1">
      <c r="A90" s="544">
        <v>1</v>
      </c>
      <c r="B90" s="545">
        <v>2</v>
      </c>
      <c r="C90" s="546">
        <v>3</v>
      </c>
      <c r="D90" s="547">
        <v>4</v>
      </c>
      <c r="E90" s="548">
        <v>5</v>
      </c>
      <c r="F90" s="548">
        <v>6</v>
      </c>
      <c r="G90" s="548">
        <v>7</v>
      </c>
      <c r="H90" s="545">
        <v>8</v>
      </c>
      <c r="I90" s="547">
        <v>9</v>
      </c>
      <c r="J90" s="548">
        <v>10</v>
      </c>
      <c r="K90" s="548">
        <v>11</v>
      </c>
      <c r="L90" s="548">
        <v>12</v>
      </c>
      <c r="M90" s="549">
        <v>13</v>
      </c>
    </row>
    <row r="91" spans="1:13" s="2" customFormat="1" ht="12.75">
      <c r="A91" s="530"/>
      <c r="B91" s="73"/>
      <c r="C91" s="1"/>
      <c r="D91" s="521"/>
      <c r="E91" s="70"/>
      <c r="F91" s="70"/>
      <c r="G91" s="70"/>
      <c r="H91" s="522"/>
      <c r="I91" s="520"/>
      <c r="J91" s="77"/>
      <c r="K91" s="77"/>
      <c r="L91" s="77"/>
      <c r="M91" s="78"/>
    </row>
    <row r="92" spans="1:13" s="9" customFormat="1" ht="12.75">
      <c r="A92" s="529">
        <v>926</v>
      </c>
      <c r="B92" s="79"/>
      <c r="C92" s="28" t="s">
        <v>43</v>
      </c>
      <c r="D92" s="217">
        <f aca="true" t="shared" si="13" ref="D92:M92">SUM(D93:D96)</f>
        <v>0</v>
      </c>
      <c r="E92" s="68">
        <f t="shared" si="13"/>
        <v>0</v>
      </c>
      <c r="F92" s="68">
        <f t="shared" si="13"/>
        <v>0</v>
      </c>
      <c r="G92" s="68">
        <f t="shared" si="13"/>
        <v>0</v>
      </c>
      <c r="H92" s="463">
        <f t="shared" si="13"/>
        <v>0</v>
      </c>
      <c r="I92" s="217">
        <f t="shared" si="13"/>
        <v>252500</v>
      </c>
      <c r="J92" s="68">
        <f t="shared" si="13"/>
        <v>45000</v>
      </c>
      <c r="K92" s="68">
        <f t="shared" si="13"/>
        <v>17500</v>
      </c>
      <c r="L92" s="68">
        <f t="shared" si="13"/>
        <v>0</v>
      </c>
      <c r="M92" s="69">
        <f t="shared" si="13"/>
        <v>0</v>
      </c>
    </row>
    <row r="93" spans="1:13" s="2" customFormat="1" ht="12.75">
      <c r="A93" s="532"/>
      <c r="B93" s="73"/>
      <c r="C93" s="1"/>
      <c r="D93" s="83"/>
      <c r="E93" s="84"/>
      <c r="F93" s="84"/>
      <c r="G93" s="84"/>
      <c r="H93" s="461"/>
      <c r="I93" s="464"/>
      <c r="J93" s="77"/>
      <c r="K93" s="77"/>
      <c r="L93" s="77"/>
      <c r="M93" s="78"/>
    </row>
    <row r="94" spans="1:13" s="2" customFormat="1" ht="12.75">
      <c r="A94" s="532"/>
      <c r="B94" s="21">
        <v>92604</v>
      </c>
      <c r="C94" s="8" t="s">
        <v>44</v>
      </c>
      <c r="D94" s="86">
        <v>0</v>
      </c>
      <c r="E94" s="71">
        <v>0</v>
      </c>
      <c r="F94" s="71">
        <v>0</v>
      </c>
      <c r="G94" s="71">
        <v>0</v>
      </c>
      <c r="H94" s="462">
        <v>0</v>
      </c>
      <c r="I94" s="466">
        <v>207500</v>
      </c>
      <c r="J94" s="88">
        <v>0</v>
      </c>
      <c r="K94" s="88">
        <v>17500</v>
      </c>
      <c r="L94" s="88">
        <v>0</v>
      </c>
      <c r="M94" s="89">
        <v>0</v>
      </c>
    </row>
    <row r="95" spans="1:13" s="2" customFormat="1" ht="12.75">
      <c r="A95" s="530"/>
      <c r="B95" s="73"/>
      <c r="C95" s="1"/>
      <c r="D95" s="83"/>
      <c r="E95" s="84"/>
      <c r="F95" s="84"/>
      <c r="G95" s="84"/>
      <c r="H95" s="461"/>
      <c r="I95" s="464"/>
      <c r="J95" s="77"/>
      <c r="K95" s="77"/>
      <c r="L95" s="77"/>
      <c r="M95" s="78"/>
    </row>
    <row r="96" spans="1:13" s="2" customFormat="1" ht="13.5" thickBot="1">
      <c r="A96" s="531"/>
      <c r="B96" s="21">
        <v>92605</v>
      </c>
      <c r="C96" s="8" t="s">
        <v>279</v>
      </c>
      <c r="D96" s="86">
        <v>0</v>
      </c>
      <c r="E96" s="71">
        <v>0</v>
      </c>
      <c r="F96" s="71">
        <v>0</v>
      </c>
      <c r="G96" s="71">
        <v>0</v>
      </c>
      <c r="H96" s="462">
        <v>0</v>
      </c>
      <c r="I96" s="466">
        <v>45000</v>
      </c>
      <c r="J96" s="88">
        <v>45000</v>
      </c>
      <c r="K96" s="88">
        <v>0</v>
      </c>
      <c r="L96" s="88">
        <v>0</v>
      </c>
      <c r="M96" s="89">
        <v>0</v>
      </c>
    </row>
    <row r="97" spans="1:13" s="7" customFormat="1" ht="30" customHeight="1" thickBot="1">
      <c r="A97" s="941" t="s">
        <v>199</v>
      </c>
      <c r="B97" s="942"/>
      <c r="C97" s="943"/>
      <c r="D97" s="213">
        <f>SUM(D10+D14+D18+D22+D28+D32+D37+D51+D55+D63+D67+D73+D81+D92)</f>
        <v>424936</v>
      </c>
      <c r="E97" s="94">
        <f aca="true" t="shared" si="14" ref="E97:M97">SUM(E10+E14+E18+E22+E28+E32+E37+E51+E55+E63+E67+E73+E81+E92)</f>
        <v>0</v>
      </c>
      <c r="F97" s="94">
        <f t="shared" si="14"/>
        <v>0</v>
      </c>
      <c r="G97" s="94">
        <f t="shared" si="14"/>
        <v>200000</v>
      </c>
      <c r="H97" s="26">
        <f t="shared" si="14"/>
        <v>0</v>
      </c>
      <c r="I97" s="213">
        <f t="shared" si="14"/>
        <v>4483608</v>
      </c>
      <c r="J97" s="94">
        <f t="shared" si="14"/>
        <v>2149984</v>
      </c>
      <c r="K97" s="94">
        <f t="shared" si="14"/>
        <v>195929</v>
      </c>
      <c r="L97" s="94">
        <f t="shared" si="14"/>
        <v>0</v>
      </c>
      <c r="M97" s="27">
        <f t="shared" si="14"/>
        <v>0</v>
      </c>
    </row>
    <row r="99" ht="12.75">
      <c r="I99" s="51"/>
    </row>
    <row r="100" spans="6:8" ht="12.75">
      <c r="F100" s="29"/>
      <c r="H100" s="29"/>
    </row>
    <row r="103" spans="3:5" ht="12.75">
      <c r="C103" s="559"/>
      <c r="D103" s="560"/>
      <c r="E103" s="29"/>
    </row>
    <row r="104" spans="3:4" ht="12.75">
      <c r="C104" s="559"/>
      <c r="D104" s="560"/>
    </row>
    <row r="105" spans="3:5" ht="12.75">
      <c r="C105" s="559"/>
      <c r="D105" s="560"/>
      <c r="E105" s="29"/>
    </row>
    <row r="106" spans="3:5" ht="12.75">
      <c r="C106" s="559"/>
      <c r="D106" s="560"/>
      <c r="E106" s="29"/>
    </row>
    <row r="107" spans="3:4" ht="12.75">
      <c r="C107" s="559"/>
      <c r="D107" s="560"/>
    </row>
    <row r="108" spans="3:4" ht="12.75">
      <c r="C108" s="559"/>
      <c r="D108" s="560"/>
    </row>
    <row r="109" spans="3:4" ht="12.75">
      <c r="C109" s="559"/>
      <c r="D109" s="559"/>
    </row>
    <row r="110" spans="3:4" ht="12.75">
      <c r="C110" s="559"/>
      <c r="D110" s="561"/>
    </row>
    <row r="111" ht="12.75">
      <c r="F111" s="29"/>
    </row>
  </sheetData>
  <mergeCells count="12">
    <mergeCell ref="J6:M6"/>
    <mergeCell ref="A97:C97"/>
    <mergeCell ref="L1:M1"/>
    <mergeCell ref="A3:M3"/>
    <mergeCell ref="A5:A7"/>
    <mergeCell ref="B5:B7"/>
    <mergeCell ref="C5:C7"/>
    <mergeCell ref="D5:H5"/>
    <mergeCell ref="I5:M5"/>
    <mergeCell ref="D6:D7"/>
    <mergeCell ref="E6:H6"/>
    <mergeCell ref="I6:I7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69" r:id="rId1"/>
  <rowBreaks count="2" manualBreakCount="2">
    <brk id="34" max="12" man="1"/>
    <brk id="8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M22"/>
  <sheetViews>
    <sheetView showGridLines="0" view="pageBreakPreview" zoomScaleSheetLayoutView="100" workbookViewId="0" topLeftCell="B1">
      <selection activeCell="A1" sqref="A1"/>
    </sheetView>
  </sheetViews>
  <sheetFormatPr defaultColWidth="9.140625" defaultRowHeight="12.75"/>
  <cols>
    <col min="1" max="2" width="9.28125" style="17" bestFit="1" customWidth="1"/>
    <col min="3" max="3" width="49.57421875" style="17" bestFit="1" customWidth="1"/>
    <col min="4" max="4" width="12.28125" style="17" bestFit="1" customWidth="1"/>
    <col min="5" max="5" width="10.7109375" style="17" bestFit="1" customWidth="1"/>
    <col min="6" max="6" width="16.7109375" style="17" bestFit="1" customWidth="1"/>
    <col min="7" max="7" width="11.421875" style="17" customWidth="1"/>
    <col min="8" max="8" width="13.00390625" style="17" customWidth="1"/>
    <col min="9" max="9" width="11.57421875" style="17" bestFit="1" customWidth="1"/>
    <col min="10" max="10" width="11.57421875" style="34" bestFit="1" customWidth="1"/>
    <col min="11" max="11" width="17.140625" style="17" customWidth="1"/>
    <col min="12" max="12" width="11.00390625" style="17" bestFit="1" customWidth="1"/>
    <col min="13" max="13" width="15.140625" style="17" customWidth="1"/>
    <col min="14" max="16384" width="9.140625" style="17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9"/>
      <c r="L1" s="905" t="s">
        <v>431</v>
      </c>
      <c r="M1" s="905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921" t="s">
        <v>67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200</v>
      </c>
    </row>
    <row r="5" spans="1:13" s="2" customFormat="1" ht="12.75">
      <c r="A5" s="903" t="s">
        <v>194</v>
      </c>
      <c r="B5" s="898" t="s">
        <v>195</v>
      </c>
      <c r="C5" s="898" t="s">
        <v>196</v>
      </c>
      <c r="D5" s="901" t="s">
        <v>197</v>
      </c>
      <c r="E5" s="902"/>
      <c r="F5" s="902"/>
      <c r="G5" s="902"/>
      <c r="H5" s="944"/>
      <c r="I5" s="934" t="s">
        <v>198</v>
      </c>
      <c r="J5" s="935"/>
      <c r="K5" s="935"/>
      <c r="L5" s="935"/>
      <c r="M5" s="936"/>
    </row>
    <row r="6" spans="1:13" s="2" customFormat="1" ht="12.75">
      <c r="A6" s="904"/>
      <c r="B6" s="899"/>
      <c r="C6" s="899"/>
      <c r="D6" s="937" t="s">
        <v>315</v>
      </c>
      <c r="E6" s="938" t="s">
        <v>255</v>
      </c>
      <c r="F6" s="939"/>
      <c r="G6" s="939"/>
      <c r="H6" s="940"/>
      <c r="I6" s="937" t="s">
        <v>315</v>
      </c>
      <c r="J6" s="938" t="s">
        <v>255</v>
      </c>
      <c r="K6" s="939"/>
      <c r="L6" s="939"/>
      <c r="M6" s="940"/>
    </row>
    <row r="7" spans="1:13" s="2" customFormat="1" ht="59.25" customHeight="1">
      <c r="A7" s="897"/>
      <c r="B7" s="900"/>
      <c r="C7" s="900"/>
      <c r="D7" s="937"/>
      <c r="E7" s="60" t="s">
        <v>256</v>
      </c>
      <c r="F7" s="60" t="s">
        <v>257</v>
      </c>
      <c r="G7" s="60" t="s">
        <v>258</v>
      </c>
      <c r="H7" s="61" t="s">
        <v>259</v>
      </c>
      <c r="I7" s="937"/>
      <c r="J7" s="62" t="s">
        <v>256</v>
      </c>
      <c r="K7" s="62" t="s">
        <v>257</v>
      </c>
      <c r="L7" s="62" t="s">
        <v>258</v>
      </c>
      <c r="M7" s="63" t="s">
        <v>259</v>
      </c>
    </row>
    <row r="8" spans="1:13" s="4" customFormat="1" ht="12" thickBot="1">
      <c r="A8" s="11">
        <v>1</v>
      </c>
      <c r="B8" s="12">
        <v>2</v>
      </c>
      <c r="C8" s="16">
        <v>3</v>
      </c>
      <c r="D8" s="64">
        <v>4</v>
      </c>
      <c r="E8" s="65">
        <v>5</v>
      </c>
      <c r="F8" s="65">
        <v>6</v>
      </c>
      <c r="G8" s="65">
        <v>7</v>
      </c>
      <c r="H8" s="66">
        <v>8</v>
      </c>
      <c r="I8" s="64">
        <v>9</v>
      </c>
      <c r="J8" s="65">
        <v>10</v>
      </c>
      <c r="K8" s="65">
        <v>11</v>
      </c>
      <c r="L8" s="65">
        <v>12</v>
      </c>
      <c r="M8" s="66">
        <v>13</v>
      </c>
    </row>
    <row r="9" spans="1:13" s="2" customFormat="1" ht="12.75">
      <c r="A9" s="72"/>
      <c r="B9" s="73"/>
      <c r="C9" s="1"/>
      <c r="D9" s="74"/>
      <c r="E9" s="70"/>
      <c r="F9" s="70"/>
      <c r="G9" s="70"/>
      <c r="H9" s="75"/>
      <c r="I9" s="76"/>
      <c r="J9" s="77"/>
      <c r="K9" s="77"/>
      <c r="L9" s="77"/>
      <c r="M9" s="78"/>
    </row>
    <row r="10" spans="1:13" s="9" customFormat="1" ht="38.25">
      <c r="A10" s="529">
        <v>751</v>
      </c>
      <c r="B10" s="79"/>
      <c r="C10" s="28" t="s">
        <v>80</v>
      </c>
      <c r="D10" s="67">
        <f aca="true" t="shared" si="0" ref="D10:I10">SUM(D12)</f>
        <v>732</v>
      </c>
      <c r="E10" s="68">
        <f t="shared" si="0"/>
        <v>0</v>
      </c>
      <c r="F10" s="68">
        <f t="shared" si="0"/>
        <v>0</v>
      </c>
      <c r="G10" s="68">
        <f t="shared" si="0"/>
        <v>0</v>
      </c>
      <c r="H10" s="69">
        <f t="shared" si="0"/>
        <v>0</v>
      </c>
      <c r="I10" s="80">
        <f t="shared" si="0"/>
        <v>0</v>
      </c>
      <c r="J10" s="81">
        <f>SUM(J12:J12)</f>
        <v>0</v>
      </c>
      <c r="K10" s="81">
        <f>SUM(K12:K12)</f>
        <v>0</v>
      </c>
      <c r="L10" s="81">
        <f>SUM(L12:L12)</f>
        <v>0</v>
      </c>
      <c r="M10" s="82">
        <f>SUM(M12:M12)</f>
        <v>0</v>
      </c>
    </row>
    <row r="11" spans="1:13" s="2" customFormat="1" ht="12.75">
      <c r="A11" s="72"/>
      <c r="B11" s="73"/>
      <c r="C11" s="1"/>
      <c r="D11" s="83"/>
      <c r="E11" s="84"/>
      <c r="F11" s="84"/>
      <c r="G11" s="84"/>
      <c r="H11" s="85"/>
      <c r="I11" s="76"/>
      <c r="J11" s="77"/>
      <c r="K11" s="77"/>
      <c r="L11" s="77"/>
      <c r="M11" s="78"/>
    </row>
    <row r="12" spans="1:13" s="2" customFormat="1" ht="26.25" thickBot="1">
      <c r="A12" s="10"/>
      <c r="B12" s="468">
        <v>75101</v>
      </c>
      <c r="C12" s="215" t="s">
        <v>46</v>
      </c>
      <c r="D12" s="90">
        <v>732</v>
      </c>
      <c r="E12" s="91">
        <v>0</v>
      </c>
      <c r="F12" s="91">
        <v>0</v>
      </c>
      <c r="G12" s="91">
        <v>0</v>
      </c>
      <c r="H12" s="92">
        <v>0</v>
      </c>
      <c r="I12" s="87">
        <v>0</v>
      </c>
      <c r="J12" s="88">
        <v>0</v>
      </c>
      <c r="K12" s="88">
        <v>0</v>
      </c>
      <c r="L12" s="88">
        <v>0</v>
      </c>
      <c r="M12" s="89">
        <v>0</v>
      </c>
    </row>
    <row r="13" spans="1:13" s="7" customFormat="1" ht="30" customHeight="1" thickBot="1">
      <c r="A13" s="941" t="s">
        <v>199</v>
      </c>
      <c r="B13" s="942"/>
      <c r="C13" s="943"/>
      <c r="D13" s="93">
        <f aca="true" t="shared" si="1" ref="D13:M13">SUM(D10)</f>
        <v>732</v>
      </c>
      <c r="E13" s="94">
        <f t="shared" si="1"/>
        <v>0</v>
      </c>
      <c r="F13" s="94">
        <f t="shared" si="1"/>
        <v>0</v>
      </c>
      <c r="G13" s="94">
        <f t="shared" si="1"/>
        <v>0</v>
      </c>
      <c r="H13" s="214">
        <f t="shared" si="1"/>
        <v>0</v>
      </c>
      <c r="I13" s="213">
        <f t="shared" si="1"/>
        <v>0</v>
      </c>
      <c r="J13" s="94">
        <f t="shared" si="1"/>
        <v>0</v>
      </c>
      <c r="K13" s="94">
        <f t="shared" si="1"/>
        <v>0</v>
      </c>
      <c r="L13" s="94">
        <f t="shared" si="1"/>
        <v>0</v>
      </c>
      <c r="M13" s="27">
        <f t="shared" si="1"/>
        <v>0</v>
      </c>
    </row>
    <row r="15" ht="12.75">
      <c r="I15" s="51"/>
    </row>
    <row r="16" spans="6:8" ht="12.75">
      <c r="F16" s="29"/>
      <c r="H16" s="29"/>
    </row>
    <row r="17" ht="12.75">
      <c r="E17" s="29"/>
    </row>
    <row r="19" ht="12.75">
      <c r="E19" s="29"/>
    </row>
    <row r="22" ht="12.75">
      <c r="D22" s="29"/>
    </row>
  </sheetData>
  <mergeCells count="12">
    <mergeCell ref="L1:M1"/>
    <mergeCell ref="A3:M3"/>
    <mergeCell ref="A5:A7"/>
    <mergeCell ref="B5:B7"/>
    <mergeCell ref="C5:C7"/>
    <mergeCell ref="D5:H5"/>
    <mergeCell ref="I5:M5"/>
    <mergeCell ref="D6:D7"/>
    <mergeCell ref="E6:H6"/>
    <mergeCell ref="I6:I7"/>
    <mergeCell ref="J6:M6"/>
    <mergeCell ref="A13:C13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M22"/>
  <sheetViews>
    <sheetView showGridLines="0" view="pageBreakPreview" zoomScaleSheetLayoutView="100" workbookViewId="0" topLeftCell="B1">
      <selection activeCell="A1" sqref="A1"/>
    </sheetView>
  </sheetViews>
  <sheetFormatPr defaultColWidth="9.140625" defaultRowHeight="12.75"/>
  <cols>
    <col min="1" max="2" width="9.28125" style="17" bestFit="1" customWidth="1"/>
    <col min="3" max="3" width="49.57421875" style="17" bestFit="1" customWidth="1"/>
    <col min="4" max="4" width="12.28125" style="17" bestFit="1" customWidth="1"/>
    <col min="5" max="5" width="10.7109375" style="17" bestFit="1" customWidth="1"/>
    <col min="6" max="6" width="16.7109375" style="17" bestFit="1" customWidth="1"/>
    <col min="7" max="7" width="11.421875" style="17" customWidth="1"/>
    <col min="8" max="8" width="13.00390625" style="17" customWidth="1"/>
    <col min="9" max="9" width="11.57421875" style="17" bestFit="1" customWidth="1"/>
    <col min="10" max="10" width="11.57421875" style="34" bestFit="1" customWidth="1"/>
    <col min="11" max="11" width="17.140625" style="17" customWidth="1"/>
    <col min="12" max="12" width="11.00390625" style="17" bestFit="1" customWidth="1"/>
    <col min="13" max="13" width="15.140625" style="17" customWidth="1"/>
    <col min="14" max="16384" width="9.140625" style="17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9"/>
      <c r="L1" s="905" t="s">
        <v>432</v>
      </c>
      <c r="M1" s="905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921" t="s">
        <v>320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200</v>
      </c>
    </row>
    <row r="5" spans="1:13" s="2" customFormat="1" ht="12.75">
      <c r="A5" s="903" t="s">
        <v>194</v>
      </c>
      <c r="B5" s="898" t="s">
        <v>195</v>
      </c>
      <c r="C5" s="898" t="s">
        <v>196</v>
      </c>
      <c r="D5" s="901" t="s">
        <v>197</v>
      </c>
      <c r="E5" s="902"/>
      <c r="F5" s="902"/>
      <c r="G5" s="902"/>
      <c r="H5" s="944"/>
      <c r="I5" s="934" t="s">
        <v>198</v>
      </c>
      <c r="J5" s="935"/>
      <c r="K5" s="935"/>
      <c r="L5" s="935"/>
      <c r="M5" s="936"/>
    </row>
    <row r="6" spans="1:13" s="2" customFormat="1" ht="12.75">
      <c r="A6" s="904"/>
      <c r="B6" s="899"/>
      <c r="C6" s="899"/>
      <c r="D6" s="937" t="s">
        <v>315</v>
      </c>
      <c r="E6" s="938" t="s">
        <v>255</v>
      </c>
      <c r="F6" s="939"/>
      <c r="G6" s="939"/>
      <c r="H6" s="940"/>
      <c r="I6" s="937" t="s">
        <v>315</v>
      </c>
      <c r="J6" s="938" t="s">
        <v>255</v>
      </c>
      <c r="K6" s="939"/>
      <c r="L6" s="939"/>
      <c r="M6" s="940"/>
    </row>
    <row r="7" spans="1:13" s="2" customFormat="1" ht="59.25" customHeight="1">
      <c r="A7" s="897"/>
      <c r="B7" s="900"/>
      <c r="C7" s="900"/>
      <c r="D7" s="937"/>
      <c r="E7" s="60" t="s">
        <v>256</v>
      </c>
      <c r="F7" s="60" t="s">
        <v>257</v>
      </c>
      <c r="G7" s="60" t="s">
        <v>258</v>
      </c>
      <c r="H7" s="61" t="s">
        <v>259</v>
      </c>
      <c r="I7" s="937"/>
      <c r="J7" s="62" t="s">
        <v>256</v>
      </c>
      <c r="K7" s="62" t="s">
        <v>257</v>
      </c>
      <c r="L7" s="62" t="s">
        <v>258</v>
      </c>
      <c r="M7" s="63" t="s">
        <v>259</v>
      </c>
    </row>
    <row r="8" spans="1:13" s="4" customFormat="1" ht="12" thickBot="1">
      <c r="A8" s="11">
        <v>1</v>
      </c>
      <c r="B8" s="12">
        <v>2</v>
      </c>
      <c r="C8" s="16">
        <v>3</v>
      </c>
      <c r="D8" s="64">
        <v>4</v>
      </c>
      <c r="E8" s="65">
        <v>5</v>
      </c>
      <c r="F8" s="65">
        <v>6</v>
      </c>
      <c r="G8" s="65">
        <v>7</v>
      </c>
      <c r="H8" s="66">
        <v>8</v>
      </c>
      <c r="I8" s="64">
        <v>9</v>
      </c>
      <c r="J8" s="65">
        <v>10</v>
      </c>
      <c r="K8" s="65">
        <v>11</v>
      </c>
      <c r="L8" s="65">
        <v>12</v>
      </c>
      <c r="M8" s="66">
        <v>13</v>
      </c>
    </row>
    <row r="9" spans="1:13" s="2" customFormat="1" ht="12.75">
      <c r="A9" s="72"/>
      <c r="B9" s="73"/>
      <c r="C9" s="1"/>
      <c r="D9" s="74"/>
      <c r="E9" s="70"/>
      <c r="F9" s="70"/>
      <c r="G9" s="70"/>
      <c r="H9" s="75"/>
      <c r="I9" s="76"/>
      <c r="J9" s="77"/>
      <c r="K9" s="77"/>
      <c r="L9" s="77"/>
      <c r="M9" s="78"/>
    </row>
    <row r="10" spans="1:13" s="9" customFormat="1" ht="12.75">
      <c r="A10" s="554">
        <v>600</v>
      </c>
      <c r="B10" s="79"/>
      <c r="C10" s="28" t="s">
        <v>3</v>
      </c>
      <c r="D10" s="67">
        <f aca="true" t="shared" si="0" ref="D10:I10">SUM(D12)</f>
        <v>0</v>
      </c>
      <c r="E10" s="68">
        <f t="shared" si="0"/>
        <v>0</v>
      </c>
      <c r="F10" s="68">
        <f t="shared" si="0"/>
        <v>0</v>
      </c>
      <c r="G10" s="68">
        <f t="shared" si="0"/>
        <v>0</v>
      </c>
      <c r="H10" s="69">
        <f t="shared" si="0"/>
        <v>0</v>
      </c>
      <c r="I10" s="80">
        <f t="shared" si="0"/>
        <v>550000</v>
      </c>
      <c r="J10" s="81">
        <f>SUM(J12:J12)</f>
        <v>0</v>
      </c>
      <c r="K10" s="81">
        <f>SUM(K12:K12)</f>
        <v>0</v>
      </c>
      <c r="L10" s="81">
        <f>SUM(L12:L12)</f>
        <v>0</v>
      </c>
      <c r="M10" s="82">
        <f>SUM(M12:M12)</f>
        <v>0</v>
      </c>
    </row>
    <row r="11" spans="1:13" s="2" customFormat="1" ht="12.75">
      <c r="A11" s="72"/>
      <c r="B11" s="73"/>
      <c r="C11" s="1"/>
      <c r="D11" s="83"/>
      <c r="E11" s="84"/>
      <c r="F11" s="84"/>
      <c r="G11" s="84"/>
      <c r="H11" s="85"/>
      <c r="I11" s="76"/>
      <c r="J11" s="77"/>
      <c r="K11" s="77"/>
      <c r="L11" s="77"/>
      <c r="M11" s="78"/>
    </row>
    <row r="12" spans="1:13" s="2" customFormat="1" ht="13.5" thickBot="1">
      <c r="A12" s="10"/>
      <c r="B12" s="21">
        <v>60014</v>
      </c>
      <c r="C12" s="8" t="s">
        <v>50</v>
      </c>
      <c r="D12" s="90">
        <v>0</v>
      </c>
      <c r="E12" s="91">
        <v>0</v>
      </c>
      <c r="F12" s="91">
        <v>0</v>
      </c>
      <c r="G12" s="91">
        <v>0</v>
      </c>
      <c r="H12" s="92">
        <v>0</v>
      </c>
      <c r="I12" s="87">
        <v>550000</v>
      </c>
      <c r="J12" s="88">
        <v>0</v>
      </c>
      <c r="K12" s="88">
        <v>0</v>
      </c>
      <c r="L12" s="88">
        <v>0</v>
      </c>
      <c r="M12" s="89">
        <v>0</v>
      </c>
    </row>
    <row r="13" spans="1:13" s="7" customFormat="1" ht="30" customHeight="1" thickBot="1">
      <c r="A13" s="941" t="s">
        <v>199</v>
      </c>
      <c r="B13" s="942"/>
      <c r="C13" s="943"/>
      <c r="D13" s="93">
        <f>SUM(D10)</f>
        <v>0</v>
      </c>
      <c r="E13" s="94">
        <f aca="true" t="shared" si="1" ref="E13:M13">SUM(E10)</f>
        <v>0</v>
      </c>
      <c r="F13" s="94">
        <f t="shared" si="1"/>
        <v>0</v>
      </c>
      <c r="G13" s="94">
        <f t="shared" si="1"/>
        <v>0</v>
      </c>
      <c r="H13" s="214">
        <f t="shared" si="1"/>
        <v>0</v>
      </c>
      <c r="I13" s="213">
        <f t="shared" si="1"/>
        <v>550000</v>
      </c>
      <c r="J13" s="94">
        <f t="shared" si="1"/>
        <v>0</v>
      </c>
      <c r="K13" s="94">
        <f t="shared" si="1"/>
        <v>0</v>
      </c>
      <c r="L13" s="94">
        <f t="shared" si="1"/>
        <v>0</v>
      </c>
      <c r="M13" s="27">
        <f t="shared" si="1"/>
        <v>0</v>
      </c>
    </row>
    <row r="15" ht="12.75">
      <c r="I15" s="51"/>
    </row>
    <row r="16" spans="6:8" ht="12.75">
      <c r="F16" s="29"/>
      <c r="H16" s="29"/>
    </row>
    <row r="19" spans="4:5" ht="12.75">
      <c r="D19" s="29"/>
      <c r="E19" s="29"/>
    </row>
    <row r="22" ht="12.75">
      <c r="D22" s="29"/>
    </row>
  </sheetData>
  <mergeCells count="12">
    <mergeCell ref="E6:H6"/>
    <mergeCell ref="I6:I7"/>
    <mergeCell ref="J6:M6"/>
    <mergeCell ref="A13:C13"/>
    <mergeCell ref="L1:M1"/>
    <mergeCell ref="A3:M3"/>
    <mergeCell ref="A5:A7"/>
    <mergeCell ref="B5:B7"/>
    <mergeCell ref="C5:C7"/>
    <mergeCell ref="D5:H5"/>
    <mergeCell ref="I5:M5"/>
    <mergeCell ref="D6:D7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M22"/>
  <sheetViews>
    <sheetView showGridLines="0" view="pageBreakPreview" zoomScaleSheetLayoutView="100" workbookViewId="0" topLeftCell="C1">
      <selection activeCell="A1" sqref="A1"/>
    </sheetView>
  </sheetViews>
  <sheetFormatPr defaultColWidth="9.140625" defaultRowHeight="12.75"/>
  <cols>
    <col min="1" max="2" width="9.28125" style="17" bestFit="1" customWidth="1"/>
    <col min="3" max="3" width="49.57421875" style="17" bestFit="1" customWidth="1"/>
    <col min="4" max="4" width="12.28125" style="17" bestFit="1" customWidth="1"/>
    <col min="5" max="5" width="10.7109375" style="17" bestFit="1" customWidth="1"/>
    <col min="6" max="6" width="16.7109375" style="17" bestFit="1" customWidth="1"/>
    <col min="7" max="7" width="11.421875" style="17" customWidth="1"/>
    <col min="8" max="8" width="13.00390625" style="17" customWidth="1"/>
    <col min="9" max="9" width="11.57421875" style="17" bestFit="1" customWidth="1"/>
    <col min="10" max="10" width="11.57421875" style="34" bestFit="1" customWidth="1"/>
    <col min="11" max="11" width="17.140625" style="17" customWidth="1"/>
    <col min="12" max="12" width="11.00390625" style="17" bestFit="1" customWidth="1"/>
    <col min="13" max="13" width="15.140625" style="17" customWidth="1"/>
    <col min="14" max="16384" width="9.140625" style="17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9"/>
      <c r="L1" s="905" t="s">
        <v>433</v>
      </c>
      <c r="M1" s="905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921" t="s">
        <v>122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200</v>
      </c>
    </row>
    <row r="5" spans="1:13" s="2" customFormat="1" ht="12.75">
      <c r="A5" s="903" t="s">
        <v>194</v>
      </c>
      <c r="B5" s="898" t="s">
        <v>195</v>
      </c>
      <c r="C5" s="898" t="s">
        <v>196</v>
      </c>
      <c r="D5" s="901" t="s">
        <v>197</v>
      </c>
      <c r="E5" s="902"/>
      <c r="F5" s="902"/>
      <c r="G5" s="902"/>
      <c r="H5" s="944"/>
      <c r="I5" s="934" t="s">
        <v>198</v>
      </c>
      <c r="J5" s="935"/>
      <c r="K5" s="935"/>
      <c r="L5" s="935"/>
      <c r="M5" s="936"/>
    </row>
    <row r="6" spans="1:13" s="2" customFormat="1" ht="12.75">
      <c r="A6" s="904"/>
      <c r="B6" s="899"/>
      <c r="C6" s="899"/>
      <c r="D6" s="937" t="s">
        <v>315</v>
      </c>
      <c r="E6" s="938" t="s">
        <v>255</v>
      </c>
      <c r="F6" s="939"/>
      <c r="G6" s="939"/>
      <c r="H6" s="940"/>
      <c r="I6" s="937" t="s">
        <v>315</v>
      </c>
      <c r="J6" s="938" t="s">
        <v>255</v>
      </c>
      <c r="K6" s="939"/>
      <c r="L6" s="939"/>
      <c r="M6" s="940"/>
    </row>
    <row r="7" spans="1:13" s="2" customFormat="1" ht="59.25" customHeight="1">
      <c r="A7" s="897"/>
      <c r="B7" s="900"/>
      <c r="C7" s="900"/>
      <c r="D7" s="937"/>
      <c r="E7" s="60" t="s">
        <v>256</v>
      </c>
      <c r="F7" s="60" t="s">
        <v>257</v>
      </c>
      <c r="G7" s="60" t="s">
        <v>258</v>
      </c>
      <c r="H7" s="61" t="s">
        <v>259</v>
      </c>
      <c r="I7" s="937"/>
      <c r="J7" s="62" t="s">
        <v>256</v>
      </c>
      <c r="K7" s="62" t="s">
        <v>257</v>
      </c>
      <c r="L7" s="62" t="s">
        <v>258</v>
      </c>
      <c r="M7" s="63" t="s">
        <v>259</v>
      </c>
    </row>
    <row r="8" spans="1:13" s="4" customFormat="1" ht="12" thickBot="1">
      <c r="A8" s="11">
        <v>1</v>
      </c>
      <c r="B8" s="12">
        <v>2</v>
      </c>
      <c r="C8" s="16">
        <v>3</v>
      </c>
      <c r="D8" s="64">
        <v>4</v>
      </c>
      <c r="E8" s="65">
        <v>5</v>
      </c>
      <c r="F8" s="65">
        <v>6</v>
      </c>
      <c r="G8" s="65">
        <v>7</v>
      </c>
      <c r="H8" s="66">
        <v>8</v>
      </c>
      <c r="I8" s="64">
        <v>9</v>
      </c>
      <c r="J8" s="65">
        <v>10</v>
      </c>
      <c r="K8" s="65">
        <v>11</v>
      </c>
      <c r="L8" s="65">
        <v>12</v>
      </c>
      <c r="M8" s="66">
        <v>13</v>
      </c>
    </row>
    <row r="9" spans="1:13" s="2" customFormat="1" ht="12.75">
      <c r="A9" s="72"/>
      <c r="B9" s="73"/>
      <c r="C9" s="1"/>
      <c r="D9" s="74"/>
      <c r="E9" s="70"/>
      <c r="F9" s="70"/>
      <c r="G9" s="70"/>
      <c r="H9" s="75"/>
      <c r="I9" s="76"/>
      <c r="J9" s="77"/>
      <c r="K9" s="77"/>
      <c r="L9" s="77"/>
      <c r="M9" s="78"/>
    </row>
    <row r="10" spans="1:13" s="9" customFormat="1" ht="25.5">
      <c r="A10" s="867">
        <v>853</v>
      </c>
      <c r="B10" s="79"/>
      <c r="C10" s="28" t="s">
        <v>324</v>
      </c>
      <c r="D10" s="67">
        <f aca="true" t="shared" si="0" ref="D10:I10">SUM(D12)</f>
        <v>48816</v>
      </c>
      <c r="E10" s="68">
        <f t="shared" si="0"/>
        <v>7</v>
      </c>
      <c r="F10" s="68">
        <f t="shared" si="0"/>
        <v>20784</v>
      </c>
      <c r="G10" s="68">
        <f t="shared" si="0"/>
        <v>0</v>
      </c>
      <c r="H10" s="69">
        <f t="shared" si="0"/>
        <v>0</v>
      </c>
      <c r="I10" s="80">
        <f t="shared" si="0"/>
        <v>48809</v>
      </c>
      <c r="J10" s="81">
        <f>SUM(J12:J12)</f>
        <v>0</v>
      </c>
      <c r="K10" s="81">
        <f>SUM(K12:K12)</f>
        <v>10897</v>
      </c>
      <c r="L10" s="81">
        <f>SUM(L12:L12)</f>
        <v>0</v>
      </c>
      <c r="M10" s="82">
        <f>SUM(M12:M12)</f>
        <v>0</v>
      </c>
    </row>
    <row r="11" spans="1:13" s="2" customFormat="1" ht="12.75">
      <c r="A11" s="72"/>
      <c r="B11" s="73"/>
      <c r="C11" s="1"/>
      <c r="D11" s="83"/>
      <c r="E11" s="84"/>
      <c r="F11" s="84"/>
      <c r="G11" s="84"/>
      <c r="H11" s="85"/>
      <c r="I11" s="76"/>
      <c r="J11" s="77"/>
      <c r="K11" s="77"/>
      <c r="L11" s="77"/>
      <c r="M11" s="78"/>
    </row>
    <row r="12" spans="1:13" s="2" customFormat="1" ht="13.5" thickBot="1">
      <c r="A12" s="10"/>
      <c r="B12" s="21">
        <v>85395</v>
      </c>
      <c r="C12" s="8" t="s">
        <v>254</v>
      </c>
      <c r="D12" s="86">
        <v>48816</v>
      </c>
      <c r="E12" s="71">
        <v>7</v>
      </c>
      <c r="F12" s="71">
        <v>20784</v>
      </c>
      <c r="G12" s="71">
        <v>0</v>
      </c>
      <c r="H12" s="868">
        <v>0</v>
      </c>
      <c r="I12" s="869">
        <v>48809</v>
      </c>
      <c r="J12" s="88">
        <v>0</v>
      </c>
      <c r="K12" s="88">
        <v>10897</v>
      </c>
      <c r="L12" s="88">
        <v>0</v>
      </c>
      <c r="M12" s="89">
        <v>0</v>
      </c>
    </row>
    <row r="13" spans="1:13" s="7" customFormat="1" ht="30" customHeight="1" thickBot="1">
      <c r="A13" s="941" t="s">
        <v>199</v>
      </c>
      <c r="B13" s="942"/>
      <c r="C13" s="943"/>
      <c r="D13" s="213">
        <f aca="true" t="shared" si="1" ref="D13:M13">SUM(D10)</f>
        <v>48816</v>
      </c>
      <c r="E13" s="94">
        <f t="shared" si="1"/>
        <v>7</v>
      </c>
      <c r="F13" s="94">
        <f t="shared" si="1"/>
        <v>20784</v>
      </c>
      <c r="G13" s="94">
        <f t="shared" si="1"/>
        <v>0</v>
      </c>
      <c r="H13" s="26">
        <f t="shared" si="1"/>
        <v>0</v>
      </c>
      <c r="I13" s="213">
        <f t="shared" si="1"/>
        <v>48809</v>
      </c>
      <c r="J13" s="94">
        <f t="shared" si="1"/>
        <v>0</v>
      </c>
      <c r="K13" s="94">
        <f t="shared" si="1"/>
        <v>10897</v>
      </c>
      <c r="L13" s="94">
        <f t="shared" si="1"/>
        <v>0</v>
      </c>
      <c r="M13" s="27">
        <f t="shared" si="1"/>
        <v>0</v>
      </c>
    </row>
    <row r="15" ht="12.75">
      <c r="I15" s="51"/>
    </row>
    <row r="16" spans="6:8" ht="12.75">
      <c r="F16" s="29"/>
      <c r="H16" s="29"/>
    </row>
    <row r="17" ht="12.75">
      <c r="D17" s="561"/>
    </row>
    <row r="19" spans="5:8" ht="12.75">
      <c r="E19" s="29"/>
      <c r="H19" s="888"/>
    </row>
    <row r="21" ht="12.75">
      <c r="E21" s="29"/>
    </row>
    <row r="22" ht="12.75">
      <c r="D22" s="29"/>
    </row>
  </sheetData>
  <mergeCells count="12">
    <mergeCell ref="E6:H6"/>
    <mergeCell ref="I6:I7"/>
    <mergeCell ref="J6:M6"/>
    <mergeCell ref="A13:C13"/>
    <mergeCell ref="L1:M1"/>
    <mergeCell ref="A3:M3"/>
    <mergeCell ref="A5:A7"/>
    <mergeCell ref="B5:B7"/>
    <mergeCell ref="C5:C7"/>
    <mergeCell ref="D5:H5"/>
    <mergeCell ref="I5:M5"/>
    <mergeCell ref="D6:D7"/>
  </mergeCells>
  <printOptions horizontalCentered="1"/>
  <pageMargins left="0.1968503937007874" right="0.1968503937007874" top="0.7874015748031497" bottom="0.984251968503937" header="0.5118110236220472" footer="0.5118110236220472"/>
  <pageSetup horizontalDpi="1200" verticalDpi="12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E60"/>
  <sheetViews>
    <sheetView showGridLines="0" view="pageBreakPreview" zoomScaleSheetLayoutView="100" workbookViewId="0" topLeftCell="B1">
      <selection activeCell="A1" sqref="A1"/>
    </sheetView>
  </sheetViews>
  <sheetFormatPr defaultColWidth="9.140625" defaultRowHeight="12.75"/>
  <cols>
    <col min="1" max="2" width="9.28125" style="17" bestFit="1" customWidth="1"/>
    <col min="3" max="3" width="49.57421875" style="17" bestFit="1" customWidth="1"/>
    <col min="4" max="5" width="24.28125" style="17" customWidth="1"/>
    <col min="6" max="16384" width="9.140625" style="17" customWidth="1"/>
  </cols>
  <sheetData>
    <row r="1" spans="1:5" s="2" customFormat="1" ht="60" customHeight="1">
      <c r="A1" s="3"/>
      <c r="B1" s="3"/>
      <c r="C1" s="3"/>
      <c r="E1" s="20" t="s">
        <v>434</v>
      </c>
    </row>
    <row r="2" spans="1:3" s="2" customFormat="1" ht="12.75">
      <c r="A2" s="3"/>
      <c r="B2" s="3"/>
      <c r="C2" s="3"/>
    </row>
    <row r="3" spans="1:5" s="2" customFormat="1" ht="32.25" customHeight="1">
      <c r="A3" s="921" t="s">
        <v>321</v>
      </c>
      <c r="B3" s="921"/>
      <c r="C3" s="921"/>
      <c r="D3" s="921"/>
      <c r="E3" s="921"/>
    </row>
    <row r="4" spans="1:5" s="2" customFormat="1" ht="15.75" thickBot="1">
      <c r="A4" s="5"/>
      <c r="B4" s="5"/>
      <c r="C4" s="5"/>
      <c r="E4" s="6" t="s">
        <v>200</v>
      </c>
    </row>
    <row r="5" spans="1:5" s="2" customFormat="1" ht="12.75">
      <c r="A5" s="903" t="s">
        <v>194</v>
      </c>
      <c r="B5" s="898" t="s">
        <v>195</v>
      </c>
      <c r="C5" s="898" t="s">
        <v>196</v>
      </c>
      <c r="D5" s="945" t="s">
        <v>197</v>
      </c>
      <c r="E5" s="948" t="s">
        <v>198</v>
      </c>
    </row>
    <row r="6" spans="1:5" s="2" customFormat="1" ht="12.75">
      <c r="A6" s="904"/>
      <c r="B6" s="899"/>
      <c r="C6" s="899"/>
      <c r="D6" s="946"/>
      <c r="E6" s="949"/>
    </row>
    <row r="7" spans="1:5" s="2" customFormat="1" ht="59.25" customHeight="1">
      <c r="A7" s="897"/>
      <c r="B7" s="900"/>
      <c r="C7" s="900"/>
      <c r="D7" s="947"/>
      <c r="E7" s="950"/>
    </row>
    <row r="8" spans="1:5" s="4" customFormat="1" ht="12" thickBot="1">
      <c r="A8" s="11">
        <v>1</v>
      </c>
      <c r="B8" s="12">
        <v>2</v>
      </c>
      <c r="C8" s="16">
        <v>3</v>
      </c>
      <c r="D8" s="18">
        <v>4</v>
      </c>
      <c r="E8" s="19">
        <v>5</v>
      </c>
    </row>
    <row r="9" spans="1:5" s="2" customFormat="1" ht="12.75">
      <c r="A9" s="15"/>
      <c r="B9" s="13"/>
      <c r="C9" s="1"/>
      <c r="D9" s="951">
        <f>SUM(D12)</f>
        <v>741761</v>
      </c>
      <c r="E9" s="953">
        <f>SUM(E12)</f>
        <v>0</v>
      </c>
    </row>
    <row r="10" spans="1:5" s="9" customFormat="1" ht="25.5">
      <c r="A10" s="555">
        <v>400</v>
      </c>
      <c r="B10" s="79"/>
      <c r="C10" s="28" t="s">
        <v>0</v>
      </c>
      <c r="D10" s="952"/>
      <c r="E10" s="954"/>
    </row>
    <row r="11" spans="1:5" s="2" customFormat="1" ht="12.75">
      <c r="A11" s="532"/>
      <c r="B11" s="73"/>
      <c r="C11" s="1"/>
      <c r="D11" s="22"/>
      <c r="E11" s="23"/>
    </row>
    <row r="12" spans="1:5" s="2" customFormat="1" ht="12.75">
      <c r="A12" s="531"/>
      <c r="B12" s="21">
        <v>40002</v>
      </c>
      <c r="C12" s="8" t="s">
        <v>233</v>
      </c>
      <c r="D12" s="24">
        <v>741761</v>
      </c>
      <c r="E12" s="25">
        <v>0</v>
      </c>
    </row>
    <row r="13" spans="1:5" s="2" customFormat="1" ht="12.75">
      <c r="A13" s="532"/>
      <c r="B13" s="13"/>
      <c r="C13" s="1"/>
      <c r="D13" s="951">
        <f>SUM(D15:D16)</f>
        <v>3390200</v>
      </c>
      <c r="E13" s="953">
        <f>SUM(E15:E16)</f>
        <v>22700</v>
      </c>
    </row>
    <row r="14" spans="1:5" s="9" customFormat="1" ht="12.75">
      <c r="A14" s="555">
        <v>600</v>
      </c>
      <c r="B14" s="14"/>
      <c r="C14" s="28" t="s">
        <v>3</v>
      </c>
      <c r="D14" s="952"/>
      <c r="E14" s="954"/>
    </row>
    <row r="15" spans="1:5" s="2" customFormat="1" ht="12.75">
      <c r="A15" s="532"/>
      <c r="B15" s="13"/>
      <c r="C15" s="1"/>
      <c r="D15" s="22"/>
      <c r="E15" s="23"/>
    </row>
    <row r="16" spans="1:5" s="2" customFormat="1" ht="12.75">
      <c r="A16" s="531"/>
      <c r="B16" s="21">
        <v>60016</v>
      </c>
      <c r="C16" s="215" t="s">
        <v>4</v>
      </c>
      <c r="D16" s="24">
        <v>3390200</v>
      </c>
      <c r="E16" s="25">
        <v>22700</v>
      </c>
    </row>
    <row r="17" spans="1:5" s="2" customFormat="1" ht="12.75">
      <c r="A17" s="532"/>
      <c r="B17" s="13"/>
      <c r="C17" s="1"/>
      <c r="D17" s="951">
        <f>SUM(D20:D22)</f>
        <v>0</v>
      </c>
      <c r="E17" s="953">
        <f>SUM(E20:E22)</f>
        <v>2142500</v>
      </c>
    </row>
    <row r="18" spans="1:5" s="9" customFormat="1" ht="12.75">
      <c r="A18" s="555">
        <v>700</v>
      </c>
      <c r="B18" s="14"/>
      <c r="C18" s="28" t="s">
        <v>328</v>
      </c>
      <c r="D18" s="952"/>
      <c r="E18" s="954"/>
    </row>
    <row r="19" spans="1:5" s="2" customFormat="1" ht="12.75">
      <c r="A19" s="532"/>
      <c r="B19" s="13"/>
      <c r="C19" s="1"/>
      <c r="D19" s="22"/>
      <c r="E19" s="23"/>
    </row>
    <row r="20" spans="1:5" s="2" customFormat="1" ht="12.75">
      <c r="A20" s="532"/>
      <c r="B20" s="21">
        <v>70001</v>
      </c>
      <c r="C20" s="8" t="s">
        <v>329</v>
      </c>
      <c r="D20" s="24">
        <v>0</v>
      </c>
      <c r="E20" s="25">
        <v>1142500</v>
      </c>
    </row>
    <row r="21" spans="1:5" s="2" customFormat="1" ht="12.75">
      <c r="A21" s="532"/>
      <c r="B21" s="13"/>
      <c r="C21" s="1"/>
      <c r="D21" s="556"/>
      <c r="E21" s="557"/>
    </row>
    <row r="22" spans="1:5" s="2" customFormat="1" ht="12.75">
      <c r="A22" s="531"/>
      <c r="B22" s="558">
        <v>70095</v>
      </c>
      <c r="C22" s="8" t="s">
        <v>254</v>
      </c>
      <c r="D22" s="24">
        <v>0</v>
      </c>
      <c r="E22" s="25">
        <v>1000000</v>
      </c>
    </row>
    <row r="23" spans="1:5" s="2" customFormat="1" ht="12.75">
      <c r="A23" s="532"/>
      <c r="B23" s="13"/>
      <c r="C23" s="1"/>
      <c r="D23" s="951">
        <f>SUM(D25:D26)</f>
        <v>0</v>
      </c>
      <c r="E23" s="953">
        <f>SUM(E25:E26)</f>
        <v>500000</v>
      </c>
    </row>
    <row r="24" spans="1:5" s="9" customFormat="1" ht="12.75">
      <c r="A24" s="555">
        <v>710</v>
      </c>
      <c r="B24" s="14"/>
      <c r="C24" s="28" t="s">
        <v>333</v>
      </c>
      <c r="D24" s="952"/>
      <c r="E24" s="954"/>
    </row>
    <row r="25" spans="1:5" s="2" customFormat="1" ht="12.75">
      <c r="A25" s="532"/>
      <c r="B25" s="13"/>
      <c r="C25" s="1"/>
      <c r="D25" s="22"/>
      <c r="E25" s="23"/>
    </row>
    <row r="26" spans="1:5" s="2" customFormat="1" ht="12.75">
      <c r="A26" s="531"/>
      <c r="B26" s="21">
        <v>71095</v>
      </c>
      <c r="C26" s="8" t="s">
        <v>254</v>
      </c>
      <c r="D26" s="24">
        <v>0</v>
      </c>
      <c r="E26" s="25">
        <v>500000</v>
      </c>
    </row>
    <row r="27" spans="1:5" s="2" customFormat="1" ht="12.75">
      <c r="A27" s="532"/>
      <c r="B27" s="13"/>
      <c r="C27" s="1"/>
      <c r="D27" s="951">
        <f>SUM(D30)</f>
        <v>0</v>
      </c>
      <c r="E27" s="953">
        <f>SUM(E30)</f>
        <v>400000</v>
      </c>
    </row>
    <row r="28" spans="1:5" s="9" customFormat="1" ht="25.5">
      <c r="A28" s="555">
        <v>754</v>
      </c>
      <c r="B28" s="14"/>
      <c r="C28" s="28" t="s">
        <v>12</v>
      </c>
      <c r="D28" s="952"/>
      <c r="E28" s="954"/>
    </row>
    <row r="29" spans="1:5" s="2" customFormat="1" ht="12.75">
      <c r="A29" s="532"/>
      <c r="B29" s="13"/>
      <c r="C29" s="1"/>
      <c r="D29" s="22"/>
      <c r="E29" s="23"/>
    </row>
    <row r="30" spans="1:5" s="2" customFormat="1" ht="12.75">
      <c r="A30" s="531"/>
      <c r="B30" s="21">
        <v>75495</v>
      </c>
      <c r="C30" s="8" t="s">
        <v>254</v>
      </c>
      <c r="D30" s="24">
        <v>0</v>
      </c>
      <c r="E30" s="25">
        <v>400000</v>
      </c>
    </row>
    <row r="31" spans="1:5" s="2" customFormat="1" ht="12.75">
      <c r="A31" s="532"/>
      <c r="B31" s="13"/>
      <c r="C31" s="1"/>
      <c r="D31" s="951">
        <f>SUM(D33:D34)</f>
        <v>450000</v>
      </c>
      <c r="E31" s="953">
        <f>SUM(E33:E34)</f>
        <v>640000</v>
      </c>
    </row>
    <row r="32" spans="1:5" s="9" customFormat="1" ht="12.75">
      <c r="A32" s="555">
        <v>758</v>
      </c>
      <c r="B32" s="14"/>
      <c r="C32" s="28" t="s">
        <v>24</v>
      </c>
      <c r="D32" s="952"/>
      <c r="E32" s="954"/>
    </row>
    <row r="33" spans="1:5" s="2" customFormat="1" ht="12.75">
      <c r="A33" s="532"/>
      <c r="B33" s="13"/>
      <c r="C33" s="1"/>
      <c r="D33" s="22"/>
      <c r="E33" s="23"/>
    </row>
    <row r="34" spans="1:5" s="2" customFormat="1" ht="12.75">
      <c r="A34" s="531"/>
      <c r="B34" s="21">
        <v>75818</v>
      </c>
      <c r="C34" s="8" t="s">
        <v>57</v>
      </c>
      <c r="D34" s="24">
        <v>450000</v>
      </c>
      <c r="E34" s="25">
        <v>640000</v>
      </c>
    </row>
    <row r="35" spans="1:5" s="2" customFormat="1" ht="12.75">
      <c r="A35" s="532"/>
      <c r="B35" s="13"/>
      <c r="C35" s="1"/>
      <c r="D35" s="951">
        <f>SUM(D38:D40)</f>
        <v>0</v>
      </c>
      <c r="E35" s="953">
        <f>SUM(E38:E40)</f>
        <v>971200</v>
      </c>
    </row>
    <row r="36" spans="1:5" s="9" customFormat="1" ht="12.75">
      <c r="A36" s="555">
        <v>801</v>
      </c>
      <c r="B36" s="14"/>
      <c r="C36" s="28" t="s">
        <v>32</v>
      </c>
      <c r="D36" s="952"/>
      <c r="E36" s="954"/>
    </row>
    <row r="37" spans="1:5" s="2" customFormat="1" ht="12.75">
      <c r="A37" s="532"/>
      <c r="B37" s="13"/>
      <c r="C37" s="1"/>
      <c r="D37" s="22"/>
      <c r="E37" s="23"/>
    </row>
    <row r="38" spans="1:5" s="2" customFormat="1" ht="12.75">
      <c r="A38" s="532"/>
      <c r="B38" s="21">
        <v>80101</v>
      </c>
      <c r="C38" s="8" t="s">
        <v>33</v>
      </c>
      <c r="D38" s="24">
        <v>0</v>
      </c>
      <c r="E38" s="25">
        <v>970000</v>
      </c>
    </row>
    <row r="39" spans="1:5" s="2" customFormat="1" ht="12.75">
      <c r="A39" s="532"/>
      <c r="B39" s="13"/>
      <c r="C39" s="1"/>
      <c r="D39" s="556"/>
      <c r="E39" s="557"/>
    </row>
    <row r="40" spans="1:5" s="2" customFormat="1" ht="12.75">
      <c r="A40" s="531"/>
      <c r="B40" s="21">
        <v>80104</v>
      </c>
      <c r="C40" s="8" t="s">
        <v>34</v>
      </c>
      <c r="D40" s="24">
        <v>0</v>
      </c>
      <c r="E40" s="25">
        <v>1200</v>
      </c>
    </row>
    <row r="41" spans="1:5" s="2" customFormat="1" ht="12.75">
      <c r="A41" s="532"/>
      <c r="B41" s="13"/>
      <c r="C41" s="1"/>
      <c r="D41" s="951">
        <f>SUM(D44:D50)</f>
        <v>1419734</v>
      </c>
      <c r="E41" s="953">
        <f>SUM(E44:E50)</f>
        <v>2054000</v>
      </c>
    </row>
    <row r="42" spans="1:5" s="9" customFormat="1" ht="25.5">
      <c r="A42" s="555">
        <v>900</v>
      </c>
      <c r="B42" s="14"/>
      <c r="C42" s="28" t="s">
        <v>253</v>
      </c>
      <c r="D42" s="952"/>
      <c r="E42" s="954"/>
    </row>
    <row r="43" spans="1:5" s="2" customFormat="1" ht="12.75">
      <c r="A43" s="532"/>
      <c r="B43" s="13"/>
      <c r="C43" s="1"/>
      <c r="D43" s="22"/>
      <c r="E43" s="23"/>
    </row>
    <row r="44" spans="1:5" s="2" customFormat="1" ht="12.75">
      <c r="A44" s="532"/>
      <c r="B44" s="21">
        <v>90001</v>
      </c>
      <c r="C44" s="8" t="s">
        <v>234</v>
      </c>
      <c r="D44" s="24">
        <v>484734</v>
      </c>
      <c r="E44" s="25">
        <v>914000</v>
      </c>
    </row>
    <row r="45" spans="1:5" s="2" customFormat="1" ht="12.75">
      <c r="A45" s="532"/>
      <c r="B45" s="13"/>
      <c r="C45" s="1"/>
      <c r="D45" s="22"/>
      <c r="E45" s="23"/>
    </row>
    <row r="46" spans="1:5" s="2" customFormat="1" ht="12.75">
      <c r="A46" s="532"/>
      <c r="B46" s="21">
        <v>90002</v>
      </c>
      <c r="C46" s="8" t="s">
        <v>235</v>
      </c>
      <c r="D46" s="24">
        <v>900000</v>
      </c>
      <c r="E46" s="25">
        <v>900000</v>
      </c>
    </row>
    <row r="47" spans="1:5" s="2" customFormat="1" ht="12.75">
      <c r="A47" s="532"/>
      <c r="B47" s="13"/>
      <c r="C47" s="1"/>
      <c r="D47" s="22"/>
      <c r="E47" s="23"/>
    </row>
    <row r="48" spans="1:5" s="2" customFormat="1" ht="12.75">
      <c r="A48" s="532"/>
      <c r="B48" s="21">
        <v>90015</v>
      </c>
      <c r="C48" s="8" t="s">
        <v>68</v>
      </c>
      <c r="D48" s="24">
        <v>35000</v>
      </c>
      <c r="E48" s="25">
        <v>165000</v>
      </c>
    </row>
    <row r="49" spans="1:5" s="2" customFormat="1" ht="12.75">
      <c r="A49" s="532"/>
      <c r="B49" s="13"/>
      <c r="C49" s="1"/>
      <c r="D49" s="22"/>
      <c r="E49" s="23"/>
    </row>
    <row r="50" spans="1:5" s="2" customFormat="1" ht="12.75">
      <c r="A50" s="531"/>
      <c r="B50" s="21">
        <v>90095</v>
      </c>
      <c r="C50" s="8" t="s">
        <v>254</v>
      </c>
      <c r="D50" s="24">
        <v>0</v>
      </c>
      <c r="E50" s="25">
        <v>75000</v>
      </c>
    </row>
    <row r="51" spans="1:5" s="2" customFormat="1" ht="12.75">
      <c r="A51" s="532"/>
      <c r="B51" s="13"/>
      <c r="C51" s="1"/>
      <c r="D51" s="951">
        <f>SUM(D53:D54)</f>
        <v>0</v>
      </c>
      <c r="E51" s="953">
        <f>SUM(E53:E54)</f>
        <v>275000</v>
      </c>
    </row>
    <row r="52" spans="1:5" s="9" customFormat="1" ht="12.75">
      <c r="A52" s="555">
        <v>921</v>
      </c>
      <c r="B52" s="14"/>
      <c r="C52" s="28" t="s">
        <v>40</v>
      </c>
      <c r="D52" s="952"/>
      <c r="E52" s="954"/>
    </row>
    <row r="53" spans="1:5" s="2" customFormat="1" ht="12.75">
      <c r="A53" s="532"/>
      <c r="B53" s="13"/>
      <c r="C53" s="1"/>
      <c r="D53" s="22"/>
      <c r="E53" s="23"/>
    </row>
    <row r="54" spans="1:5" s="2" customFormat="1" ht="13.5" thickBot="1">
      <c r="A54" s="531"/>
      <c r="B54" s="21">
        <v>92109</v>
      </c>
      <c r="C54" s="8" t="s">
        <v>41</v>
      </c>
      <c r="D54" s="24">
        <v>0</v>
      </c>
      <c r="E54" s="25">
        <v>275000</v>
      </c>
    </row>
    <row r="55" spans="1:5" s="7" customFormat="1" ht="30" customHeight="1" thickBot="1">
      <c r="A55" s="941" t="s">
        <v>199</v>
      </c>
      <c r="B55" s="942"/>
      <c r="C55" s="943"/>
      <c r="D55" s="26">
        <f>SUM(D9+D13+D17+D23+D27+D31+D35+D41+D51)</f>
        <v>6001695</v>
      </c>
      <c r="E55" s="27">
        <f>SUM(E9+E13+E17+E23+E27+E31+E35+E41+E51)</f>
        <v>7005400</v>
      </c>
    </row>
    <row r="57" ht="12.75">
      <c r="D57" s="29"/>
    </row>
    <row r="58" spans="3:4" ht="12.75">
      <c r="C58" s="32"/>
      <c r="D58" s="29"/>
    </row>
    <row r="60" ht="12.75">
      <c r="C60" s="29"/>
    </row>
  </sheetData>
  <mergeCells count="25">
    <mergeCell ref="D51:D52"/>
    <mergeCell ref="E51:E52"/>
    <mergeCell ref="D27:D28"/>
    <mergeCell ref="E27:E28"/>
    <mergeCell ref="D31:D32"/>
    <mergeCell ref="E31:E32"/>
    <mergeCell ref="E41:E42"/>
    <mergeCell ref="D17:D18"/>
    <mergeCell ref="E17:E18"/>
    <mergeCell ref="D23:D24"/>
    <mergeCell ref="E23:E24"/>
    <mergeCell ref="A55:C55"/>
    <mergeCell ref="A5:A7"/>
    <mergeCell ref="B5:B7"/>
    <mergeCell ref="C5:C7"/>
    <mergeCell ref="A3:E3"/>
    <mergeCell ref="D5:D7"/>
    <mergeCell ref="E5:E7"/>
    <mergeCell ref="D41:D42"/>
    <mergeCell ref="D35:D36"/>
    <mergeCell ref="E35:E36"/>
    <mergeCell ref="D9:D10"/>
    <mergeCell ref="E9:E10"/>
    <mergeCell ref="D13:D14"/>
    <mergeCell ref="E13:E14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2008-05-02T08:21:50Z</cp:lastPrinted>
  <dcterms:created xsi:type="dcterms:W3CDTF">2004-09-09T06:31:16Z</dcterms:created>
  <dcterms:modified xsi:type="dcterms:W3CDTF">2008-05-02T08:22:13Z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