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3" activeTab="5"/>
  </bookViews>
  <sheets>
    <sheet name="Dochody-własne" sheetId="1" r:id="rId1"/>
    <sheet name="Dochody-porozumienia z jst" sheetId="2" r:id="rId2"/>
    <sheet name="Dochody-wspólne" sheetId="3" r:id="rId3"/>
    <sheet name="Wydatki bieżące-własne" sheetId="4" r:id="rId4"/>
    <sheet name="Wydatki bieżące-porozum. z jst" sheetId="5" r:id="rId5"/>
    <sheet name="Wydatki bieżące-wspólne" sheetId="6" r:id="rId6"/>
    <sheet name="Wydatki majątkowe - własne" sheetId="7" r:id="rId7"/>
    <sheet name="Dotacje celowe-programy" sheetId="8" r:id="rId8"/>
    <sheet name="Dotacje celowe-programy poroz." sheetId="9" r:id="rId9"/>
    <sheet name="Dotacje celowe-wspólne" sheetId="10" r:id="rId10"/>
    <sheet name="Fundusze pomocowe" sheetId="11" r:id="rId11"/>
    <sheet name="GFOŚiGW" sheetId="12" r:id="rId12"/>
    <sheet name="Wieloletni-2008" sheetId="13" r:id="rId13"/>
  </sheets>
  <definedNames>
    <definedName name="_xlnm.Print_Area" localSheetId="1">'Dochody-porozumienia z jst'!$A$1:$J$13</definedName>
    <definedName name="_xlnm.Print_Area" localSheetId="0">'Dochody-własne'!$A$1:$J$25</definedName>
    <definedName name="_xlnm.Print_Area" localSheetId="2">'Dochody-wspólne'!$A$1:$J$13</definedName>
    <definedName name="_xlnm.Print_Area" localSheetId="7">'Dotacje celowe-programy'!$A$1:$E$44</definedName>
    <definedName name="_xlnm.Print_Area" localSheetId="8">'Dotacje celowe-programy poroz.'!$A$1:$E$12</definedName>
    <definedName name="_xlnm.Print_Area" localSheetId="9">'Dotacje celowe-wspólne'!$A$1:$E$17</definedName>
    <definedName name="_xlnm.Print_Area" localSheetId="10">'Fundusze pomocowe'!$A$1:$N$148</definedName>
    <definedName name="_xlnm.Print_Area" localSheetId="11">'GFOŚiGW'!$A$1:$C$56</definedName>
    <definedName name="_xlnm.Print_Area" localSheetId="12">'Wieloletni-2008'!$A$1:$P$171</definedName>
    <definedName name="_xlnm.Print_Area" localSheetId="3">'Wydatki bieżące-własne'!$A$1:$M$29</definedName>
    <definedName name="_xlnm.Print_Area" localSheetId="5">'Wydatki bieżące-wspólne'!$A$1:$M$13</definedName>
    <definedName name="_xlnm.Print_Area" localSheetId="6">'Wydatki majątkowe - własne'!$A$1:$E$17</definedName>
  </definedNames>
  <calcPr fullCalcOnLoad="1" fullPrecision="0"/>
</workbook>
</file>

<file path=xl/sharedStrings.xml><?xml version="1.0" encoding="utf-8"?>
<sst xmlns="http://schemas.openxmlformats.org/spreadsheetml/2006/main" count="829" uniqueCount="285">
  <si>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</si>
  <si>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</si>
  <si>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</si>
  <si>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</si>
  <si>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</si>
  <si>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</si>
  <si>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</si>
  <si>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Okres realizacji</t>
  </si>
  <si>
    <t>Budowa ścieżek rowerowych</t>
  </si>
  <si>
    <t>Budowa świetlicy wiejskiej w Trzeszczynie</t>
  </si>
  <si>
    <t>Lp.</t>
  </si>
  <si>
    <t>środki budżetowe</t>
  </si>
  <si>
    <t>środki pomocowe</t>
  </si>
  <si>
    <t>Modernizacja ul. Wyszyńskiego w Policach</t>
  </si>
  <si>
    <t>Przebudowa klubu Rady Sołeckiej w Tatyni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</si>
  <si>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</si>
  <si>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Paragraf</t>
  </si>
  <si>
    <t xml:space="preserve">Środki na dofinansowanie własnych zadań bieżących gminy (związków gmin), powiatów (związków powiatów), samorządów województw, pozyskane z innych źródeł </t>
  </si>
  <si>
    <t>Dział 900                             Rozdział 90011</t>
  </si>
  <si>
    <t>Wyszczególnienie</t>
  </si>
  <si>
    <t>I.</t>
  </si>
  <si>
    <t>STAN FUNDUSZU NA POCZĄTEK ROKU</t>
  </si>
  <si>
    <t>1.</t>
  </si>
  <si>
    <t>II.</t>
  </si>
  <si>
    <t xml:space="preserve">PRZYCHODY </t>
  </si>
  <si>
    <t>Wpływy z różnych opłat (za pobór wód)</t>
  </si>
  <si>
    <t>2.</t>
  </si>
  <si>
    <t>Odsetki od środków na rachunkach bankowych</t>
  </si>
  <si>
    <t>3.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</si>
  <si>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</si>
  <si>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</si>
  <si>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</si>
  <si>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</si>
  <si>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</si>
  <si>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</si>
  <si>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</si>
  <si>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</si>
  <si>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</si>
  <si>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</si>
  <si>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</si>
  <si>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</si>
  <si>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Gospodarka ściekowa i ochrona wód</t>
  </si>
  <si>
    <t>Gospodarka odpadami</t>
  </si>
  <si>
    <t>Utrzymanie zieleni w miastach i gminach</t>
  </si>
  <si>
    <t>Ochrona powietrza atmosferycznego i klimatu</t>
  </si>
  <si>
    <t>Opieka nad zwierzętami</t>
  </si>
  <si>
    <t>7.</t>
  </si>
  <si>
    <t>Edukacja ekologiczna</t>
  </si>
  <si>
    <t>8.</t>
  </si>
  <si>
    <t>Melioracje</t>
  </si>
  <si>
    <t>9.</t>
  </si>
  <si>
    <t>Inne zadania</t>
  </si>
  <si>
    <t>10.</t>
  </si>
  <si>
    <t>Różne rozliczenia finansowe</t>
  </si>
  <si>
    <t>IV</t>
  </si>
  <si>
    <t>STAN FUNDUSZU NA KONIEC ROKU</t>
  </si>
  <si>
    <t>Środki finansowe pozostałe z 2007 r.</t>
  </si>
  <si>
    <t>Poz.</t>
  </si>
  <si>
    <t>Treść</t>
  </si>
  <si>
    <t>x</t>
  </si>
  <si>
    <t>RAZEM</t>
  </si>
  <si>
    <t>GOSPODARKA KOMUNALNA I OCHRONA ŚRODOWISKA</t>
  </si>
  <si>
    <t>Pozostała działalność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</si>
  <si>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</si>
  <si>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</si>
  <si>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</si>
  <si>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</si>
  <si>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</si>
  <si>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DOTACJE CELOWE NA ZADANIA WŁASNE GMINY
REALIZOWANE PRZEZ PODMIOTY NIENALEŻĄCE DO SEKTORA FINANSÓW PUBLICZNYCH
W 2008 ROKU</t>
  </si>
  <si>
    <t>Zakresy zadań</t>
  </si>
  <si>
    <t xml:space="preserve">Plan </t>
  </si>
  <si>
    <t>Zadania w zakresie upowszechniania turystyki</t>
  </si>
  <si>
    <t>Zadania w zakresie ochrony zdrowia,</t>
  </si>
  <si>
    <t>z tego:</t>
  </si>
  <si>
    <t xml:space="preserve"> - w zakresie przeciwdziałania patologiom społecznym</t>
  </si>
  <si>
    <t xml:space="preserve">   poprzez prowadzenie działalności</t>
  </si>
  <si>
    <t xml:space="preserve">   na rzecz niepijących alkoholików</t>
  </si>
  <si>
    <t>Zadania w zakresie pomocy społecznej,</t>
  </si>
  <si>
    <t xml:space="preserve"> - prowadzenie Środowiskowego Domu Samopomocy</t>
  </si>
  <si>
    <t xml:space="preserve"> - w zakresie pomocy społecznej </t>
  </si>
  <si>
    <t>Zadania w zakresie polityki społecznej</t>
  </si>
  <si>
    <t>Zadania w zakresie edukacyjnej opieki wychowawczej</t>
  </si>
  <si>
    <t xml:space="preserve"> - organizacja wypoczynku dzieci i młodzieży</t>
  </si>
  <si>
    <t xml:space="preserve"> - prowadzenie środowiskowych ognisk wychowawczych</t>
  </si>
  <si>
    <t>Zadania w zakresie kultury i ochrony</t>
  </si>
  <si>
    <t>dziedzictwa narodowego</t>
  </si>
  <si>
    <t xml:space="preserve"> - w zakresie ochrony zabytków</t>
  </si>
  <si>
    <t xml:space="preserve"> - w zakresie kultury i sztuki</t>
  </si>
  <si>
    <t>Zadania w zakresie kultury fizycznej i sportu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</si>
  <si>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</si>
  <si>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</si>
  <si>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</si>
  <si>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</si>
  <si>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</si>
  <si>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</si>
  <si>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</si>
  <si>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</si>
  <si>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</si>
  <si>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</si>
  <si>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>Regionalny Program Operacyjny dla województwa zachodniopomorskiego</t>
  </si>
  <si>
    <t>Przebudowa i rozbudowa sieci wodociągowej 
w Pilchowie</t>
  </si>
  <si>
    <t>Wydział TI</t>
  </si>
  <si>
    <t>OGÓŁEM:</t>
  </si>
  <si>
    <t>dotacje z GFOŚiGW</t>
  </si>
  <si>
    <t>inne środki</t>
  </si>
  <si>
    <t>INTERREG IV</t>
  </si>
  <si>
    <t>Wydział GKM</t>
  </si>
  <si>
    <t>Modernizacja wiaduktu przy ul. Piotra i Pawła 
w Policach</t>
  </si>
  <si>
    <t xml:space="preserve"> INTERREG IV</t>
  </si>
  <si>
    <t>Budowa infrastruktury informatycznej oraz systemu informacji przestrzennej GIS</t>
  </si>
  <si>
    <t>Wydział UA</t>
  </si>
  <si>
    <t>Przebudowa remizy OSP w Trzebieży oraz ochrona przeciwpożarowa na terenie gminy</t>
  </si>
  <si>
    <t>Przebudowa kompleksu boisk przy SP 6 
w Policach-Jasienicy</t>
  </si>
  <si>
    <t>Młodzież w Działaniu</t>
  </si>
  <si>
    <t>Bieszczady</t>
  </si>
  <si>
    <t>Gimnazjum nr 1 
w Policach</t>
  </si>
  <si>
    <t>Ośrodek Pomocy Społecznej w Policach</t>
  </si>
  <si>
    <t>Budowa kanalizacji deszczowej i sieci wodociągowej w ul. Wiśniowej i Czereśniowej 
w Policach</t>
  </si>
  <si>
    <t>11.</t>
  </si>
  <si>
    <t>12.</t>
  </si>
  <si>
    <t xml:space="preserve">Rozbudowa ZOiSOK w Leśnie Górnym polegająca na połączeniu kwatery 1 i 2 
dla powiększenia objętości składowiska </t>
  </si>
  <si>
    <t>13.</t>
  </si>
  <si>
    <t>Termomodernizacja budynków użyteczności publicznej</t>
  </si>
  <si>
    <t>14.</t>
  </si>
  <si>
    <t>Program Rozwoju Obszarów Wiejskich</t>
  </si>
  <si>
    <t>15.</t>
  </si>
  <si>
    <t>dochody bieżące</t>
  </si>
  <si>
    <t>dochody majątkowe</t>
  </si>
  <si>
    <t>Razem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</si>
  <si>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</si>
  <si>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</si>
  <si>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PLAN DOCHODÓW  BUDŻETOWYCH ZWIĄZANYCH Z REALIZACJĄ ZADAŃ WYKONYWANYCH NA PODSTAWIE POROZUMIEŃ (UMÓW) 
MIĘDZY JEDNOSTKAMI SAMORZĄDU TERYTORIALNEGO</t>
  </si>
  <si>
    <t>PLAN WYDATKÓW BIEŻĄCYCH ZWIĄZANYCH Z REALIZACJĄ ZADAŃ WŁASNYCH</t>
  </si>
  <si>
    <t>PLAN WYDATKÓW BIEŻĄCYCH ZWIĄZANYCH Z REALIZACJĄ ZADAŃ WYKONYWANYCH NA PODSTAWIE POROZUMIEŃ (UMÓW) 
MIĘDZY JEDNOSTKAMI SAMORZĄDU TERYTORIALNEGO</t>
  </si>
  <si>
    <t>PLAN WYDATKÓW MAJĄTKOWYCH ZWIĄZANYCH Z REALIZACJĄ ZADAŃ WŁASNYCH</t>
  </si>
  <si>
    <t>2708</t>
  </si>
  <si>
    <t>POMOC SPOŁECZNA</t>
  </si>
  <si>
    <t>2008</t>
  </si>
  <si>
    <t>Dotacje rozwojowe oraz środki na finansowanie Wspólnej Polityki Rolnej</t>
  </si>
  <si>
    <t>POZOSTAŁE ZADANIA W ZAKRESIE POLITYKI SPOŁECZNEJ</t>
  </si>
  <si>
    <t>2320</t>
  </si>
  <si>
    <t>2440</t>
  </si>
  <si>
    <t>Dotacje otrzymane z funduszy celowych na realizację zadań bieżących jednostek sektora finansów publicznych</t>
  </si>
  <si>
    <t>OCHRONA ZDROWIA</t>
  </si>
  <si>
    <t>PLAN DOCHODÓW  BUDŻETOWYCH ZWIĄZANYCH Z REALIZACJĄ ZADAŃ WSPÓLNYCH REALIZOWANYCH W DRODZE UMÓW LUB POROZUMIEŃ 
MIĘDZY JEDNOSTKAMI SAMORZĄDU TERYTORIALNEGO</t>
  </si>
  <si>
    <t>PLAN WYDATKÓW BIEŻĄCYCH ZWIĄZANYCH Z REALIZACJĄ ZADAŃ WSPÓLNYCH REALIZOWANYCH W DRODZE UMÓW LUB POROZUMIEŃ 
MIĘDZY JEDNOSTKAMI SAMORZĄDU TERYTORIALNEGO</t>
  </si>
  <si>
    <t>Zadania w zakresie działalności na rzecz wspierania osób niepełnosprawnych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</si>
  <si>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</si>
  <si>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</si>
  <si>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</si>
  <si>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GOSPODARKA MIESZKANIOWA</t>
  </si>
  <si>
    <t>Zakłady gospodarki mieszkaniowej</t>
  </si>
  <si>
    <t>6260</t>
  </si>
  <si>
    <t>Dotacje otrzymane z funduszy celowych na finansowanie lub dofinansowanie kosztów realizacji inwestycji i zakupów inwestycyjnych jednostek sektora finansów publicznych</t>
  </si>
  <si>
    <t>Zasiłki i pomoc w naturze oraz składki na ubezpieczenia emerytalne i rentowe</t>
  </si>
  <si>
    <t>Ośrodki pomocy społecznej</t>
  </si>
  <si>
    <t>DZIAŁALNOŚĆ USŁUGOWA</t>
  </si>
  <si>
    <t>Plan na 2008 r.</t>
  </si>
  <si>
    <t>Urządzanie i utrzymanie zieleni w miastach i gminach</t>
  </si>
  <si>
    <t>Środki finansowe pozostałe z 2008 r.</t>
  </si>
  <si>
    <t>PLAN PRZYCHODÓW I WYDATKÓW 
GMINNEGO FUNDUSZU OCHRONY ŚRODOWISKA I GOSPODARKI WODNEJ 
NA 2008 ROK</t>
  </si>
  <si>
    <t>Odprowadzenie nadwyżki z tytułu art. 404 ustawy z dnia 27 kwietnia 2001 r. Prawo ochrony środowiska (Dz.U. z 2006 r. Nr 129, poz. 902 z późn. zm.) do WFOŚiGW 
woj. zachodniopomorskiego za rok 2007</t>
  </si>
  <si>
    <t>DOTACJE CELOWE NA ZADANIA BIEŻĄCE REALIZOWANE NA PODSTAWIE POROZUMIEŃ (UMÓW) MIĘDZY JEDNOSTKAMI SAMORZĄDU TERYTORIALNEGO 
WYKONYWANE PRZEZ PODMIOTY NIENALEŻĄCE DO SEKTORA FINANSÓW PUBLICZNYCH
W 2008 ROKU</t>
  </si>
  <si>
    <t>Dotacje celowe otrzymane z powiatu na zadania bieżące realizowane na podstawie porozumień (umów) między jednostkami samorządu terytorialnego</t>
  </si>
  <si>
    <t>Dotacje celowe na realizację projektu pn. "Pobudka – rozwój potencjału zawodowego młodzieży w wieku 18 – 25 lat",</t>
  </si>
  <si>
    <t>Pobudka – rozwój potencjału zawodowego młodzieży w wieku 18 – 25 lat</t>
  </si>
  <si>
    <t xml:space="preserve"> - dotacja celowa dla Gminy Dobra</t>
  </si>
  <si>
    <t xml:space="preserve"> - w zakresie opieki i pomocy osobom chorym </t>
  </si>
  <si>
    <t xml:space="preserve">   na fenyloketonurię, opieki nad ludźmi chorymi na cukrzycę </t>
  </si>
  <si>
    <t xml:space="preserve">   oraz w zakresie profilaktyki cukrzycy, </t>
  </si>
  <si>
    <t xml:space="preserve">   prowadzenia hospicjum domowego dla dorosłych osób </t>
  </si>
  <si>
    <t xml:space="preserve">   nieuleczalnie chorych, prowadzenia hospicjum dla dzieci </t>
  </si>
  <si>
    <t xml:space="preserve">   oraz inne działania w zakresie ochrony zdrowia</t>
  </si>
  <si>
    <t xml:space="preserve">WYKAZ   WIELOLETNICH   PROGRAMÓW   INWESTYCYJNYCH   NA   LATA   2008 - 2012 </t>
  </si>
  <si>
    <t>Roz-dział</t>
  </si>
  <si>
    <t>Nazwa programu wraz z wykazem zadań inwestycyjnych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</si>
  <si>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</si>
  <si>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</si>
  <si>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</si>
  <si>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</si>
  <si>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2007</t>
  </si>
  <si>
    <t>Planowane nakłady w 2008</t>
  </si>
  <si>
    <t>Prognozowane nakłady w latach następnych</t>
  </si>
  <si>
    <t>Od</t>
  </si>
  <si>
    <t>Do</t>
  </si>
  <si>
    <t>po 2012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</si>
  <si>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</si>
  <si>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</si>
  <si>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</si>
  <si>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</si>
  <si>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</si>
  <si>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Pomoc finansowa dla Gminy Miasto Szczecin na zintegrowany projekt zakupu autobusów 
dla SPPK Sp. z o.o.</t>
  </si>
  <si>
    <t>Wydz. SO</t>
  </si>
  <si>
    <t>Wydz.GKM</t>
  </si>
  <si>
    <t>inne</t>
  </si>
  <si>
    <t>Modernizacja ul. Usługowej w Policach</t>
  </si>
  <si>
    <t>Modernizacja wiaduktu przy ul. Kuźnickiej w Policach</t>
  </si>
  <si>
    <t>Modernizacja wiaduktu przy ul. Piotra i Pawła w Policach</t>
  </si>
  <si>
    <t>Budowa parkingów przy kościele i cmentarzu 
w Niekłończycy</t>
  </si>
  <si>
    <t>ROZBUDOWA BAZY TURYSTYCZNEJ</t>
  </si>
  <si>
    <t>Budowa infrastruktury w Trzebieży w ramach Zachodniopomorskiego Szlaku Żeglarskiego</t>
  </si>
  <si>
    <t>ROZBUDOWA I MODERNIZACJA ZASOBÓW MIESZKANIOWYCH</t>
  </si>
  <si>
    <t>Budowa budynków mieszkalno-usługowych 
przy ul. Bankowej w Policach</t>
  </si>
  <si>
    <t>Wydz.TI</t>
  </si>
  <si>
    <t>Budowa budynku socjalnego przy ul. Niedziałkowskiego 12 
w Policach</t>
  </si>
  <si>
    <t xml:space="preserve">Przebudowa budynku komunalnego przy ul. WOP 7 
w Trzebieży </t>
  </si>
  <si>
    <t>BEZPIECZEŃSTWO PUBLICZNE</t>
  </si>
  <si>
    <t>Przebudowa remizy OSP w Trzebieży</t>
  </si>
  <si>
    <t>Monitoring miejsc zagrożonych przestępczością w Policach</t>
  </si>
  <si>
    <t>BUDOWA I MODERNIZACJA OBIEKTÓW  OŚWIATOWYCH</t>
  </si>
  <si>
    <t xml:space="preserve">Przebudowa boisk Szkół Podstawowych w Policach                                                                    - SP nr 1 (2 600 000 - 2010 + 1 000 000 - 2011)                                                                                                                                                                        - SP nr 6 (1 008 000 - 2008 + 950 000 - 2009)                                                                              </t>
  </si>
  <si>
    <t>TRANSGRANICZNA OCHRONA   ZASOBÓW  WÓD PODZIEMNYCH</t>
  </si>
  <si>
    <t xml:space="preserve">Transgraniczna ochrona zasobów wód podziemnych - Kanalizacja Gminy Police                                                                                     </t>
  </si>
  <si>
    <t>dotacja (GFOŚiGW)</t>
  </si>
  <si>
    <t>Odprowadzenie ścieków i wód opadowych z rejonu ul. Tanowskiej w Policach i m. Trzeszczyn</t>
  </si>
  <si>
    <t>Budowa sieci kanalizacji sanitarnej i deszczowej w Tanowie</t>
  </si>
  <si>
    <t>Rozbudowa sieci kanalizacji sanitarnej i deszczowej 
w Pilchowie</t>
  </si>
  <si>
    <t>Budowa sieci kanalizacji sanitarnej i deszczowej oraz sieci wodociągowej w ul. Polnej w Trzebieży</t>
  </si>
  <si>
    <t>Budowa kanalizacji sanitarnej i deszczowej w ul. J.Kochanowskiego, Galla Anonima, M.Reja, W.Kadłubka i Wkrzańskiej w Policach.</t>
  </si>
  <si>
    <t>OCHRONA ŚRODOWISKA</t>
  </si>
  <si>
    <t>Rozbudowa węzła kompostowania w ZOiSOK w Leśnie Górnym</t>
  </si>
  <si>
    <t>BUDOWA OŚWIETLENIA ULICZNEGO</t>
  </si>
  <si>
    <t>Dodatkowe punkty oświetleniowe w ul. Kościuszki 
w Trzebieży</t>
  </si>
  <si>
    <t>Oświetlenie w miejscowości Węgornik</t>
  </si>
  <si>
    <t>Punkty oświetleniowe przy ul. Ofiar Stuthoffu w Policach</t>
  </si>
  <si>
    <t>Oświetlenie drogi pomiędzy Drogoradzem a Uniemyślem</t>
  </si>
  <si>
    <t>POPRAWA WARUNKÓW HANDLU I USŁUG</t>
  </si>
  <si>
    <t>Modernizacja gminnego targowiska w Policach 
przy ul. PCK</t>
  </si>
  <si>
    <t>GOSPODARKA ZASOBAMI KOMUNALNYMI</t>
  </si>
  <si>
    <t>Przebudowa Parku "Staromiejskiego" w Policach</t>
  </si>
  <si>
    <t xml:space="preserve">Rozbudowa cmentarza komunalnego w Policach </t>
  </si>
  <si>
    <t xml:space="preserve">POPRAWA WARUNKÓW DZIAŁALNOŚCI SAMORZĄDÓW WIEJSKICH I OSIEDLOWYCH </t>
  </si>
  <si>
    <t>Przebudowa świetlicy wiejskiej w Uniemyślu</t>
  </si>
  <si>
    <t>Budowa świetlicy wiejskiej w Niekłończycy</t>
  </si>
  <si>
    <t>Budowa świetlicy wiejskiej w Wieńkowie</t>
  </si>
  <si>
    <t>ROZBUDOWA BAZY SPORTOWO-REKREACYJNEJ</t>
  </si>
  <si>
    <t>Przebudowa boiska treningowego w OSiR w Policach 
przy ul. Siedleckiej 2b</t>
  </si>
  <si>
    <t>OSIR</t>
  </si>
  <si>
    <t>NAKŁADY  OGÓŁEM, W TYM:</t>
  </si>
  <si>
    <t>ŚRODKI BUDŻETOWE</t>
  </si>
  <si>
    <t>DOTACJA (GFOŚiGW)</t>
  </si>
  <si>
    <t>ŚRODKI POMOCOWE</t>
  </si>
  <si>
    <t>INNE</t>
  </si>
  <si>
    <t>Przebudowa rurociągu na cieku melioracyjnym "Grzybnica" oraz budowa sieci kanalizacji sanitarnej w ul. Kochanowskiego w Policach</t>
  </si>
  <si>
    <t>DOTACJE CELOWE NA ZADANIA BIEŻĄCE ZWIĄZANE Z REALIZACJĄ ZADAŃ WSPÓLNYCH REALIZOWANYCH W DRODZE UMÓW LUB POROZUMIEŃ 
MIĘDZY JEDNOSTKAMI SAMORZĄDU TERYTORIALNEGO
W 2008 ROKU</t>
  </si>
  <si>
    <t>2009</t>
  </si>
  <si>
    <t>Program Operacyjny Kapitał Ludzki</t>
  </si>
  <si>
    <t>Wydział PI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</si>
  <si>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</si>
  <si>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</si>
  <si>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</si>
  <si>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</si>
  <si>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</si>
  <si>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</si>
  <si>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</si>
  <si>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</si>
  <si>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</si>
  <si>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</si>
  <si>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</si>
  <si>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</si>
  <si>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"Język angielski szansą zdobycia lepszego wykształcenia w Trzebieży" 
nr projektu POKL/1/9.5/90/07</t>
  </si>
  <si>
    <t>"Łatwiejszy dostęp do edukacji poprzez kurs języka niemieckiego w Pilchowie" 
nr projektu POKL/1/9.5/91/07</t>
  </si>
  <si>
    <t>"Edukacja i kultura w Tanowie - teatr i literatura bez tajemnic" 
nr projektu POKL/1/9.5/92/07</t>
  </si>
  <si>
    <t>"Język angielski szansą lepszego wykształcenia" 
nr projektu POKL/1/9.5/93/07</t>
  </si>
  <si>
    <t>"Łatwiejszy dostęp do edukacji poprzez kurs języka niemieckiego w Tanowie" 
nr projektu POKL/1/9.5/94/07</t>
  </si>
  <si>
    <t>"Nauka języka angielskiego szansą podnoszenia poziomu wykształcenia i kwalifikacji" 
nr projektu POKL/1/9.5/95/07</t>
  </si>
  <si>
    <t>"Edukacja i kultura w Pilchowie - teatr i literatura bez tajemnic" 
nr projektu POKL/1/9.5/96/07</t>
  </si>
  <si>
    <t>"Łatwiejszy dostęp do edukacji poprzez  kurs języka niemieckiego w Trzebieży" 
nr projektu POKL/1/9.5/97/07</t>
  </si>
  <si>
    <t>"Język angielski szansą zdobycia lepszego wykształcenia w Drogoradzu" 
nr projektu POKL/1/9.5/98/07</t>
  </si>
  <si>
    <t>"Dostęp do edukacji na wsi - dziennikarstwo, literatura i język polski" 
nr projektu POKL/1/9.5/99/07</t>
  </si>
  <si>
    <t>"Język angielski szansą lepszego wykształcenia w Przęsocinie" 
nr projektu POKL/1/9.5/100/07</t>
  </si>
  <si>
    <t>"Język angielski - lepsze wykształcenie, lepsze kwalifikacje, lepsza przyszłość" 
nr projektu POKL/1/9.5/101/07</t>
  </si>
  <si>
    <t xml:space="preserve">Załącznik Nr 1
do uchwały nr XX/142/08
Rady Miejskiej w Policach 
z dnia 26.02.2008 r. </t>
  </si>
  <si>
    <t xml:space="preserve">Załącznik Nr 2
do uchwały nr XX/142/08
Rady Miejskiej w Policach 
z dnia 26.02.2008 r. </t>
  </si>
  <si>
    <t xml:space="preserve">Załącznik Nr 3
do uchwały nr XX/142/08
Rady Miejskiej w Policach 
z dnia 26.02.2008 r. </t>
  </si>
  <si>
    <t>Załącznik Nr 4
do uchwały nr XX/142/08
Rady Miejskiej w Policach 
z dnia 26.02.2008 r.</t>
  </si>
  <si>
    <t>Załącznik nr 10 
do uchwały Nr XX/142/08
Rady Miejskiej w Policach 
z dnia 26.02.2008 r.</t>
  </si>
  <si>
    <t>Załącznik nr 11
do uchwały Nr XX/142/08
Rady Miejskiej w Policach 
z dnia 26.02.2008 r.</t>
  </si>
  <si>
    <t>Załącznik nr 12
do uchwały Nr XX/142/08
Rady Miejskiej w Policach 
z dnia 26.02.2008 r.</t>
  </si>
  <si>
    <t>Załącznik nr 13              
do uchwały Nr XX/142/08
Rady Miejskiej w Policach
z dnia 26.02.2008 r.</t>
  </si>
  <si>
    <t>Załącznik nr 8 
do uchwały Nr XX/142/08
Rady Miejskiej w Policach 
z dnia 26.02.2008 r.</t>
  </si>
  <si>
    <t>Załącznik nr 9 
do uchwały Nr XX/142/08
Rady Miejskiej w Policach 
z dnia 26.02.2008 r.</t>
  </si>
  <si>
    <t>Załącznik Nr 7
do uchwały nr XX/142/08
Rady Miejskiej w Policach 
z dnia 26.02.2008 r.</t>
  </si>
  <si>
    <t>Załącznik Nr 5
do uchwały nr XX/142/08
Rady Miejskiej w Policach 
z dnia 26.02.2008 r.</t>
  </si>
  <si>
    <t>Załącznik Nr 6
do uchwały nr XX/142/08
Rady Miejskiej w Policach 
z dnia 26.02.2008 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</si>
</sst>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3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color indexed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12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sz val="12"/>
      <color indexed="10"/>
      <name val="Arial CE"/>
      <family val="2"/>
    </font>
    <font>
      <b/>
      <sz val="12"/>
      <color indexed="62"/>
      <name val="Arial CE"/>
      <family val="2"/>
    </font>
    <font>
      <b/>
      <sz val="10"/>
      <color indexed="62"/>
      <name val="Arial CE"/>
      <family val="2"/>
    </font>
    <font>
      <sz val="12"/>
      <color indexed="12"/>
      <name val="Arial CE"/>
      <family val="2"/>
    </font>
    <font>
      <sz val="9"/>
      <color indexed="12"/>
      <name val="Arial CE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Border="1" applyAlignment="1">
      <alignment horizontal="left"/>
      <protection/>
    </xf>
    <xf numFmtId="0" fontId="5" fillId="0" borderId="0" xfId="20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20" applyFont="1" applyAlignment="1">
      <alignment horizontal="center" vertical="center" wrapText="1"/>
      <protection/>
    </xf>
    <xf numFmtId="0" fontId="2" fillId="0" borderId="1" xfId="20" applyFont="1" applyBorder="1">
      <alignment/>
      <protection/>
    </xf>
    <xf numFmtId="0" fontId="1" fillId="0" borderId="0" xfId="20" applyFont="1">
      <alignment/>
      <protection/>
    </xf>
    <xf numFmtId="0" fontId="2" fillId="0" borderId="2" xfId="20" applyFont="1" applyBorder="1" applyAlignment="1">
      <alignment/>
      <protection/>
    </xf>
    <xf numFmtId="0" fontId="5" fillId="2" borderId="3" xfId="20" applyFont="1" applyFill="1" applyBorder="1" applyAlignment="1">
      <alignment horizontal="center"/>
      <protection/>
    </xf>
    <xf numFmtId="0" fontId="5" fillId="2" borderId="4" xfId="20" applyFont="1" applyFill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2" fillId="0" borderId="7" xfId="20" applyFont="1" applyBorder="1" applyAlignment="1">
      <alignment/>
      <protection/>
    </xf>
    <xf numFmtId="0" fontId="1" fillId="0" borderId="7" xfId="20" applyFont="1" applyBorder="1" applyAlignment="1">
      <alignment horizontal="center"/>
      <protection/>
    </xf>
    <xf numFmtId="0" fontId="5" fillId="2" borderId="4" xfId="20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5" fillId="2" borderId="8" xfId="20" applyFont="1" applyFill="1" applyBorder="1" applyAlignment="1">
      <alignment horizontal="center"/>
      <protection/>
    </xf>
    <xf numFmtId="0" fontId="5" fillId="2" borderId="9" xfId="20" applyFont="1" applyFill="1" applyBorder="1" applyAlignment="1">
      <alignment horizontal="center"/>
      <protection/>
    </xf>
    <xf numFmtId="0" fontId="2" fillId="0" borderId="0" xfId="20" applyFont="1" applyAlignment="1">
      <alignment wrapText="1"/>
      <protection/>
    </xf>
    <xf numFmtId="0" fontId="2" fillId="0" borderId="10" xfId="20" applyFont="1" applyBorder="1" applyAlignment="1">
      <alignment horizontal="center"/>
      <protection/>
    </xf>
    <xf numFmtId="164" fontId="2" fillId="0" borderId="11" xfId="20" applyNumberFormat="1" applyFont="1" applyBorder="1" applyAlignment="1">
      <alignment horizontal="right" wrapText="1"/>
      <protection/>
    </xf>
    <xf numFmtId="164" fontId="2" fillId="0" borderId="12" xfId="20" applyNumberFormat="1" applyFont="1" applyBorder="1" applyAlignment="1">
      <alignment horizontal="right" wrapText="1"/>
      <protection/>
    </xf>
    <xf numFmtId="164" fontId="2" fillId="0" borderId="13" xfId="20" applyNumberFormat="1" applyFont="1" applyBorder="1" applyAlignment="1">
      <alignment horizontal="right" wrapText="1"/>
      <protection/>
    </xf>
    <xf numFmtId="164" fontId="2" fillId="0" borderId="14" xfId="20" applyNumberFormat="1" applyFont="1" applyBorder="1" applyAlignment="1">
      <alignment horizontal="right" wrapText="1"/>
      <protection/>
    </xf>
    <xf numFmtId="164" fontId="1" fillId="0" borderId="15" xfId="20" applyNumberFormat="1" applyFont="1" applyBorder="1" applyAlignment="1">
      <alignment horizontal="right" vertical="center" wrapText="1"/>
      <protection/>
    </xf>
    <xf numFmtId="164" fontId="1" fillId="0" borderId="16" xfId="20" applyNumberFormat="1" applyFont="1" applyBorder="1" applyAlignment="1">
      <alignment horizontal="right" vertical="center" wrapText="1"/>
      <protection/>
    </xf>
    <xf numFmtId="0" fontId="1" fillId="0" borderId="1" xfId="20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15" applyNumberFormat="1" applyFont="1" applyBorder="1" applyAlignment="1">
      <alignment horizontal="right" vertical="center" wrapText="1"/>
    </xf>
    <xf numFmtId="164" fontId="14" fillId="0" borderId="14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64" fontId="0" fillId="0" borderId="10" xfId="15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64" fontId="14" fillId="0" borderId="19" xfId="15" applyNumberFormat="1" applyFont="1" applyBorder="1" applyAlignment="1">
      <alignment horizontal="right" vertical="center" wrapText="1"/>
    </xf>
    <xf numFmtId="164" fontId="14" fillId="0" borderId="16" xfId="15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2" borderId="20" xfId="20" applyFont="1" applyFill="1" applyBorder="1" applyAlignment="1">
      <alignment horizontal="center" vertical="center" wrapText="1"/>
      <protection/>
    </xf>
    <xf numFmtId="0" fontId="1" fillId="2" borderId="21" xfId="20" applyFont="1" applyFill="1" applyBorder="1" applyAlignment="1">
      <alignment horizontal="center" vertical="center" wrapText="1"/>
      <protection/>
    </xf>
    <xf numFmtId="0" fontId="1" fillId="2" borderId="10" xfId="20" applyFont="1" applyFill="1" applyBorder="1" applyAlignment="1">
      <alignment horizontal="center" vertical="center" wrapText="1"/>
      <protection/>
    </xf>
    <xf numFmtId="0" fontId="1" fillId="2" borderId="14" xfId="20" applyFont="1" applyFill="1" applyBorder="1" applyAlignment="1">
      <alignment horizontal="center" vertical="center" wrapText="1"/>
      <protection/>
    </xf>
    <xf numFmtId="0" fontId="5" fillId="2" borderId="22" xfId="20" applyFont="1" applyFill="1" applyBorder="1" applyAlignment="1">
      <alignment horizontal="center"/>
      <protection/>
    </xf>
    <xf numFmtId="0" fontId="5" fillId="2" borderId="17" xfId="20" applyFont="1" applyFill="1" applyBorder="1" applyAlignment="1">
      <alignment horizontal="center"/>
      <protection/>
    </xf>
    <xf numFmtId="0" fontId="5" fillId="2" borderId="23" xfId="20" applyFont="1" applyFill="1" applyBorder="1" applyAlignment="1">
      <alignment horizontal="center"/>
      <protection/>
    </xf>
    <xf numFmtId="164" fontId="1" fillId="0" borderId="2" xfId="15" applyNumberFormat="1" applyFont="1" applyBorder="1" applyAlignment="1">
      <alignment horizontal="right" wrapText="1"/>
    </xf>
    <xf numFmtId="164" fontId="1" fillId="0" borderId="10" xfId="15" applyNumberFormat="1" applyFont="1" applyBorder="1" applyAlignment="1">
      <alignment horizontal="right" wrapText="1"/>
    </xf>
    <xf numFmtId="164" fontId="1" fillId="0" borderId="14" xfId="15" applyNumberFormat="1" applyFont="1" applyBorder="1" applyAlignment="1">
      <alignment horizontal="right" wrapText="1"/>
    </xf>
    <xf numFmtId="164" fontId="2" fillId="0" borderId="24" xfId="15" applyNumberFormat="1" applyFont="1" applyBorder="1" applyAlignment="1">
      <alignment horizontal="right" wrapText="1"/>
    </xf>
    <xf numFmtId="164" fontId="2" fillId="0" borderId="10" xfId="15" applyNumberFormat="1" applyFont="1" applyBorder="1" applyAlignment="1">
      <alignment horizontal="right" wrapText="1"/>
    </xf>
    <xf numFmtId="0" fontId="2" fillId="0" borderId="25" xfId="20" applyFont="1" applyBorder="1" applyAlignment="1">
      <alignment/>
      <protection/>
    </xf>
    <xf numFmtId="0" fontId="2" fillId="0" borderId="24" xfId="20" applyFont="1" applyBorder="1" applyAlignment="1">
      <alignment horizontal="center"/>
      <protection/>
    </xf>
    <xf numFmtId="164" fontId="2" fillId="0" borderId="7" xfId="15" applyNumberFormat="1" applyFont="1" applyBorder="1" applyAlignment="1">
      <alignment horizontal="right" wrapText="1"/>
    </xf>
    <xf numFmtId="164" fontId="2" fillId="0" borderId="26" xfId="15" applyNumberFormat="1" applyFont="1" applyBorder="1" applyAlignment="1">
      <alignment horizontal="right" wrapText="1"/>
    </xf>
    <xf numFmtId="41" fontId="1" fillId="0" borderId="0" xfId="15" applyNumberFormat="1" applyFont="1" applyBorder="1" applyAlignment="1">
      <alignment horizontal="right" wrapText="1"/>
    </xf>
    <xf numFmtId="41" fontId="2" fillId="0" borderId="24" xfId="15" applyNumberFormat="1" applyFont="1" applyBorder="1" applyAlignment="1">
      <alignment horizontal="right" wrapText="1"/>
    </xf>
    <xf numFmtId="41" fontId="2" fillId="0" borderId="26" xfId="15" applyNumberFormat="1" applyFont="1" applyBorder="1" applyAlignment="1">
      <alignment horizontal="right" wrapText="1"/>
    </xf>
    <xf numFmtId="0" fontId="1" fillId="0" borderId="25" xfId="20" applyFont="1" applyBorder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41" fontId="1" fillId="0" borderId="1" xfId="15" applyNumberFormat="1" applyFont="1" applyBorder="1" applyAlignment="1">
      <alignment horizontal="right" wrapText="1"/>
    </xf>
    <xf numFmtId="41" fontId="1" fillId="0" borderId="13" xfId="15" applyNumberFormat="1" applyFont="1" applyBorder="1" applyAlignment="1">
      <alignment horizontal="right" wrapText="1"/>
    </xf>
    <xf numFmtId="41" fontId="1" fillId="0" borderId="14" xfId="15" applyNumberFormat="1" applyFont="1" applyBorder="1" applyAlignment="1">
      <alignment horizontal="right" wrapText="1"/>
    </xf>
    <xf numFmtId="0" fontId="2" fillId="0" borderId="7" xfId="20" applyFont="1" applyBorder="1">
      <alignment/>
      <protection/>
    </xf>
    <xf numFmtId="0" fontId="2" fillId="0" borderId="24" xfId="20" applyFont="1" applyBorder="1">
      <alignment/>
      <protection/>
    </xf>
    <xf numFmtId="0" fontId="2" fillId="0" borderId="26" xfId="20" applyFont="1" applyBorder="1">
      <alignment/>
      <protection/>
    </xf>
    <xf numFmtId="164" fontId="2" fillId="0" borderId="2" xfId="15" applyNumberFormat="1" applyFont="1" applyBorder="1" applyAlignment="1">
      <alignment horizontal="right" wrapText="1"/>
    </xf>
    <xf numFmtId="164" fontId="2" fillId="0" borderId="14" xfId="15" applyNumberFormat="1" applyFont="1" applyBorder="1" applyAlignment="1">
      <alignment horizontal="right" wrapText="1"/>
    </xf>
    <xf numFmtId="41" fontId="2" fillId="0" borderId="1" xfId="15" applyNumberFormat="1" applyFont="1" applyBorder="1" applyAlignment="1">
      <alignment horizontal="right" wrapText="1"/>
    </xf>
    <xf numFmtId="41" fontId="2" fillId="0" borderId="10" xfId="15" applyNumberFormat="1" applyFont="1" applyBorder="1" applyAlignment="1">
      <alignment horizontal="right" wrapText="1"/>
    </xf>
    <xf numFmtId="41" fontId="2" fillId="0" borderId="14" xfId="15" applyNumberFormat="1" applyFont="1" applyBorder="1" applyAlignment="1">
      <alignment horizontal="right" wrapText="1"/>
    </xf>
    <xf numFmtId="164" fontId="2" fillId="0" borderId="3" xfId="15" applyNumberFormat="1" applyFont="1" applyBorder="1" applyAlignment="1">
      <alignment horizontal="right" wrapText="1"/>
    </xf>
    <xf numFmtId="164" fontId="2" fillId="0" borderId="17" xfId="15" applyNumberFormat="1" applyFont="1" applyBorder="1" applyAlignment="1">
      <alignment horizontal="right" wrapText="1"/>
    </xf>
    <xf numFmtId="164" fontId="2" fillId="0" borderId="23" xfId="15" applyNumberFormat="1" applyFont="1" applyBorder="1" applyAlignment="1">
      <alignment horizontal="right" wrapText="1"/>
    </xf>
    <xf numFmtId="164" fontId="1" fillId="0" borderId="27" xfId="20" applyNumberFormat="1" applyFont="1" applyBorder="1" applyAlignment="1">
      <alignment horizontal="right" vertical="center" wrapText="1"/>
      <protection/>
    </xf>
    <xf numFmtId="164" fontId="1" fillId="0" borderId="19" xfId="20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4" fillId="2" borderId="28" xfId="0" applyFont="1" applyFill="1" applyBorder="1" applyAlignment="1">
      <alignment horizontal="centerContinuous"/>
    </xf>
    <xf numFmtId="0" fontId="4" fillId="2" borderId="29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5" fillId="0" borderId="24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3" fontId="15" fillId="0" borderId="26" xfId="0" applyNumberFormat="1" applyFont="1" applyBorder="1" applyAlignment="1">
      <alignment horizontal="centerContinuous"/>
    </xf>
    <xf numFmtId="0" fontId="15" fillId="0" borderId="25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7" fillId="0" borderId="26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3" fontId="15" fillId="0" borderId="23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0" fontId="16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164" fontId="1" fillId="3" borderId="32" xfId="15" applyNumberFormat="1" applyFont="1" applyFill="1" applyBorder="1" applyAlignment="1">
      <alignment horizontal="left" vertical="center" wrapText="1"/>
    </xf>
    <xf numFmtId="164" fontId="1" fillId="3" borderId="32" xfId="15" applyNumberFormat="1" applyFont="1" applyFill="1" applyBorder="1" applyAlignment="1">
      <alignment horizontal="right" vertical="center" wrapText="1"/>
    </xf>
    <xf numFmtId="164" fontId="1" fillId="3" borderId="32" xfId="15" applyNumberFormat="1" applyFont="1" applyFill="1" applyBorder="1" applyAlignment="1">
      <alignment horizontal="right" vertical="center" wrapText="1"/>
    </xf>
    <xf numFmtId="164" fontId="1" fillId="3" borderId="33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2" fillId="3" borderId="20" xfId="15" applyNumberFormat="1" applyFont="1" applyFill="1" applyBorder="1" applyAlignment="1">
      <alignment horizontal="left" vertical="center" wrapText="1"/>
    </xf>
    <xf numFmtId="164" fontId="2" fillId="3" borderId="20" xfId="15" applyNumberFormat="1" applyFont="1" applyFill="1" applyBorder="1" applyAlignment="1">
      <alignment horizontal="right" vertical="center" wrapText="1"/>
    </xf>
    <xf numFmtId="164" fontId="2" fillId="3" borderId="20" xfId="15" applyNumberFormat="1" applyFont="1" applyFill="1" applyBorder="1" applyAlignment="1">
      <alignment horizontal="right" vertical="center" wrapText="1"/>
    </xf>
    <xf numFmtId="164" fontId="2" fillId="3" borderId="21" xfId="15" applyNumberFormat="1" applyFont="1" applyFill="1" applyBorder="1" applyAlignment="1">
      <alignment horizontal="right" vertical="center" wrapText="1"/>
    </xf>
    <xf numFmtId="164" fontId="1" fillId="3" borderId="0" xfId="15" applyNumberFormat="1" applyFont="1" applyFill="1" applyBorder="1" applyAlignment="1">
      <alignment horizontal="right" vertical="center" wrapText="1"/>
    </xf>
    <xf numFmtId="164" fontId="2" fillId="0" borderId="8" xfId="15" applyNumberFormat="1" applyFont="1" applyFill="1" applyBorder="1" applyAlignment="1">
      <alignment horizontal="left" vertical="center" wrapText="1"/>
    </xf>
    <xf numFmtId="164" fontId="2" fillId="0" borderId="8" xfId="15" applyNumberFormat="1" applyFont="1" applyFill="1" applyBorder="1" applyAlignment="1">
      <alignment horizontal="right" vertical="center" wrapText="1"/>
    </xf>
    <xf numFmtId="164" fontId="2" fillId="0" borderId="8" xfId="15" applyNumberFormat="1" applyFont="1" applyFill="1" applyBorder="1" applyAlignment="1">
      <alignment horizontal="right" vertical="center" wrapText="1"/>
    </xf>
    <xf numFmtId="164" fontId="2" fillId="0" borderId="9" xfId="1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5" borderId="34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1" fillId="3" borderId="37" xfId="15" applyNumberFormat="1" applyFont="1" applyFill="1" applyBorder="1" applyAlignment="1">
      <alignment horizontal="left" vertical="center" wrapText="1"/>
    </xf>
    <xf numFmtId="164" fontId="1" fillId="3" borderId="33" xfId="15" applyNumberFormat="1" applyFont="1" applyFill="1" applyBorder="1" applyAlignment="1">
      <alignment horizontal="right" vertical="center" wrapText="1"/>
    </xf>
    <xf numFmtId="164" fontId="1" fillId="3" borderId="38" xfId="15" applyNumberFormat="1" applyFont="1" applyFill="1" applyBorder="1" applyAlignment="1">
      <alignment horizontal="left" vertical="center" wrapText="1"/>
    </xf>
    <xf numFmtId="164" fontId="1" fillId="3" borderId="20" xfId="15" applyNumberFormat="1" applyFont="1" applyFill="1" applyBorder="1" applyAlignment="1">
      <alignment horizontal="right" vertical="center" wrapText="1"/>
    </xf>
    <xf numFmtId="164" fontId="1" fillId="3" borderId="21" xfId="15" applyNumberFormat="1" applyFont="1" applyFill="1" applyBorder="1" applyAlignment="1">
      <alignment horizontal="right" vertical="center" wrapText="1"/>
    </xf>
    <xf numFmtId="164" fontId="1" fillId="0" borderId="39" xfId="15" applyNumberFormat="1" applyFont="1" applyFill="1" applyBorder="1" applyAlignment="1">
      <alignment horizontal="left" vertical="center" wrapText="1"/>
    </xf>
    <xf numFmtId="164" fontId="1" fillId="3" borderId="8" xfId="15" applyNumberFormat="1" applyFont="1" applyFill="1" applyBorder="1" applyAlignment="1">
      <alignment horizontal="right" vertical="center" wrapText="1"/>
    </xf>
    <xf numFmtId="164" fontId="1" fillId="3" borderId="9" xfId="15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20" xfId="15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164" fontId="0" fillId="0" borderId="21" xfId="15" applyNumberFormat="1" applyFont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0" fillId="0" borderId="38" xfId="15" applyNumberFormat="1" applyFont="1" applyBorder="1" applyAlignment="1">
      <alignment horizontal="right" vertical="center" wrapText="1"/>
    </xf>
    <xf numFmtId="164" fontId="0" fillId="0" borderId="40" xfId="15" applyNumberFormat="1" applyFont="1" applyBorder="1" applyAlignment="1">
      <alignment horizontal="right" vertical="center" wrapText="1"/>
    </xf>
    <xf numFmtId="164" fontId="14" fillId="0" borderId="2" xfId="15" applyNumberFormat="1" applyFont="1" applyBorder="1" applyAlignment="1">
      <alignment horizontal="right" vertical="center" wrapText="1"/>
    </xf>
    <xf numFmtId="164" fontId="14" fillId="0" borderId="41" xfId="15" applyNumberFormat="1" applyFont="1" applyBorder="1" applyAlignment="1">
      <alignment horizontal="right" vertical="center" wrapText="1"/>
    </xf>
    <xf numFmtId="0" fontId="5" fillId="2" borderId="39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3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14" fillId="0" borderId="17" xfId="15" applyNumberFormat="1" applyFont="1" applyBorder="1" applyAlignment="1">
      <alignment horizontal="right" vertical="center" wrapText="1"/>
    </xf>
    <xf numFmtId="164" fontId="14" fillId="0" borderId="23" xfId="15" applyNumberFormat="1" applyFont="1" applyBorder="1" applyAlignment="1">
      <alignment horizontal="right" vertical="center" wrapText="1"/>
    </xf>
    <xf numFmtId="164" fontId="14" fillId="0" borderId="3" xfId="15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8" xfId="15" applyNumberFormat="1" applyFont="1" applyBorder="1" applyAlignment="1">
      <alignment horizontal="right" vertical="center" wrapText="1"/>
    </xf>
    <xf numFmtId="164" fontId="0" fillId="0" borderId="9" xfId="15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164" fontId="0" fillId="0" borderId="43" xfId="15" applyNumberFormat="1" applyFont="1" applyBorder="1" applyAlignment="1">
      <alignment horizontal="right" vertical="center" wrapText="1"/>
    </xf>
    <xf numFmtId="164" fontId="0" fillId="0" borderId="18" xfId="15" applyNumberFormat="1" applyFont="1" applyBorder="1" applyAlignment="1">
      <alignment horizontal="right" vertical="center" wrapText="1"/>
    </xf>
    <xf numFmtId="164" fontId="0" fillId="0" borderId="12" xfId="15" applyNumberFormat="1" applyFont="1" applyBorder="1" applyAlignment="1">
      <alignment horizontal="right" vertical="center" wrapText="1"/>
    </xf>
    <xf numFmtId="164" fontId="0" fillId="0" borderId="44" xfId="15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64" fontId="0" fillId="0" borderId="39" xfId="15" applyNumberFormat="1" applyFont="1" applyBorder="1" applyAlignment="1">
      <alignment horizontal="right" vertical="center" wrapText="1"/>
    </xf>
    <xf numFmtId="164" fontId="0" fillId="0" borderId="2" xfId="15" applyNumberFormat="1" applyFont="1" applyBorder="1" applyAlignment="1">
      <alignment horizontal="right" vertical="center" wrapText="1"/>
    </xf>
    <xf numFmtId="164" fontId="0" fillId="0" borderId="14" xfId="15" applyNumberFormat="1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14" fillId="0" borderId="46" xfId="15" applyNumberFormat="1" applyFont="1" applyBorder="1" applyAlignment="1">
      <alignment horizontal="right" vertical="center" wrapText="1"/>
    </xf>
    <xf numFmtId="164" fontId="1" fillId="0" borderId="46" xfId="20" applyNumberFormat="1" applyFont="1" applyBorder="1" applyAlignment="1">
      <alignment horizontal="right" vertical="center" wrapText="1"/>
      <protection/>
    </xf>
    <xf numFmtId="164" fontId="1" fillId="0" borderId="47" xfId="20" applyNumberFormat="1" applyFont="1" applyBorder="1" applyAlignment="1">
      <alignment horizontal="right" vertical="center" wrapText="1"/>
      <protection/>
    </xf>
    <xf numFmtId="0" fontId="15" fillId="0" borderId="30" xfId="0" applyFont="1" applyBorder="1" applyAlignment="1">
      <alignment wrapText="1"/>
    </xf>
    <xf numFmtId="0" fontId="2" fillId="0" borderId="1" xfId="20" applyFont="1" applyBorder="1" applyAlignment="1">
      <alignment wrapText="1"/>
      <protection/>
    </xf>
    <xf numFmtId="0" fontId="0" fillId="0" borderId="0" xfId="0" applyFont="1" applyAlignment="1">
      <alignment/>
    </xf>
    <xf numFmtId="164" fontId="1" fillId="0" borderId="48" xfId="15" applyNumberFormat="1" applyFont="1" applyBorder="1" applyAlignment="1">
      <alignment horizontal="right" wrapText="1"/>
    </xf>
    <xf numFmtId="41" fontId="2" fillId="0" borderId="1" xfId="15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0" fillId="2" borderId="4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165" fontId="13" fillId="2" borderId="16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49" fontId="20" fillId="0" borderId="24" xfId="0" applyNumberFormat="1" applyFont="1" applyBorder="1" applyAlignment="1">
      <alignment vertical="center" wrapText="1"/>
    </xf>
    <xf numFmtId="165" fontId="20" fillId="0" borderId="26" xfId="0" applyNumberFormat="1" applyFont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0" fontId="13" fillId="2" borderId="19" xfId="0" applyFont="1" applyFill="1" applyBorder="1" applyAlignment="1">
      <alignment horizontal="left" vertical="center"/>
    </xf>
    <xf numFmtId="3" fontId="10" fillId="2" borderId="16" xfId="0" applyNumberFormat="1" applyFont="1" applyFill="1" applyBorder="1" applyAlignment="1">
      <alignment vertical="center" wrapText="1"/>
    </xf>
    <xf numFmtId="0" fontId="11" fillId="2" borderId="51" xfId="18" applyFont="1" applyFill="1" applyBorder="1" applyAlignment="1">
      <alignment vertical="center" wrapText="1"/>
      <protection/>
    </xf>
    <xf numFmtId="3" fontId="10" fillId="2" borderId="33" xfId="0" applyNumberFormat="1" applyFont="1" applyFill="1" applyBorder="1" applyAlignment="1">
      <alignment vertical="center" wrapText="1"/>
    </xf>
    <xf numFmtId="0" fontId="11" fillId="2" borderId="52" xfId="18" applyFont="1" applyFill="1" applyBorder="1" applyAlignment="1">
      <alignment vertical="center" wrapText="1"/>
      <protection/>
    </xf>
    <xf numFmtId="3" fontId="10" fillId="2" borderId="23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1" xfId="18" applyFont="1" applyBorder="1" applyAlignment="1">
      <alignment vertical="center" wrapText="1"/>
      <protection/>
    </xf>
    <xf numFmtId="3" fontId="11" fillId="0" borderId="2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1" fillId="0" borderId="45" xfId="18" applyFont="1" applyBorder="1" applyAlignment="1">
      <alignment vertical="center" wrapText="1"/>
      <protection/>
    </xf>
    <xf numFmtId="0" fontId="11" fillId="0" borderId="4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1" fillId="0" borderId="20" xfId="18" applyFont="1" applyBorder="1" applyAlignment="1">
      <alignment vertical="center" wrapText="1"/>
      <protection/>
    </xf>
    <xf numFmtId="0" fontId="13" fillId="0" borderId="54" xfId="0" applyFont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18" applyFont="1" applyBorder="1" applyAlignment="1">
      <alignment vertical="center" wrapText="1"/>
      <protection/>
    </xf>
    <xf numFmtId="3" fontId="11" fillId="0" borderId="9" xfId="0" applyNumberFormat="1" applyFont="1" applyBorder="1" applyAlignment="1">
      <alignment vertical="center" wrapText="1"/>
    </xf>
    <xf numFmtId="0" fontId="13" fillId="2" borderId="4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11" fillId="0" borderId="31" xfId="18" applyFont="1" applyBorder="1" applyAlignment="1">
      <alignment vertical="center" wrapText="1"/>
      <protection/>
    </xf>
    <xf numFmtId="3" fontId="1" fillId="2" borderId="49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2" fillId="3" borderId="0" xfId="21" applyFont="1" applyFill="1" applyAlignment="1">
      <alignment horizontal="center"/>
      <protection/>
    </xf>
    <xf numFmtId="0" fontId="2" fillId="3" borderId="0" xfId="21" applyFont="1" applyFill="1" applyAlignment="1">
      <alignment vertical="center"/>
      <protection/>
    </xf>
    <xf numFmtId="0" fontId="2" fillId="3" borderId="0" xfId="21" applyFont="1" applyFill="1" applyAlignment="1">
      <alignment horizontal="center" vertical="center"/>
      <protection/>
    </xf>
    <xf numFmtId="3" fontId="2" fillId="3" borderId="0" xfId="21" applyNumberFormat="1" applyFont="1" applyFill="1" applyAlignment="1">
      <alignment horizontal="center" vertical="center"/>
      <protection/>
    </xf>
    <xf numFmtId="0" fontId="2" fillId="3" borderId="0" xfId="21" applyFont="1" applyFill="1">
      <alignment/>
      <protection/>
    </xf>
    <xf numFmtId="0" fontId="2" fillId="3" borderId="0" xfId="21" applyFont="1" applyFill="1" applyAlignment="1">
      <alignment vertical="center" wrapText="1"/>
      <protection/>
    </xf>
    <xf numFmtId="0" fontId="2" fillId="0" borderId="0" xfId="21">
      <alignment/>
      <protection/>
    </xf>
    <xf numFmtId="0" fontId="10" fillId="5" borderId="11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3" fontId="10" fillId="2" borderId="57" xfId="0" applyNumberFormat="1" applyFont="1" applyFill="1" applyBorder="1" applyAlignment="1">
      <alignment horizontal="right" vertical="center" wrapText="1"/>
    </xf>
    <xf numFmtId="0" fontId="11" fillId="2" borderId="58" xfId="0" applyFont="1" applyFill="1" applyBorder="1" applyAlignment="1">
      <alignment/>
    </xf>
    <xf numFmtId="0" fontId="11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right" vertical="center" wrapText="1"/>
    </xf>
    <xf numFmtId="3" fontId="11" fillId="3" borderId="35" xfId="0" applyNumberFormat="1" applyFont="1" applyFill="1" applyBorder="1" applyAlignment="1">
      <alignment horizontal="center" vertical="center" wrapText="1"/>
    </xf>
    <xf numFmtId="3" fontId="11" fillId="3" borderId="35" xfId="0" applyNumberFormat="1" applyFont="1" applyFill="1" applyBorder="1" applyAlignment="1">
      <alignment horizontal="center" vertical="center"/>
    </xf>
    <xf numFmtId="3" fontId="11" fillId="3" borderId="56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25" fillId="3" borderId="24" xfId="0" applyFont="1" applyFill="1" applyBorder="1" applyAlignment="1">
      <alignment vertical="center" wrapText="1"/>
    </xf>
    <xf numFmtId="3" fontId="26" fillId="0" borderId="24" xfId="0" applyNumberFormat="1" applyFont="1" applyFill="1" applyBorder="1" applyAlignment="1">
      <alignment horizontal="right" vertical="center" wrapText="1"/>
    </xf>
    <xf numFmtId="3" fontId="26" fillId="3" borderId="30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3" borderId="30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right" vertical="center" wrapText="1"/>
    </xf>
    <xf numFmtId="3" fontId="11" fillId="3" borderId="24" xfId="0" applyNumberFormat="1" applyFont="1" applyFill="1" applyBorder="1" applyAlignment="1">
      <alignment horizontal="right" vertical="center"/>
    </xf>
    <xf numFmtId="0" fontId="11" fillId="0" borderId="59" xfId="0" applyFont="1" applyBorder="1" applyAlignment="1">
      <alignment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3" borderId="60" xfId="0" applyNumberFormat="1" applyFont="1" applyFill="1" applyBorder="1" applyAlignment="1">
      <alignment horizontal="right" vertical="center" wrapText="1"/>
    </xf>
    <xf numFmtId="3" fontId="11" fillId="3" borderId="59" xfId="0" applyNumberFormat="1" applyFont="1" applyFill="1" applyBorder="1" applyAlignment="1">
      <alignment horizontal="right" vertical="center" wrapText="1"/>
    </xf>
    <xf numFmtId="3" fontId="11" fillId="3" borderId="59" xfId="0" applyNumberFormat="1" applyFont="1" applyFill="1" applyBorder="1" applyAlignment="1">
      <alignment horizontal="right" vertical="center"/>
    </xf>
    <xf numFmtId="3" fontId="11" fillId="3" borderId="59" xfId="0" applyNumberFormat="1" applyFont="1" applyFill="1" applyBorder="1" applyAlignment="1">
      <alignment horizontal="center" vertical="center"/>
    </xf>
    <xf numFmtId="3" fontId="11" fillId="3" borderId="61" xfId="0" applyNumberFormat="1" applyFont="1" applyFill="1" applyBorder="1" applyAlignment="1">
      <alignment horizontal="center" vertical="center"/>
    </xf>
    <xf numFmtId="3" fontId="10" fillId="5" borderId="62" xfId="0" applyNumberFormat="1" applyFont="1" applyFill="1" applyBorder="1" applyAlignment="1">
      <alignment horizontal="right" vertical="center" wrapText="1"/>
    </xf>
    <xf numFmtId="0" fontId="10" fillId="2" borderId="58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35" xfId="0" applyFont="1" applyBorder="1" applyAlignment="1">
      <alignment horizontal="left" vertical="center" wrapText="1"/>
    </xf>
    <xf numFmtId="3" fontId="10" fillId="0" borderId="55" xfId="0" applyNumberFormat="1" applyFont="1" applyFill="1" applyBorder="1" applyAlignment="1">
      <alignment horizontal="right" vertical="center" wrapText="1"/>
    </xf>
    <xf numFmtId="3" fontId="10" fillId="0" borderId="35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/>
    </xf>
    <xf numFmtId="0" fontId="25" fillId="0" borderId="24" xfId="0" applyFont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26" fillId="0" borderId="30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25" fillId="3" borderId="35" xfId="0" applyNumberFormat="1" applyFont="1" applyFill="1" applyBorder="1" applyAlignment="1">
      <alignment horizontal="right" vertical="center" wrapText="1"/>
    </xf>
    <xf numFmtId="3" fontId="11" fillId="3" borderId="55" xfId="0" applyNumberFormat="1" applyFont="1" applyFill="1" applyBorder="1" applyAlignment="1">
      <alignment horizontal="center" vertical="center" wrapText="1"/>
    </xf>
    <xf numFmtId="3" fontId="27" fillId="3" borderId="35" xfId="0" applyNumberFormat="1" applyFont="1" applyFill="1" applyBorder="1" applyAlignment="1">
      <alignment horizontal="center" vertical="center"/>
    </xf>
    <xf numFmtId="3" fontId="27" fillId="3" borderId="5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/>
    </xf>
    <xf numFmtId="3" fontId="26" fillId="3" borderId="24" xfId="0" applyNumberFormat="1" applyFont="1" applyFill="1" applyBorder="1" applyAlignment="1">
      <alignment horizontal="right" vertical="center" wrapText="1"/>
    </xf>
    <xf numFmtId="3" fontId="27" fillId="3" borderId="24" xfId="0" applyNumberFormat="1" applyFont="1" applyFill="1" applyBorder="1" applyAlignment="1">
      <alignment horizontal="right" vertical="center"/>
    </xf>
    <xf numFmtId="3" fontId="27" fillId="3" borderId="0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3" fontId="11" fillId="3" borderId="17" xfId="0" applyNumberFormat="1" applyFont="1" applyFill="1" applyBorder="1" applyAlignment="1">
      <alignment horizontal="right" vertical="center" wrapText="1"/>
    </xf>
    <xf numFmtId="3" fontId="27" fillId="3" borderId="17" xfId="0" applyNumberFormat="1" applyFont="1" applyFill="1" applyBorder="1" applyAlignment="1">
      <alignment horizontal="right" vertical="center"/>
    </xf>
    <xf numFmtId="3" fontId="27" fillId="3" borderId="31" xfId="0" applyNumberFormat="1" applyFont="1" applyFill="1" applyBorder="1" applyAlignment="1">
      <alignment horizontal="right" vertical="center"/>
    </xf>
    <xf numFmtId="0" fontId="11" fillId="0" borderId="23" xfId="0" applyFont="1" applyBorder="1" applyAlignment="1">
      <alignment/>
    </xf>
    <xf numFmtId="3" fontId="26" fillId="3" borderId="24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3" fontId="11" fillId="3" borderId="17" xfId="0" applyNumberFormat="1" applyFont="1" applyFill="1" applyBorder="1" applyAlignment="1">
      <alignment horizontal="right" vertical="center"/>
    </xf>
    <xf numFmtId="3" fontId="11" fillId="3" borderId="31" xfId="0" applyNumberFormat="1" applyFont="1" applyFill="1" applyBorder="1" applyAlignment="1">
      <alignment horizontal="right" vertical="center"/>
    </xf>
    <xf numFmtId="3" fontId="11" fillId="3" borderId="35" xfId="0" applyNumberFormat="1" applyFont="1" applyFill="1" applyBorder="1" applyAlignment="1">
      <alignment horizontal="right" vertical="center" wrapText="1"/>
    </xf>
    <xf numFmtId="3" fontId="11" fillId="3" borderId="35" xfId="0" applyNumberFormat="1" applyFont="1" applyFill="1" applyBorder="1" applyAlignment="1">
      <alignment horizontal="right" vertical="center"/>
    </xf>
    <xf numFmtId="3" fontId="11" fillId="3" borderId="55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3" fontId="11" fillId="3" borderId="30" xfId="0" applyNumberFormat="1" applyFont="1" applyFill="1" applyBorder="1" applyAlignment="1">
      <alignment horizontal="center" vertical="center" wrapText="1"/>
    </xf>
    <xf numFmtId="3" fontId="11" fillId="3" borderId="24" xfId="0" applyNumberFormat="1" applyFont="1" applyFill="1" applyBorder="1" applyAlignment="1">
      <alignment horizontal="center" vertical="center" wrapText="1"/>
    </xf>
    <xf numFmtId="0" fontId="27" fillId="0" borderId="2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23" xfId="0" applyFont="1" applyBorder="1" applyAlignment="1">
      <alignment/>
    </xf>
    <xf numFmtId="0" fontId="10" fillId="3" borderId="24" xfId="0" applyFont="1" applyFill="1" applyBorder="1" applyAlignment="1">
      <alignment vertical="center" wrapText="1"/>
    </xf>
    <xf numFmtId="3" fontId="25" fillId="3" borderId="24" xfId="0" applyNumberFormat="1" applyFont="1" applyFill="1" applyBorder="1" applyAlignment="1">
      <alignment horizontal="right" vertical="center" wrapText="1"/>
    </xf>
    <xf numFmtId="0" fontId="11" fillId="0" borderId="64" xfId="0" applyFont="1" applyBorder="1" applyAlignment="1">
      <alignment/>
    </xf>
    <xf numFmtId="3" fontId="10" fillId="5" borderId="65" xfId="0" applyNumberFormat="1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/>
    </xf>
    <xf numFmtId="0" fontId="10" fillId="0" borderId="35" xfId="18" applyFont="1" applyBorder="1" applyAlignment="1">
      <alignment vertical="center" wrapText="1"/>
      <protection/>
    </xf>
    <xf numFmtId="3" fontId="26" fillId="3" borderId="30" xfId="0" applyNumberFormat="1" applyFont="1" applyFill="1" applyBorder="1" applyAlignment="1">
      <alignment vertical="center" wrapText="1"/>
    </xf>
    <xf numFmtId="3" fontId="26" fillId="3" borderId="24" xfId="0" applyNumberFormat="1" applyFont="1" applyFill="1" applyBorder="1" applyAlignment="1">
      <alignment vertical="center" wrapText="1"/>
    </xf>
    <xf numFmtId="3" fontId="11" fillId="3" borderId="24" xfId="0" applyNumberFormat="1" applyFont="1" applyFill="1" applyBorder="1" applyAlignment="1">
      <alignment vertical="center" wrapText="1"/>
    </xf>
    <xf numFmtId="3" fontId="11" fillId="3" borderId="24" xfId="0" applyNumberFormat="1" applyFont="1" applyFill="1" applyBorder="1" applyAlignment="1">
      <alignment vertical="center"/>
    </xf>
    <xf numFmtId="3" fontId="11" fillId="3" borderId="60" xfId="0" applyNumberFormat="1" applyFont="1" applyFill="1" applyBorder="1" applyAlignment="1">
      <alignment vertical="center" wrapText="1"/>
    </xf>
    <xf numFmtId="3" fontId="11" fillId="3" borderId="59" xfId="0" applyNumberFormat="1" applyFont="1" applyFill="1" applyBorder="1" applyAlignment="1">
      <alignment vertical="center" wrapText="1"/>
    </xf>
    <xf numFmtId="3" fontId="11" fillId="3" borderId="59" xfId="0" applyNumberFormat="1" applyFont="1" applyFill="1" applyBorder="1" applyAlignment="1">
      <alignment vertical="center"/>
    </xf>
    <xf numFmtId="3" fontId="10" fillId="5" borderId="57" xfId="0" applyNumberFormat="1" applyFont="1" applyFill="1" applyBorder="1" applyAlignment="1">
      <alignment horizontal="right" vertical="center" wrapText="1"/>
    </xf>
    <xf numFmtId="3" fontId="11" fillId="3" borderId="56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36" xfId="0" applyFont="1" applyBorder="1" applyAlignment="1">
      <alignment/>
    </xf>
    <xf numFmtId="3" fontId="11" fillId="3" borderId="4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10" fillId="5" borderId="29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3" fontId="11" fillId="3" borderId="31" xfId="0" applyNumberFormat="1" applyFont="1" applyFill="1" applyBorder="1" applyAlignment="1">
      <alignment horizontal="center" vertical="center"/>
    </xf>
    <xf numFmtId="0" fontId="10" fillId="3" borderId="24" xfId="18" applyFont="1" applyFill="1" applyBorder="1" applyAlignment="1">
      <alignment vertical="center" wrapText="1"/>
      <protection/>
    </xf>
    <xf numFmtId="3" fontId="11" fillId="3" borderId="30" xfId="0" applyNumberFormat="1" applyFont="1" applyFill="1" applyBorder="1" applyAlignment="1">
      <alignment horizontal="right" vertical="center"/>
    </xf>
    <xf numFmtId="0" fontId="28" fillId="0" borderId="36" xfId="0" applyFont="1" applyBorder="1" applyAlignment="1">
      <alignment/>
    </xf>
    <xf numFmtId="0" fontId="29" fillId="0" borderId="0" xfId="0" applyFont="1" applyAlignment="1">
      <alignment/>
    </xf>
    <xf numFmtId="0" fontId="28" fillId="0" borderId="26" xfId="0" applyFont="1" applyBorder="1" applyAlignment="1">
      <alignment/>
    </xf>
    <xf numFmtId="3" fontId="11" fillId="3" borderId="61" xfId="0" applyNumberFormat="1" applyFont="1" applyFill="1" applyBorder="1" applyAlignment="1">
      <alignment horizontal="right" vertical="center"/>
    </xf>
    <xf numFmtId="0" fontId="28" fillId="0" borderId="64" xfId="0" applyFont="1" applyBorder="1" applyAlignment="1">
      <alignment/>
    </xf>
    <xf numFmtId="3" fontId="11" fillId="3" borderId="55" xfId="18" applyNumberFormat="1" applyFont="1" applyFill="1" applyBorder="1" applyAlignment="1">
      <alignment horizontal="center" vertical="center"/>
      <protection/>
    </xf>
    <xf numFmtId="0" fontId="30" fillId="0" borderId="36" xfId="0" applyFont="1" applyBorder="1" applyAlignment="1">
      <alignment/>
    </xf>
    <xf numFmtId="0" fontId="31" fillId="0" borderId="0" xfId="0" applyFont="1" applyAlignment="1">
      <alignment/>
    </xf>
    <xf numFmtId="3" fontId="26" fillId="3" borderId="30" xfId="18" applyNumberFormat="1" applyFont="1" applyFill="1" applyBorder="1" applyAlignment="1">
      <alignment horizontal="right" vertical="center"/>
      <protection/>
    </xf>
    <xf numFmtId="0" fontId="30" fillId="0" borderId="26" xfId="0" applyFont="1" applyBorder="1" applyAlignment="1">
      <alignment/>
    </xf>
    <xf numFmtId="3" fontId="11" fillId="3" borderId="24" xfId="0" applyNumberFormat="1" applyFont="1" applyFill="1" applyBorder="1" applyAlignment="1">
      <alignment horizontal="right" vertical="center" wrapText="1"/>
    </xf>
    <xf numFmtId="3" fontId="11" fillId="3" borderId="30" xfId="18" applyNumberFormat="1" applyFont="1" applyFill="1" applyBorder="1" applyAlignment="1">
      <alignment horizontal="right" vertical="center"/>
      <protection/>
    </xf>
    <xf numFmtId="0" fontId="30" fillId="0" borderId="23" xfId="0" applyFont="1" applyBorder="1" applyAlignment="1">
      <alignment/>
    </xf>
    <xf numFmtId="3" fontId="20" fillId="3" borderId="55" xfId="0" applyNumberFormat="1" applyFont="1" applyFill="1" applyBorder="1" applyAlignment="1">
      <alignment horizontal="center" vertical="center"/>
    </xf>
    <xf numFmtId="3" fontId="32" fillId="3" borderId="30" xfId="0" applyNumberFormat="1" applyFont="1" applyFill="1" applyBorder="1" applyAlignment="1">
      <alignment horizontal="right" vertical="center"/>
    </xf>
    <xf numFmtId="3" fontId="26" fillId="3" borderId="24" xfId="0" applyNumberFormat="1" applyFont="1" applyFill="1" applyBorder="1" applyAlignment="1">
      <alignment horizontal="right" vertical="center" wrapText="1"/>
    </xf>
    <xf numFmtId="3" fontId="25" fillId="3" borderId="24" xfId="0" applyNumberFormat="1" applyFont="1" applyFill="1" applyBorder="1" applyAlignment="1">
      <alignment horizontal="right" vertical="center"/>
    </xf>
    <xf numFmtId="3" fontId="25" fillId="3" borderId="0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 wrapText="1"/>
    </xf>
    <xf numFmtId="3" fontId="20" fillId="3" borderId="30" xfId="0" applyNumberFormat="1" applyFont="1" applyFill="1" applyBorder="1" applyAlignment="1">
      <alignment horizontal="right" vertical="center"/>
    </xf>
    <xf numFmtId="3" fontId="20" fillId="3" borderId="4" xfId="0" applyNumberFormat="1" applyFont="1" applyFill="1" applyBorder="1" applyAlignment="1">
      <alignment horizontal="right" vertical="center"/>
    </xf>
    <xf numFmtId="3" fontId="20" fillId="3" borderId="30" xfId="0" applyNumberFormat="1" applyFont="1" applyFill="1" applyBorder="1" applyAlignment="1">
      <alignment horizontal="center" vertical="center"/>
    </xf>
    <xf numFmtId="3" fontId="13" fillId="3" borderId="30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20" fillId="3" borderId="55" xfId="0" applyNumberFormat="1" applyFont="1" applyFill="1" applyBorder="1" applyAlignment="1">
      <alignment horizontal="right" vertical="center"/>
    </xf>
    <xf numFmtId="3" fontId="11" fillId="3" borderId="56" xfId="0" applyNumberFormat="1" applyFont="1" applyFill="1" applyBorder="1" applyAlignment="1">
      <alignment horizontal="right" vertical="center"/>
    </xf>
    <xf numFmtId="0" fontId="25" fillId="0" borderId="2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center" vertical="center" wrapText="1"/>
    </xf>
    <xf numFmtId="0" fontId="11" fillId="6" borderId="70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/>
    </xf>
    <xf numFmtId="3" fontId="10" fillId="5" borderId="72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Border="1" applyAlignment="1">
      <alignment vertical="center" wrapText="1"/>
    </xf>
    <xf numFmtId="3" fontId="11" fillId="3" borderId="61" xfId="0" applyNumberFormat="1" applyFont="1" applyFill="1" applyBorder="1" applyAlignment="1">
      <alignment horizontal="right" vertical="center" wrapText="1"/>
    </xf>
    <xf numFmtId="0" fontId="27" fillId="0" borderId="64" xfId="0" applyFont="1" applyBorder="1" applyAlignment="1">
      <alignment/>
    </xf>
    <xf numFmtId="3" fontId="11" fillId="3" borderId="31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0" fillId="3" borderId="24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Border="1" applyAlignment="1">
      <alignment horizontal="right" vertical="center" wrapText="1"/>
    </xf>
    <xf numFmtId="3" fontId="11" fillId="3" borderId="31" xfId="0" applyNumberFormat="1" applyFont="1" applyFill="1" applyBorder="1" applyAlignment="1">
      <alignment horizontal="right" vertical="center" wrapText="1"/>
    </xf>
    <xf numFmtId="3" fontId="10" fillId="3" borderId="30" xfId="0" applyNumberFormat="1" applyFont="1" applyFill="1" applyBorder="1" applyAlignment="1">
      <alignment horizontal="center" vertical="center" wrapText="1"/>
    </xf>
    <xf numFmtId="0" fontId="10" fillId="3" borderId="55" xfId="18" applyFont="1" applyFill="1" applyBorder="1" applyAlignment="1">
      <alignment vertical="center" wrapText="1"/>
      <protection/>
    </xf>
    <xf numFmtId="3" fontId="11" fillId="3" borderId="56" xfId="0" applyNumberFormat="1" applyFont="1" applyFill="1" applyBorder="1" applyAlignment="1">
      <alignment horizontal="right" vertical="center" wrapText="1"/>
    </xf>
    <xf numFmtId="3" fontId="10" fillId="3" borderId="24" xfId="0" applyNumberFormat="1" applyFont="1" applyFill="1" applyBorder="1" applyAlignment="1">
      <alignment horizontal="right" vertical="center" wrapText="1"/>
    </xf>
    <xf numFmtId="0" fontId="10" fillId="5" borderId="73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vertical="center" wrapText="1"/>
    </xf>
    <xf numFmtId="0" fontId="33" fillId="2" borderId="74" xfId="0" applyFont="1" applyFill="1" applyBorder="1" applyAlignment="1">
      <alignment vertical="center" wrapText="1"/>
    </xf>
    <xf numFmtId="3" fontId="33" fillId="2" borderId="65" xfId="0" applyNumberFormat="1" applyFont="1" applyFill="1" applyBorder="1" applyAlignment="1">
      <alignment vertical="center" wrapText="1"/>
    </xf>
    <xf numFmtId="3" fontId="26" fillId="2" borderId="35" xfId="0" applyNumberFormat="1" applyFont="1" applyFill="1" applyBorder="1" applyAlignment="1">
      <alignment vertical="center" wrapText="1"/>
    </xf>
    <xf numFmtId="3" fontId="11" fillId="2" borderId="75" xfId="0" applyNumberFormat="1" applyFont="1" applyFill="1" applyBorder="1" applyAlignment="1">
      <alignment/>
    </xf>
    <xf numFmtId="0" fontId="11" fillId="2" borderId="25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4" fillId="2" borderId="0" xfId="0" applyFont="1" applyFill="1" applyAlignment="1">
      <alignment vertical="center" wrapText="1"/>
    </xf>
    <xf numFmtId="3" fontId="34" fillId="2" borderId="24" xfId="0" applyNumberFormat="1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/>
    </xf>
    <xf numFmtId="0" fontId="11" fillId="2" borderId="22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34" fillId="2" borderId="31" xfId="0" applyFont="1" applyFill="1" applyBorder="1" applyAlignment="1">
      <alignment vertical="center" wrapText="1"/>
    </xf>
    <xf numFmtId="3" fontId="34" fillId="2" borderId="17" xfId="0" applyNumberFormat="1" applyFont="1" applyFill="1" applyBorder="1" applyAlignment="1">
      <alignment vertical="center" wrapText="1"/>
    </xf>
    <xf numFmtId="3" fontId="10" fillId="2" borderId="17" xfId="0" applyNumberFormat="1" applyFont="1" applyFill="1" applyBorder="1" applyAlignment="1">
      <alignment vertical="center" wrapText="1"/>
    </xf>
    <xf numFmtId="3" fontId="11" fillId="2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21" applyFont="1">
      <alignment/>
      <protection/>
    </xf>
    <xf numFmtId="0" fontId="2" fillId="3" borderId="0" xfId="21" applyFont="1" applyFill="1" applyAlignment="1">
      <alignment horizontal="center" wrapText="1"/>
      <protection/>
    </xf>
    <xf numFmtId="0" fontId="2" fillId="3" borderId="0" xfId="21" applyFont="1" applyFill="1" applyAlignment="1">
      <alignment horizontal="center" vertical="center" wrapText="1"/>
      <protection/>
    </xf>
    <xf numFmtId="3" fontId="2" fillId="3" borderId="0" xfId="21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2" borderId="45" xfId="20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4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0" fillId="0" borderId="3" xfId="15" applyNumberFormat="1" applyFont="1" applyBorder="1" applyAlignment="1">
      <alignment horizontal="right" vertical="center" wrapText="1"/>
    </xf>
    <xf numFmtId="164" fontId="0" fillId="0" borderId="17" xfId="15" applyNumberFormat="1" applyFont="1" applyBorder="1" applyAlignment="1">
      <alignment horizontal="right" vertical="center" wrapText="1"/>
    </xf>
    <xf numFmtId="164" fontId="0" fillId="0" borderId="23" xfId="15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2" fillId="0" borderId="18" xfId="20" applyFont="1" applyBorder="1" applyAlignment="1">
      <alignment horizontal="center"/>
      <protection/>
    </xf>
    <xf numFmtId="0" fontId="2" fillId="0" borderId="53" xfId="20" applyFont="1" applyBorder="1">
      <alignment/>
      <protection/>
    </xf>
    <xf numFmtId="164" fontId="2" fillId="0" borderId="77" xfId="15" applyNumberFormat="1" applyFont="1" applyBorder="1" applyAlignment="1">
      <alignment horizontal="right" wrapText="1"/>
    </xf>
    <xf numFmtId="164" fontId="2" fillId="0" borderId="18" xfId="15" applyNumberFormat="1" applyFont="1" applyBorder="1" applyAlignment="1">
      <alignment horizontal="right" wrapText="1"/>
    </xf>
    <xf numFmtId="164" fontId="2" fillId="0" borderId="53" xfId="15" applyNumberFormat="1" applyFont="1" applyBorder="1" applyAlignment="1">
      <alignment horizontal="right" wrapText="1"/>
    </xf>
    <xf numFmtId="41" fontId="2" fillId="0" borderId="18" xfId="15" applyNumberFormat="1" applyFont="1" applyBorder="1" applyAlignment="1">
      <alignment horizontal="right" wrapText="1"/>
    </xf>
    <xf numFmtId="41" fontId="2" fillId="0" borderId="12" xfId="15" applyNumberFormat="1" applyFont="1" applyBorder="1" applyAlignment="1">
      <alignment horizontal="right" wrapText="1"/>
    </xf>
    <xf numFmtId="164" fontId="2" fillId="0" borderId="30" xfId="15" applyNumberFormat="1" applyFont="1" applyBorder="1" applyAlignment="1">
      <alignment horizontal="right" wrapText="1"/>
    </xf>
    <xf numFmtId="164" fontId="1" fillId="0" borderId="13" xfId="15" applyNumberFormat="1" applyFont="1" applyBorder="1" applyAlignment="1">
      <alignment horizontal="right" wrapText="1"/>
    </xf>
    <xf numFmtId="0" fontId="2" fillId="0" borderId="30" xfId="20" applyFont="1" applyBorder="1">
      <alignment/>
      <protection/>
    </xf>
    <xf numFmtId="164" fontId="2" fillId="0" borderId="13" xfId="15" applyNumberFormat="1" applyFont="1" applyBorder="1" applyAlignment="1">
      <alignment horizontal="right" wrapText="1"/>
    </xf>
    <xf numFmtId="164" fontId="1" fillId="0" borderId="1" xfId="15" applyNumberFormat="1" applyFont="1" applyBorder="1" applyAlignment="1">
      <alignment horizontal="right" wrapText="1"/>
    </xf>
    <xf numFmtId="41" fontId="1" fillId="0" borderId="25" xfId="15" applyNumberFormat="1" applyFont="1" applyBorder="1" applyAlignment="1">
      <alignment horizontal="right" wrapText="1"/>
    </xf>
    <xf numFmtId="41" fontId="1" fillId="0" borderId="48" xfId="15" applyNumberFormat="1" applyFont="1" applyBorder="1" applyAlignment="1">
      <alignment horizontal="right" wrapText="1"/>
    </xf>
    <xf numFmtId="41" fontId="2" fillId="0" borderId="48" xfId="15" applyNumberFormat="1" applyFont="1" applyBorder="1" applyAlignment="1">
      <alignment horizontal="right" wrapText="1"/>
    </xf>
    <xf numFmtId="41" fontId="2" fillId="0" borderId="77" xfId="15" applyNumberFormat="1" applyFont="1" applyBorder="1" applyAlignment="1">
      <alignment horizontal="right" wrapText="1"/>
    </xf>
    <xf numFmtId="164" fontId="1" fillId="0" borderId="78" xfId="20" applyNumberFormat="1" applyFont="1" applyBorder="1" applyAlignment="1">
      <alignment horizontal="right" vertical="center" wrapText="1"/>
      <protection/>
    </xf>
    <xf numFmtId="164" fontId="1" fillId="0" borderId="79" xfId="20" applyNumberFormat="1" applyFont="1" applyBorder="1" applyAlignment="1">
      <alignment horizontal="right" vertical="center" wrapText="1"/>
      <protection/>
    </xf>
    <xf numFmtId="0" fontId="2" fillId="0" borderId="10" xfId="20" applyFont="1" applyBorder="1" applyAlignment="1">
      <alignment horizontal="center" vertical="top"/>
      <protection/>
    </xf>
    <xf numFmtId="164" fontId="4" fillId="4" borderId="0" xfId="0" applyNumberFormat="1" applyFont="1" applyFill="1" applyAlignment="1">
      <alignment/>
    </xf>
    <xf numFmtId="164" fontId="1" fillId="3" borderId="10" xfId="15" applyNumberFormat="1" applyFont="1" applyFill="1" applyBorder="1" applyAlignment="1">
      <alignment horizontal="left" vertical="center" wrapText="1"/>
    </xf>
    <xf numFmtId="164" fontId="1" fillId="3" borderId="10" xfId="15" applyNumberFormat="1" applyFont="1" applyFill="1" applyBorder="1" applyAlignment="1">
      <alignment horizontal="right" vertical="center" wrapText="1"/>
    </xf>
    <xf numFmtId="164" fontId="1" fillId="3" borderId="10" xfId="15" applyNumberFormat="1" applyFont="1" applyFill="1" applyBorder="1" applyAlignment="1">
      <alignment horizontal="right" vertical="center" wrapText="1"/>
    </xf>
    <xf numFmtId="164" fontId="1" fillId="3" borderId="14" xfId="15" applyNumberFormat="1" applyFont="1" applyFill="1" applyBorder="1" applyAlignment="1">
      <alignment horizontal="right" vertical="center" wrapText="1"/>
    </xf>
    <xf numFmtId="0" fontId="5" fillId="5" borderId="46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" fillId="2" borderId="51" xfId="0" applyNumberFormat="1" applyFont="1" applyFill="1" applyBorder="1" applyAlignment="1">
      <alignment horizontal="center" vertical="center" wrapText="1"/>
    </xf>
    <xf numFmtId="3" fontId="1" fillId="2" borderId="80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3" fontId="1" fillId="2" borderId="81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45" xfId="0" applyNumberFormat="1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0" xfId="20" applyFont="1" applyBorder="1" applyAlignment="1">
      <alignment horizontal="left" wrapText="1"/>
      <protection/>
    </xf>
    <xf numFmtId="0" fontId="1" fillId="2" borderId="34" xfId="20" applyFont="1" applyFill="1" applyBorder="1" applyAlignment="1">
      <alignment horizontal="center" vertical="center" wrapText="1"/>
      <protection/>
    </xf>
    <xf numFmtId="0" fontId="1" fillId="2" borderId="7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0" fontId="1" fillId="2" borderId="55" xfId="20" applyFont="1" applyFill="1" applyBorder="1" applyAlignment="1">
      <alignment horizontal="center" vertical="center" wrapText="1"/>
      <protection/>
    </xf>
    <xf numFmtId="0" fontId="1" fillId="2" borderId="30" xfId="20" applyFont="1" applyFill="1" applyBorder="1" applyAlignment="1">
      <alignment horizontal="center" vertical="center" wrapText="1"/>
      <protection/>
    </xf>
    <xf numFmtId="0" fontId="1" fillId="2" borderId="13" xfId="20" applyFont="1" applyFill="1" applyBorder="1" applyAlignment="1">
      <alignment horizontal="center" vertical="center" wrapText="1"/>
      <protection/>
    </xf>
    <xf numFmtId="0" fontId="1" fillId="2" borderId="37" xfId="20" applyFont="1" applyFill="1" applyBorder="1" applyAlignment="1">
      <alignment horizontal="center"/>
      <protection/>
    </xf>
    <xf numFmtId="0" fontId="1" fillId="2" borderId="32" xfId="20" applyFont="1" applyFill="1" applyBorder="1" applyAlignment="1">
      <alignment horizontal="center"/>
      <protection/>
    </xf>
    <xf numFmtId="0" fontId="1" fillId="2" borderId="82" xfId="20" applyFont="1" applyFill="1" applyBorder="1" applyAlignment="1">
      <alignment horizontal="center"/>
      <protection/>
    </xf>
    <xf numFmtId="0" fontId="1" fillId="2" borderId="81" xfId="20" applyFont="1" applyFill="1" applyBorder="1" applyAlignment="1">
      <alignment horizontal="center"/>
      <protection/>
    </xf>
    <xf numFmtId="0" fontId="1" fillId="2" borderId="51" xfId="20" applyFont="1" applyFill="1" applyBorder="1" applyAlignment="1">
      <alignment horizontal="center"/>
      <protection/>
    </xf>
    <xf numFmtId="0" fontId="1" fillId="2" borderId="80" xfId="20" applyFont="1" applyFill="1" applyBorder="1" applyAlignment="1">
      <alignment horizontal="center"/>
      <protection/>
    </xf>
    <xf numFmtId="0" fontId="1" fillId="2" borderId="83" xfId="20" applyFont="1" applyFill="1" applyBorder="1" applyAlignment="1">
      <alignment horizontal="center" vertical="center" wrapText="1"/>
      <protection/>
    </xf>
    <xf numFmtId="0" fontId="1" fillId="2" borderId="45" xfId="20" applyFont="1" applyFill="1" applyBorder="1" applyAlignment="1">
      <alignment horizontal="center" vertical="center" wrapText="1"/>
      <protection/>
    </xf>
    <xf numFmtId="0" fontId="1" fillId="2" borderId="54" xfId="20" applyFont="1" applyFill="1" applyBorder="1" applyAlignment="1">
      <alignment horizontal="center" vertical="center" wrapText="1"/>
      <protection/>
    </xf>
    <xf numFmtId="0" fontId="1" fillId="2" borderId="40" xfId="20" applyFont="1" applyFill="1" applyBorder="1" applyAlignment="1">
      <alignment horizontal="center" vertical="center" wrapText="1"/>
      <protection/>
    </xf>
    <xf numFmtId="0" fontId="1" fillId="0" borderId="46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2" borderId="33" xfId="20" applyFont="1" applyFill="1" applyBorder="1" applyAlignment="1">
      <alignment horizontal="center"/>
      <protection/>
    </xf>
    <xf numFmtId="164" fontId="1" fillId="0" borderId="26" xfId="20" applyNumberFormat="1" applyFont="1" applyBorder="1" applyAlignment="1">
      <alignment horizontal="right" wrapText="1"/>
      <protection/>
    </xf>
    <xf numFmtId="164" fontId="1" fillId="0" borderId="14" xfId="20" applyNumberFormat="1" applyFont="1" applyBorder="1" applyAlignment="1">
      <alignment horizontal="right" wrapText="1"/>
      <protection/>
    </xf>
    <xf numFmtId="0" fontId="1" fillId="2" borderId="35" xfId="20" applyFont="1" applyFill="1" applyBorder="1" applyAlignment="1">
      <alignment horizontal="center" vertical="center"/>
      <protection/>
    </xf>
    <xf numFmtId="0" fontId="1" fillId="2" borderId="24" xfId="20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0" fontId="1" fillId="2" borderId="36" xfId="20" applyFont="1" applyFill="1" applyBorder="1" applyAlignment="1">
      <alignment horizontal="center" vertical="center"/>
      <protection/>
    </xf>
    <xf numFmtId="0" fontId="1" fillId="2" borderId="26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164" fontId="1" fillId="0" borderId="24" xfId="20" applyNumberFormat="1" applyFont="1" applyBorder="1" applyAlignment="1">
      <alignment horizontal="right" wrapText="1"/>
      <protection/>
    </xf>
    <xf numFmtId="164" fontId="1" fillId="0" borderId="10" xfId="20" applyNumberFormat="1" applyFont="1" applyBorder="1" applyAlignment="1">
      <alignment horizontal="right" wrapText="1"/>
      <protection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3" fontId="2" fillId="3" borderId="35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horizontal="righ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3" fontId="1" fillId="3" borderId="84" xfId="15" applyNumberFormat="1" applyFont="1" applyFill="1" applyBorder="1" applyAlignment="1">
      <alignment horizontal="right" vertical="center" wrapText="1"/>
    </xf>
    <xf numFmtId="3" fontId="1" fillId="3" borderId="85" xfId="15" applyNumberFormat="1" applyFont="1" applyFill="1" applyBorder="1" applyAlignment="1">
      <alignment horizontal="right" vertical="center" wrapText="1"/>
    </xf>
    <xf numFmtId="3" fontId="1" fillId="3" borderId="86" xfId="15" applyNumberFormat="1" applyFont="1" applyFill="1" applyBorder="1" applyAlignment="1">
      <alignment horizontal="right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10" fillId="2" borderId="3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3" borderId="0" xfId="19" applyFont="1" applyFill="1" applyAlignment="1">
      <alignment horizontal="left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2" fillId="3" borderId="0" xfId="21" applyFont="1" applyFill="1" applyAlignment="1">
      <alignment vertical="center" wrapText="1"/>
      <protection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3" borderId="31" xfId="0" applyFont="1" applyFill="1" applyBorder="1" applyAlignment="1">
      <alignment horizontal="center" vertical="center"/>
    </xf>
    <xf numFmtId="0" fontId="24" fillId="0" borderId="31" xfId="0" applyFont="1" applyBorder="1" applyAlignment="1">
      <alignment/>
    </xf>
    <xf numFmtId="0" fontId="10" fillId="5" borderId="3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0" fillId="5" borderId="6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left" vertical="center" wrapText="1"/>
    </xf>
    <xf numFmtId="0" fontId="11" fillId="0" borderId="88" xfId="0" applyFont="1" applyBorder="1" applyAlignment="1">
      <alignment horizontal="left" vertical="center" wrapText="1"/>
    </xf>
    <xf numFmtId="0" fontId="10" fillId="5" borderId="82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5" borderId="87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" borderId="35" xfId="0" applyFont="1" applyFill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2" borderId="88" xfId="0" applyFont="1" applyFill="1" applyBorder="1" applyAlignment="1">
      <alignment horizontal="left" vertical="center" wrapText="1"/>
    </xf>
    <xf numFmtId="0" fontId="10" fillId="2" borderId="9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5" fillId="3" borderId="0" xfId="21" applyFont="1" applyFill="1" applyBorder="1" applyAlignment="1">
      <alignment horizontal="left" wrapText="1"/>
      <protection/>
    </xf>
    <xf numFmtId="0" fontId="24" fillId="3" borderId="0" xfId="21" applyFont="1" applyFill="1" applyAlignment="1">
      <alignment horizontal="left" wrapText="1"/>
      <protection/>
    </xf>
  </cellXfs>
  <cellStyles count="12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Sprawozdanie I półrocze 2004" xfId="20"/>
    <cellStyle name="Normalny_Wieloletni 19-12-01 (1)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31"/>
  <sheetViews>
    <sheetView showGridLines="0" view="pageBreakPreview" zoomScaleSheetLayoutView="100" workbookViewId="0" topLeftCell="C27">
      <selection activeCell="E2" sqref="E2"/>
    </sheetView>
  </sheetViews>
  <sheetFormatPr defaultColWidth="9.140625" defaultRowHeight="12.75"/>
  <cols>
    <col min="1" max="1" width="7.57421875" style="18" customWidth="1"/>
    <col min="2" max="3" width="8.8515625" style="18" customWidth="1"/>
    <col min="4" max="4" width="50.00390625" style="18" customWidth="1"/>
    <col min="5" max="5" width="17.140625" style="18" customWidth="1"/>
    <col min="6" max="6" width="13.140625" style="55" bestFit="1" customWidth="1"/>
    <col min="7" max="9" width="13.140625" style="55" customWidth="1"/>
    <col min="10" max="10" width="12.28125" style="18" bestFit="1" customWidth="1"/>
    <col min="11" max="16384" width="9.140625" style="18" customWidth="1"/>
  </cols>
  <sheetData>
    <row r="1" spans="1:10" ht="52.5" customHeight="1">
      <c r="A1" s="34"/>
      <c r="B1" s="34"/>
      <c r="C1" s="34"/>
      <c r="D1" s="34" t="s">
        <v>15</v>
      </c>
      <c r="E1" s="34"/>
      <c r="G1" s="210"/>
      <c r="I1" s="550" t="s">
        <v>272</v>
      </c>
      <c r="J1" s="550"/>
    </row>
    <row r="2" spans="1:10" ht="12" customHeight="1">
      <c r="A2" s="35"/>
      <c r="B2" s="35"/>
      <c r="C2" s="35"/>
      <c r="D2" s="35"/>
      <c r="E2" s="35"/>
      <c r="F2" s="36"/>
      <c r="G2" s="36"/>
      <c r="H2" s="36"/>
      <c r="I2" s="36"/>
      <c r="J2" s="35"/>
    </row>
    <row r="3" spans="1:10" ht="12" customHeight="1">
      <c r="A3" s="35"/>
      <c r="B3" s="35"/>
      <c r="C3" s="35"/>
      <c r="D3" s="35"/>
      <c r="E3" s="35"/>
      <c r="F3" s="36"/>
      <c r="G3" s="36"/>
      <c r="H3" s="36"/>
      <c r="I3" s="36"/>
      <c r="J3" s="35"/>
    </row>
    <row r="4" spans="1:10" ht="31.5" customHeight="1">
      <c r="A4" s="549" t="s">
        <v>130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6</v>
      </c>
    </row>
    <row r="6" spans="1:10" ht="12.75">
      <c r="A6" s="559" t="s">
        <v>0</v>
      </c>
      <c r="B6" s="562" t="s">
        <v>1</v>
      </c>
      <c r="C6" s="562" t="s">
        <v>16</v>
      </c>
      <c r="D6" s="565" t="s">
        <v>2</v>
      </c>
      <c r="E6" s="556" t="s">
        <v>3</v>
      </c>
      <c r="F6" s="551"/>
      <c r="G6" s="552"/>
      <c r="H6" s="569" t="s">
        <v>4</v>
      </c>
      <c r="I6" s="570"/>
      <c r="J6" s="571"/>
    </row>
    <row r="7" spans="1:10" ht="12.75">
      <c r="A7" s="560"/>
      <c r="B7" s="563"/>
      <c r="C7" s="563"/>
      <c r="D7" s="566"/>
      <c r="E7" s="572" t="s">
        <v>128</v>
      </c>
      <c r="F7" s="568" t="s">
        <v>73</v>
      </c>
      <c r="G7" s="553"/>
      <c r="H7" s="573" t="s">
        <v>128</v>
      </c>
      <c r="I7" s="554" t="s">
        <v>73</v>
      </c>
      <c r="J7" s="555"/>
    </row>
    <row r="8" spans="1:10" ht="33.75" customHeight="1">
      <c r="A8" s="561"/>
      <c r="B8" s="564"/>
      <c r="C8" s="564"/>
      <c r="D8" s="567"/>
      <c r="E8" s="561"/>
      <c r="F8" s="303" t="s">
        <v>126</v>
      </c>
      <c r="G8" s="189" t="s">
        <v>127</v>
      </c>
      <c r="H8" s="574"/>
      <c r="I8" s="304" t="s">
        <v>126</v>
      </c>
      <c r="J8" s="191" t="s">
        <v>127</v>
      </c>
    </row>
    <row r="9" spans="1:10" s="39" customFormat="1" ht="12" thickBot="1">
      <c r="A9" s="37">
        <v>1</v>
      </c>
      <c r="B9" s="38">
        <v>2</v>
      </c>
      <c r="C9" s="38">
        <v>3</v>
      </c>
      <c r="D9" s="186">
        <v>4</v>
      </c>
      <c r="E9" s="196">
        <v>5</v>
      </c>
      <c r="F9" s="197">
        <v>6</v>
      </c>
      <c r="G9" s="198">
        <v>7</v>
      </c>
      <c r="H9" s="199">
        <v>8</v>
      </c>
      <c r="I9" s="197">
        <v>9</v>
      </c>
      <c r="J9" s="200">
        <v>10</v>
      </c>
    </row>
    <row r="10" spans="1:10" s="45" customFormat="1" ht="30" customHeight="1">
      <c r="A10" s="40">
        <v>700</v>
      </c>
      <c r="B10" s="41"/>
      <c r="C10" s="42"/>
      <c r="D10" s="187" t="s">
        <v>150</v>
      </c>
      <c r="E10" s="194">
        <f aca="true" t="shared" si="0" ref="E10:J10">SUM(E11)</f>
        <v>0</v>
      </c>
      <c r="F10" s="43">
        <f t="shared" si="0"/>
        <v>0</v>
      </c>
      <c r="G10" s="44">
        <f t="shared" si="0"/>
        <v>0</v>
      </c>
      <c r="H10" s="194">
        <f t="shared" si="0"/>
        <v>390000</v>
      </c>
      <c r="I10" s="43">
        <f t="shared" si="0"/>
        <v>0</v>
      </c>
      <c r="J10" s="195">
        <f t="shared" si="0"/>
        <v>390000</v>
      </c>
    </row>
    <row r="11" spans="1:10" s="45" customFormat="1" ht="30" customHeight="1">
      <c r="A11" s="46"/>
      <c r="B11" s="47">
        <v>70001</v>
      </c>
      <c r="C11" s="48"/>
      <c r="D11" s="188" t="s">
        <v>151</v>
      </c>
      <c r="E11" s="192">
        <f aca="true" t="shared" si="1" ref="E11:J11">SUM(E12:E12)</f>
        <v>0</v>
      </c>
      <c r="F11" s="185">
        <f t="shared" si="1"/>
        <v>0</v>
      </c>
      <c r="G11" s="190">
        <f t="shared" si="1"/>
        <v>0</v>
      </c>
      <c r="H11" s="192">
        <f t="shared" si="1"/>
        <v>390000</v>
      </c>
      <c r="I11" s="185">
        <f t="shared" si="1"/>
        <v>0</v>
      </c>
      <c r="J11" s="193">
        <f t="shared" si="1"/>
        <v>390000</v>
      </c>
    </row>
    <row r="12" spans="1:10" s="45" customFormat="1" ht="42.75" customHeight="1">
      <c r="A12" s="50"/>
      <c r="B12" s="41"/>
      <c r="C12" s="48" t="s">
        <v>152</v>
      </c>
      <c r="D12" s="188" t="s">
        <v>153</v>
      </c>
      <c r="E12" s="219">
        <f>SUM(F12:G12)</f>
        <v>0</v>
      </c>
      <c r="F12" s="49">
        <v>0</v>
      </c>
      <c r="G12" s="220">
        <v>0</v>
      </c>
      <c r="H12" s="219">
        <f>SUM(I12:J12)</f>
        <v>390000</v>
      </c>
      <c r="I12" s="49">
        <v>0</v>
      </c>
      <c r="J12" s="220">
        <v>390000</v>
      </c>
    </row>
    <row r="13" spans="1:10" s="45" customFormat="1" ht="30" customHeight="1">
      <c r="A13" s="40">
        <v>852</v>
      </c>
      <c r="B13" s="41"/>
      <c r="C13" s="42"/>
      <c r="D13" s="187" t="s">
        <v>136</v>
      </c>
      <c r="E13" s="194">
        <f aca="true" t="shared" si="2" ref="E13:J13">SUM(E14)</f>
        <v>245000</v>
      </c>
      <c r="F13" s="43">
        <f t="shared" si="2"/>
        <v>245000</v>
      </c>
      <c r="G13" s="44">
        <f t="shared" si="2"/>
        <v>0</v>
      </c>
      <c r="H13" s="194">
        <f t="shared" si="2"/>
        <v>0</v>
      </c>
      <c r="I13" s="43">
        <f t="shared" si="2"/>
        <v>0</v>
      </c>
      <c r="J13" s="195">
        <f t="shared" si="2"/>
        <v>0</v>
      </c>
    </row>
    <row r="14" spans="1:10" s="45" customFormat="1" ht="30" customHeight="1">
      <c r="A14" s="46"/>
      <c r="B14" s="47">
        <v>85295</v>
      </c>
      <c r="C14" s="48"/>
      <c r="D14" s="188" t="s">
        <v>62</v>
      </c>
      <c r="E14" s="192">
        <f aca="true" t="shared" si="3" ref="E14:J14">SUM(E15:E15)</f>
        <v>245000</v>
      </c>
      <c r="F14" s="185">
        <f t="shared" si="3"/>
        <v>245000</v>
      </c>
      <c r="G14" s="190">
        <f t="shared" si="3"/>
        <v>0</v>
      </c>
      <c r="H14" s="192">
        <f t="shared" si="3"/>
        <v>0</v>
      </c>
      <c r="I14" s="185">
        <f t="shared" si="3"/>
        <v>0</v>
      </c>
      <c r="J14" s="193">
        <f t="shared" si="3"/>
        <v>0</v>
      </c>
    </row>
    <row r="15" spans="1:10" s="45" customFormat="1" ht="42.75" customHeight="1">
      <c r="A15" s="50"/>
      <c r="B15" s="41"/>
      <c r="C15" s="48" t="s">
        <v>135</v>
      </c>
      <c r="D15" s="188" t="s">
        <v>17</v>
      </c>
      <c r="E15" s="219">
        <f>SUM(F15:G15)</f>
        <v>245000</v>
      </c>
      <c r="F15" s="49">
        <v>245000</v>
      </c>
      <c r="G15" s="220">
        <v>0</v>
      </c>
      <c r="H15" s="219">
        <f>SUM(I15:J15)</f>
        <v>0</v>
      </c>
      <c r="I15" s="49">
        <v>0</v>
      </c>
      <c r="J15" s="220">
        <v>0</v>
      </c>
    </row>
    <row r="16" spans="1:10" s="45" customFormat="1" ht="30" customHeight="1">
      <c r="A16" s="40">
        <v>853</v>
      </c>
      <c r="B16" s="41"/>
      <c r="C16" s="42"/>
      <c r="D16" s="187" t="s">
        <v>139</v>
      </c>
      <c r="E16" s="194">
        <f aca="true" t="shared" si="4" ref="E16:J16">SUM(E17)</f>
        <v>0</v>
      </c>
      <c r="F16" s="43">
        <f t="shared" si="4"/>
        <v>0</v>
      </c>
      <c r="G16" s="44">
        <f t="shared" si="4"/>
        <v>0</v>
      </c>
      <c r="H16" s="194">
        <f t="shared" si="4"/>
        <v>305601</v>
      </c>
      <c r="I16" s="43">
        <f t="shared" si="4"/>
        <v>305601</v>
      </c>
      <c r="J16" s="195">
        <f t="shared" si="4"/>
        <v>0</v>
      </c>
    </row>
    <row r="17" spans="1:10" s="45" customFormat="1" ht="30" customHeight="1">
      <c r="A17" s="46"/>
      <c r="B17" s="47">
        <v>85395</v>
      </c>
      <c r="C17" s="48"/>
      <c r="D17" s="188" t="s">
        <v>62</v>
      </c>
      <c r="E17" s="192">
        <f aca="true" t="shared" si="5" ref="E17:J17">SUM(E18:E19)</f>
        <v>0</v>
      </c>
      <c r="F17" s="185">
        <f t="shared" si="5"/>
        <v>0</v>
      </c>
      <c r="G17" s="190">
        <f t="shared" si="5"/>
        <v>0</v>
      </c>
      <c r="H17" s="192">
        <f t="shared" si="5"/>
        <v>305601</v>
      </c>
      <c r="I17" s="185">
        <f t="shared" si="5"/>
        <v>305601</v>
      </c>
      <c r="J17" s="193">
        <f t="shared" si="5"/>
        <v>0</v>
      </c>
    </row>
    <row r="18" spans="1:10" s="45" customFormat="1" ht="42.75" customHeight="1">
      <c r="A18" s="46"/>
      <c r="B18" s="501"/>
      <c r="C18" s="48" t="s">
        <v>137</v>
      </c>
      <c r="D18" s="188" t="s">
        <v>138</v>
      </c>
      <c r="E18" s="219">
        <f>SUM(F18:G18)</f>
        <v>0</v>
      </c>
      <c r="F18" s="49">
        <v>0</v>
      </c>
      <c r="G18" s="220">
        <v>0</v>
      </c>
      <c r="H18" s="219">
        <f>SUM(I18:J18)</f>
        <v>259765</v>
      </c>
      <c r="I18" s="49">
        <v>259765</v>
      </c>
      <c r="J18" s="220">
        <v>0</v>
      </c>
    </row>
    <row r="19" spans="1:10" s="45" customFormat="1" ht="42.75" customHeight="1" thickBot="1">
      <c r="A19" s="204"/>
      <c r="B19" s="205"/>
      <c r="C19" s="206" t="s">
        <v>245</v>
      </c>
      <c r="D19" s="207" t="s">
        <v>138</v>
      </c>
      <c r="E19" s="509">
        <f>SUM(F19:G19)</f>
        <v>0</v>
      </c>
      <c r="F19" s="510">
        <v>0</v>
      </c>
      <c r="G19" s="511">
        <v>0</v>
      </c>
      <c r="H19" s="509">
        <f>SUM(I19:J19)</f>
        <v>45836</v>
      </c>
      <c r="I19" s="510">
        <v>45836</v>
      </c>
      <c r="J19" s="511">
        <v>0</v>
      </c>
    </row>
    <row r="20" spans="1:10" s="39" customFormat="1" ht="12" thickBot="1">
      <c r="A20" s="502">
        <v>1</v>
      </c>
      <c r="B20" s="503">
        <v>2</v>
      </c>
      <c r="C20" s="503">
        <v>3</v>
      </c>
      <c r="D20" s="504">
        <v>4</v>
      </c>
      <c r="E20" s="502">
        <v>5</v>
      </c>
      <c r="F20" s="505">
        <v>6</v>
      </c>
      <c r="G20" s="506">
        <v>7</v>
      </c>
      <c r="H20" s="507">
        <v>8</v>
      </c>
      <c r="I20" s="505">
        <v>9</v>
      </c>
      <c r="J20" s="508">
        <v>10</v>
      </c>
    </row>
    <row r="21" spans="1:10" s="39" customFormat="1" ht="11.25">
      <c r="A21" s="512"/>
      <c r="B21" s="513"/>
      <c r="C21" s="514"/>
      <c r="D21" s="515"/>
      <c r="E21" s="512"/>
      <c r="F21" s="516"/>
      <c r="G21" s="517"/>
      <c r="H21" s="518"/>
      <c r="I21" s="516"/>
      <c r="J21" s="519"/>
    </row>
    <row r="22" spans="1:10" s="45" customFormat="1" ht="30" customHeight="1">
      <c r="A22" s="40">
        <v>900</v>
      </c>
      <c r="B22" s="41"/>
      <c r="C22" s="42"/>
      <c r="D22" s="187" t="s">
        <v>61</v>
      </c>
      <c r="E22" s="194">
        <f aca="true" t="shared" si="6" ref="E22:J23">SUM(E23)</f>
        <v>10000</v>
      </c>
      <c r="F22" s="43">
        <f t="shared" si="6"/>
        <v>10000</v>
      </c>
      <c r="G22" s="44">
        <f t="shared" si="6"/>
        <v>0</v>
      </c>
      <c r="H22" s="194">
        <f t="shared" si="6"/>
        <v>0</v>
      </c>
      <c r="I22" s="43">
        <f t="shared" si="6"/>
        <v>0</v>
      </c>
      <c r="J22" s="195">
        <f t="shared" si="6"/>
        <v>0</v>
      </c>
    </row>
    <row r="23" spans="1:10" s="45" customFormat="1" ht="30" customHeight="1">
      <c r="A23" s="46"/>
      <c r="B23" s="47">
        <v>90004</v>
      </c>
      <c r="C23" s="48"/>
      <c r="D23" s="188" t="s">
        <v>43</v>
      </c>
      <c r="E23" s="192">
        <f t="shared" si="6"/>
        <v>10000</v>
      </c>
      <c r="F23" s="185">
        <f t="shared" si="6"/>
        <v>10000</v>
      </c>
      <c r="G23" s="190">
        <f t="shared" si="6"/>
        <v>0</v>
      </c>
      <c r="H23" s="192">
        <f t="shared" si="6"/>
        <v>0</v>
      </c>
      <c r="I23" s="185">
        <f t="shared" si="6"/>
        <v>0</v>
      </c>
      <c r="J23" s="193">
        <f t="shared" si="6"/>
        <v>0</v>
      </c>
    </row>
    <row r="24" spans="1:10" s="45" customFormat="1" ht="30" customHeight="1" thickBot="1">
      <c r="A24" s="46"/>
      <c r="B24" s="211"/>
      <c r="C24" s="221" t="s">
        <v>141</v>
      </c>
      <c r="D24" s="222" t="s">
        <v>142</v>
      </c>
      <c r="E24" s="212">
        <f>SUM(F24:G24)</f>
        <v>10000</v>
      </c>
      <c r="F24" s="213">
        <v>10000</v>
      </c>
      <c r="G24" s="214"/>
      <c r="H24" s="212">
        <f>SUM(I24:J24)</f>
        <v>0</v>
      </c>
      <c r="I24" s="213">
        <v>0</v>
      </c>
      <c r="J24" s="215">
        <v>0</v>
      </c>
    </row>
    <row r="25" spans="1:10" s="53" customFormat="1" ht="31.5" customHeight="1" thickBot="1">
      <c r="A25" s="557" t="s">
        <v>5</v>
      </c>
      <c r="B25" s="558"/>
      <c r="C25" s="558"/>
      <c r="D25" s="558"/>
      <c r="E25" s="223">
        <f>SUM(F25:G25)</f>
        <v>255000</v>
      </c>
      <c r="F25" s="51">
        <f>SUM(F10+F16+F13+F22)</f>
        <v>255000</v>
      </c>
      <c r="G25" s="52">
        <f>SUM(G10+G16+G13+G22)</f>
        <v>0</v>
      </c>
      <c r="H25" s="223">
        <f>SUM(I25:J25)</f>
        <v>695601</v>
      </c>
      <c r="I25" s="51">
        <f>SUM(I10+I16+I13+I22)</f>
        <v>305601</v>
      </c>
      <c r="J25" s="52">
        <f>SUM(J10+J16+J13+J22)</f>
        <v>390000</v>
      </c>
    </row>
    <row r="26" spans="1:10" ht="12.75">
      <c r="A26" s="45"/>
      <c r="B26" s="45"/>
      <c r="C26" s="45"/>
      <c r="D26" s="45"/>
      <c r="E26" s="45"/>
      <c r="F26" s="54"/>
      <c r="G26" s="54"/>
      <c r="H26" s="54"/>
      <c r="I26" s="54"/>
      <c r="J26" s="45"/>
    </row>
    <row r="29" spans="5:10" ht="12.75">
      <c r="E29" s="30"/>
      <c r="J29" s="30"/>
    </row>
    <row r="31" ht="12.75">
      <c r="J31" s="30"/>
    </row>
  </sheetData>
  <mergeCells count="13">
    <mergeCell ref="F7:G7"/>
    <mergeCell ref="I7:J7"/>
    <mergeCell ref="E6:G6"/>
    <mergeCell ref="I1:J1"/>
    <mergeCell ref="A4:J4"/>
    <mergeCell ref="H6:J6"/>
    <mergeCell ref="E7:E8"/>
    <mergeCell ref="H7:H8"/>
    <mergeCell ref="A25:D25"/>
    <mergeCell ref="A6:A8"/>
    <mergeCell ref="B6:B8"/>
    <mergeCell ref="C6:C8"/>
    <mergeCell ref="D6:D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92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F17"/>
  <sheetViews>
    <sheetView showGridLines="0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5.28125" style="31" customWidth="1"/>
    <col min="2" max="2" width="58.421875" style="31" customWidth="1"/>
    <col min="3" max="3" width="9.421875" style="31" customWidth="1"/>
    <col min="4" max="4" width="11.140625" style="31" customWidth="1"/>
    <col min="5" max="5" width="19.8515625" style="31" customWidth="1"/>
    <col min="6" max="16384" width="9.140625" style="31" customWidth="1"/>
  </cols>
  <sheetData>
    <row r="1" spans="5:6" ht="48" customHeight="1">
      <c r="E1" s="608" t="s">
        <v>276</v>
      </c>
      <c r="F1" s="608"/>
    </row>
    <row r="2" spans="5:6" ht="12">
      <c r="E2" s="100"/>
      <c r="F2" s="100"/>
    </row>
    <row r="3" spans="1:6" ht="87" customHeight="1">
      <c r="A3" s="609" t="s">
        <v>244</v>
      </c>
      <c r="B3" s="609"/>
      <c r="C3" s="609"/>
      <c r="D3" s="609"/>
      <c r="E3" s="609"/>
      <c r="F3" s="101"/>
    </row>
    <row r="4" spans="1:5" ht="16.5" thickBot="1">
      <c r="A4" s="102"/>
      <c r="B4" s="103"/>
      <c r="C4" s="103"/>
      <c r="D4" s="103"/>
      <c r="E4" s="104" t="s">
        <v>6</v>
      </c>
    </row>
    <row r="5" spans="1:6" ht="15" customHeight="1">
      <c r="A5" s="610" t="s">
        <v>57</v>
      </c>
      <c r="B5" s="612" t="s">
        <v>58</v>
      </c>
      <c r="C5" s="612" t="s">
        <v>0</v>
      </c>
      <c r="D5" s="612" t="s">
        <v>1</v>
      </c>
      <c r="E5" s="614" t="s">
        <v>70</v>
      </c>
      <c r="F5" s="56"/>
    </row>
    <row r="6" spans="1:6" ht="15" customHeight="1">
      <c r="A6" s="611"/>
      <c r="B6" s="613"/>
      <c r="C6" s="613"/>
      <c r="D6" s="613"/>
      <c r="E6" s="615"/>
      <c r="F6" s="56"/>
    </row>
    <row r="7" spans="1:5" ht="12.75" thickBot="1">
      <c r="A7" s="105">
        <v>1</v>
      </c>
      <c r="B7" s="106">
        <v>2</v>
      </c>
      <c r="C7" s="106">
        <v>3</v>
      </c>
      <c r="D7" s="106">
        <v>4</v>
      </c>
      <c r="E7" s="107">
        <v>5</v>
      </c>
    </row>
    <row r="8" spans="1:5" ht="14.25">
      <c r="A8" s="108"/>
      <c r="B8" s="109"/>
      <c r="C8" s="110"/>
      <c r="D8" s="111"/>
      <c r="E8" s="112"/>
    </row>
    <row r="9" spans="1:5" ht="28.5">
      <c r="A9" s="235">
        <v>1</v>
      </c>
      <c r="B9" s="305" t="s">
        <v>164</v>
      </c>
      <c r="C9" s="119">
        <v>853</v>
      </c>
      <c r="D9" s="119">
        <v>85395</v>
      </c>
      <c r="E9" s="120">
        <f>SUM(E11:E14)</f>
        <v>355373</v>
      </c>
    </row>
    <row r="10" spans="1:5" s="234" customFormat="1" ht="15">
      <c r="A10" s="232"/>
      <c r="B10" s="114" t="s">
        <v>73</v>
      </c>
      <c r="C10" s="233"/>
      <c r="D10" s="233"/>
      <c r="E10" s="117"/>
    </row>
    <row r="11" spans="1:5" s="234" customFormat="1" ht="15">
      <c r="A11" s="113">
        <v>2</v>
      </c>
      <c r="B11" s="114" t="s">
        <v>166</v>
      </c>
      <c r="C11" s="233"/>
      <c r="D11" s="233"/>
      <c r="E11" s="118">
        <v>66462</v>
      </c>
    </row>
    <row r="12" spans="1:5" s="234" customFormat="1" ht="15">
      <c r="A12" s="113">
        <v>3</v>
      </c>
      <c r="B12" s="114" t="s">
        <v>147</v>
      </c>
      <c r="C12" s="233"/>
      <c r="D12" s="233"/>
      <c r="E12" s="118">
        <v>65809</v>
      </c>
    </row>
    <row r="13" spans="1:5" ht="14.25">
      <c r="A13" s="113">
        <v>4</v>
      </c>
      <c r="B13" s="114" t="s">
        <v>148</v>
      </c>
      <c r="C13" s="119"/>
      <c r="D13" s="119"/>
      <c r="E13" s="118">
        <v>42832</v>
      </c>
    </row>
    <row r="14" spans="1:5" ht="14.25">
      <c r="A14" s="113">
        <v>5</v>
      </c>
      <c r="B14" s="114" t="s">
        <v>149</v>
      </c>
      <c r="C14" s="119"/>
      <c r="D14" s="119"/>
      <c r="E14" s="118">
        <v>180270</v>
      </c>
    </row>
    <row r="15" spans="1:5" ht="15" thickBot="1">
      <c r="A15" s="124"/>
      <c r="B15" s="125"/>
      <c r="C15" s="126"/>
      <c r="D15" s="126"/>
      <c r="E15" s="127"/>
    </row>
    <row r="16" spans="1:5" ht="14.25">
      <c r="A16" s="113"/>
      <c r="B16" s="114"/>
      <c r="C16" s="119"/>
      <c r="D16" s="119"/>
      <c r="E16" s="118"/>
    </row>
    <row r="17" spans="1:5" ht="15.75" thickBot="1">
      <c r="A17" s="124"/>
      <c r="B17" s="128" t="s">
        <v>60</v>
      </c>
      <c r="C17" s="128" t="s">
        <v>59</v>
      </c>
      <c r="D17" s="128" t="s">
        <v>59</v>
      </c>
      <c r="E17" s="129">
        <f>SUM(E9)</f>
        <v>355373</v>
      </c>
    </row>
  </sheetData>
  <mergeCells count="7">
    <mergeCell ref="E1:F1"/>
    <mergeCell ref="A3:E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3937007874015748" header="0.5118110236220472" footer="0.5118110236220472"/>
  <pageSetup horizontalDpi="1200" verticalDpi="1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P260"/>
  <sheetViews>
    <sheetView showGridLines="0" view="pageBreakPreview" zoomScale="80" zoomScaleSheetLayoutView="80" workbookViewId="0" topLeftCell="E1">
      <selection activeCell="A2" sqref="A2:N2"/>
    </sheetView>
  </sheetViews>
  <sheetFormatPr defaultColWidth="9.140625" defaultRowHeight="12.75"/>
  <cols>
    <col min="1" max="1" width="4.421875" style="183" bestFit="1" customWidth="1"/>
    <col min="2" max="2" width="4.8515625" style="184" bestFit="1" customWidth="1"/>
    <col min="3" max="3" width="8.28125" style="184" bestFit="1" customWidth="1"/>
    <col min="4" max="4" width="35.8515625" style="58" bestFit="1" customWidth="1"/>
    <col min="5" max="5" width="38.8515625" style="58" bestFit="1" customWidth="1"/>
    <col min="6" max="6" width="20.28125" style="58" customWidth="1"/>
    <col min="7" max="7" width="11.57421875" style="56" customWidth="1"/>
    <col min="8" max="8" width="11.8515625" style="56" bestFit="1" customWidth="1"/>
    <col min="9" max="9" width="17.140625" style="56" customWidth="1"/>
    <col min="10" max="10" width="17.8515625" style="56" bestFit="1" customWidth="1"/>
    <col min="11" max="11" width="21.140625" style="56" customWidth="1"/>
    <col min="12" max="12" width="15.140625" style="56" customWidth="1"/>
    <col min="13" max="14" width="14.8515625" style="56" customWidth="1"/>
    <col min="15" max="15" width="12.8515625" style="31" bestFit="1" customWidth="1"/>
    <col min="16" max="16" width="12.140625" style="31" bestFit="1" customWidth="1"/>
    <col min="17" max="16384" width="9.140625" style="31" customWidth="1"/>
  </cols>
  <sheetData>
    <row r="1" spans="1:14" ht="59.2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650" t="s">
        <v>277</v>
      </c>
      <c r="N1" s="650"/>
    </row>
    <row r="2" spans="1:14" ht="51" customHeight="1">
      <c r="A2" s="651" t="s">
        <v>89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1:14" ht="18.75" thickBo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7"/>
      <c r="N3" s="138" t="s">
        <v>6</v>
      </c>
    </row>
    <row r="4" spans="1:14" s="139" customFormat="1" ht="36.75" customHeight="1">
      <c r="A4" s="653" t="s">
        <v>10</v>
      </c>
      <c r="B4" s="655" t="s">
        <v>0</v>
      </c>
      <c r="C4" s="655" t="s">
        <v>1</v>
      </c>
      <c r="D4" s="655" t="s">
        <v>90</v>
      </c>
      <c r="E4" s="655" t="s">
        <v>91</v>
      </c>
      <c r="F4" s="655" t="s">
        <v>92</v>
      </c>
      <c r="G4" s="655" t="s">
        <v>7</v>
      </c>
      <c r="H4" s="655"/>
      <c r="I4" s="655" t="s">
        <v>93</v>
      </c>
      <c r="J4" s="657" t="s">
        <v>94</v>
      </c>
      <c r="K4" s="646" t="s">
        <v>95</v>
      </c>
      <c r="L4" s="648" t="s">
        <v>96</v>
      </c>
      <c r="M4" s="648"/>
      <c r="N4" s="649"/>
    </row>
    <row r="5" spans="1:14" s="139" customFormat="1" ht="45.75" customHeight="1">
      <c r="A5" s="654"/>
      <c r="B5" s="656"/>
      <c r="C5" s="656"/>
      <c r="D5" s="656"/>
      <c r="E5" s="656"/>
      <c r="F5" s="656"/>
      <c r="G5" s="140" t="s">
        <v>97</v>
      </c>
      <c r="H5" s="140" t="s">
        <v>98</v>
      </c>
      <c r="I5" s="656"/>
      <c r="J5" s="658"/>
      <c r="K5" s="647"/>
      <c r="L5" s="141">
        <v>2008</v>
      </c>
      <c r="M5" s="142">
        <v>2009</v>
      </c>
      <c r="N5" s="143">
        <v>2010</v>
      </c>
    </row>
    <row r="6" spans="1:14" s="149" customFormat="1" ht="15" customHeight="1" thickBot="1">
      <c r="A6" s="144">
        <v>1</v>
      </c>
      <c r="B6" s="145">
        <v>2</v>
      </c>
      <c r="C6" s="145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7">
        <v>10</v>
      </c>
      <c r="K6" s="146">
        <v>11</v>
      </c>
      <c r="L6" s="147">
        <v>12</v>
      </c>
      <c r="M6" s="146">
        <v>13</v>
      </c>
      <c r="N6" s="148">
        <v>14</v>
      </c>
    </row>
    <row r="7" spans="1:15" s="60" customFormat="1" ht="12.75" customHeight="1">
      <c r="A7" s="634" t="s">
        <v>22</v>
      </c>
      <c r="B7" s="616">
        <v>400</v>
      </c>
      <c r="C7" s="616">
        <v>40002</v>
      </c>
      <c r="D7" s="637" t="s">
        <v>99</v>
      </c>
      <c r="E7" s="637" t="s">
        <v>100</v>
      </c>
      <c r="F7" s="640" t="s">
        <v>101</v>
      </c>
      <c r="G7" s="616">
        <v>2007</v>
      </c>
      <c r="H7" s="616">
        <v>2010</v>
      </c>
      <c r="I7" s="619">
        <v>3386000</v>
      </c>
      <c r="J7" s="622">
        <v>3300000</v>
      </c>
      <c r="K7" s="150" t="s">
        <v>102</v>
      </c>
      <c r="L7" s="151">
        <f>SUM(L8:L11)</f>
        <v>1206000</v>
      </c>
      <c r="M7" s="152">
        <f>SUM(M8:M11)</f>
        <v>1100000</v>
      </c>
      <c r="N7" s="153">
        <f>SUM(N8:N11)</f>
        <v>1000000</v>
      </c>
      <c r="O7" s="154"/>
    </row>
    <row r="8" spans="1:16" s="60" customFormat="1" ht="12.75">
      <c r="A8" s="635"/>
      <c r="B8" s="617"/>
      <c r="C8" s="617"/>
      <c r="D8" s="638"/>
      <c r="E8" s="638"/>
      <c r="F8" s="641"/>
      <c r="G8" s="617"/>
      <c r="H8" s="617"/>
      <c r="I8" s="620"/>
      <c r="J8" s="623"/>
      <c r="K8" s="155" t="s">
        <v>11</v>
      </c>
      <c r="L8" s="156">
        <v>306000</v>
      </c>
      <c r="M8" s="157">
        <v>275000</v>
      </c>
      <c r="N8" s="158">
        <v>250000</v>
      </c>
      <c r="O8" s="154"/>
      <c r="P8" s="159"/>
    </row>
    <row r="9" spans="1:16" s="60" customFormat="1" ht="12.75">
      <c r="A9" s="635"/>
      <c r="B9" s="617"/>
      <c r="C9" s="617"/>
      <c r="D9" s="638"/>
      <c r="E9" s="638"/>
      <c r="F9" s="641"/>
      <c r="G9" s="617"/>
      <c r="H9" s="617"/>
      <c r="I9" s="620"/>
      <c r="J9" s="623"/>
      <c r="K9" s="155" t="s">
        <v>103</v>
      </c>
      <c r="L9" s="156">
        <v>0</v>
      </c>
      <c r="M9" s="157">
        <v>0</v>
      </c>
      <c r="N9" s="158">
        <v>0</v>
      </c>
      <c r="O9" s="154"/>
      <c r="P9" s="159"/>
    </row>
    <row r="10" spans="1:16" s="60" customFormat="1" ht="12.75">
      <c r="A10" s="635"/>
      <c r="B10" s="617"/>
      <c r="C10" s="617"/>
      <c r="D10" s="638"/>
      <c r="E10" s="638"/>
      <c r="F10" s="641"/>
      <c r="G10" s="617"/>
      <c r="H10" s="617"/>
      <c r="I10" s="620"/>
      <c r="J10" s="623"/>
      <c r="K10" s="155" t="s">
        <v>12</v>
      </c>
      <c r="L10" s="156">
        <v>900000</v>
      </c>
      <c r="M10" s="157">
        <v>825000</v>
      </c>
      <c r="N10" s="158">
        <v>750000</v>
      </c>
      <c r="O10" s="154"/>
      <c r="P10" s="154"/>
    </row>
    <row r="11" spans="1:15" s="164" customFormat="1" ht="13.5" thickBot="1">
      <c r="A11" s="636"/>
      <c r="B11" s="618"/>
      <c r="C11" s="618"/>
      <c r="D11" s="639"/>
      <c r="E11" s="639"/>
      <c r="F11" s="642"/>
      <c r="G11" s="618"/>
      <c r="H11" s="618"/>
      <c r="I11" s="621"/>
      <c r="J11" s="624"/>
      <c r="K11" s="160" t="s">
        <v>104</v>
      </c>
      <c r="L11" s="161">
        <v>0</v>
      </c>
      <c r="M11" s="162">
        <v>0</v>
      </c>
      <c r="N11" s="163"/>
      <c r="O11" s="154"/>
    </row>
    <row r="12" spans="1:15" s="60" customFormat="1" ht="12.75">
      <c r="A12" s="634" t="s">
        <v>26</v>
      </c>
      <c r="B12" s="616">
        <v>600</v>
      </c>
      <c r="C12" s="616">
        <v>60013</v>
      </c>
      <c r="D12" s="637" t="s">
        <v>105</v>
      </c>
      <c r="E12" s="637" t="s">
        <v>8</v>
      </c>
      <c r="F12" s="640" t="s">
        <v>106</v>
      </c>
      <c r="G12" s="616">
        <v>2006</v>
      </c>
      <c r="H12" s="616">
        <v>2009</v>
      </c>
      <c r="I12" s="619">
        <v>3789962</v>
      </c>
      <c r="J12" s="622">
        <v>3780000</v>
      </c>
      <c r="K12" s="150" t="s">
        <v>102</v>
      </c>
      <c r="L12" s="151">
        <f>SUM(L13:L16)</f>
        <v>2010000</v>
      </c>
      <c r="M12" s="152">
        <f>SUM(M13:M16)</f>
        <v>1580000</v>
      </c>
      <c r="N12" s="153">
        <f>SUM(N13:N16)</f>
        <v>0</v>
      </c>
      <c r="O12" s="154"/>
    </row>
    <row r="13" spans="1:16" s="60" customFormat="1" ht="12.75">
      <c r="A13" s="635"/>
      <c r="B13" s="617"/>
      <c r="C13" s="617"/>
      <c r="D13" s="638"/>
      <c r="E13" s="638"/>
      <c r="F13" s="641"/>
      <c r="G13" s="617"/>
      <c r="H13" s="617"/>
      <c r="I13" s="620"/>
      <c r="J13" s="623"/>
      <c r="K13" s="155" t="s">
        <v>11</v>
      </c>
      <c r="L13" s="156">
        <v>510000</v>
      </c>
      <c r="M13" s="157">
        <v>395000</v>
      </c>
      <c r="N13" s="158"/>
      <c r="O13" s="154"/>
      <c r="P13" s="159"/>
    </row>
    <row r="14" spans="1:16" s="60" customFormat="1" ht="12.75">
      <c r="A14" s="635"/>
      <c r="B14" s="617"/>
      <c r="C14" s="617"/>
      <c r="D14" s="638"/>
      <c r="E14" s="638"/>
      <c r="F14" s="641"/>
      <c r="G14" s="617"/>
      <c r="H14" s="617"/>
      <c r="I14" s="620"/>
      <c r="J14" s="623"/>
      <c r="K14" s="155" t="s">
        <v>103</v>
      </c>
      <c r="L14" s="156">
        <v>0</v>
      </c>
      <c r="M14" s="157">
        <v>0</v>
      </c>
      <c r="N14" s="158"/>
      <c r="O14" s="154"/>
      <c r="P14" s="159"/>
    </row>
    <row r="15" spans="1:16" s="60" customFormat="1" ht="12.75">
      <c r="A15" s="635"/>
      <c r="B15" s="617"/>
      <c r="C15" s="617"/>
      <c r="D15" s="638"/>
      <c r="E15" s="638"/>
      <c r="F15" s="641"/>
      <c r="G15" s="617"/>
      <c r="H15" s="617"/>
      <c r="I15" s="620"/>
      <c r="J15" s="623"/>
      <c r="K15" s="155" t="s">
        <v>12</v>
      </c>
      <c r="L15" s="156">
        <v>1500000</v>
      </c>
      <c r="M15" s="157">
        <v>1185000</v>
      </c>
      <c r="N15" s="158"/>
      <c r="O15" s="154"/>
      <c r="P15" s="154"/>
    </row>
    <row r="16" spans="1:15" s="164" customFormat="1" ht="13.5" thickBot="1">
      <c r="A16" s="636"/>
      <c r="B16" s="618"/>
      <c r="C16" s="618"/>
      <c r="D16" s="639"/>
      <c r="E16" s="639"/>
      <c r="F16" s="642"/>
      <c r="G16" s="618"/>
      <c r="H16" s="618"/>
      <c r="I16" s="621"/>
      <c r="J16" s="624"/>
      <c r="K16" s="160" t="s">
        <v>104</v>
      </c>
      <c r="L16" s="161">
        <v>0</v>
      </c>
      <c r="M16" s="162">
        <v>0</v>
      </c>
      <c r="N16" s="163"/>
      <c r="O16" s="154"/>
    </row>
    <row r="17" spans="1:15" s="60" customFormat="1" ht="12.75">
      <c r="A17" s="634" t="s">
        <v>28</v>
      </c>
      <c r="B17" s="616">
        <v>600</v>
      </c>
      <c r="C17" s="616">
        <v>60014</v>
      </c>
      <c r="D17" s="637" t="s">
        <v>99</v>
      </c>
      <c r="E17" s="637" t="s">
        <v>13</v>
      </c>
      <c r="F17" s="640" t="s">
        <v>106</v>
      </c>
      <c r="G17" s="616">
        <v>2003</v>
      </c>
      <c r="H17" s="616">
        <v>2009</v>
      </c>
      <c r="I17" s="619">
        <v>7050060</v>
      </c>
      <c r="J17" s="622">
        <v>6966667</v>
      </c>
      <c r="K17" s="150" t="s">
        <v>102</v>
      </c>
      <c r="L17" s="151">
        <f>SUM(L18:L21)</f>
        <v>2112000</v>
      </c>
      <c r="M17" s="152">
        <f>SUM(M18:M21)</f>
        <v>4850000</v>
      </c>
      <c r="N17" s="153">
        <f>SUM(N18:N21)</f>
        <v>0</v>
      </c>
      <c r="O17" s="154"/>
    </row>
    <row r="18" spans="1:16" s="60" customFormat="1" ht="12.75">
      <c r="A18" s="635"/>
      <c r="B18" s="617"/>
      <c r="C18" s="617"/>
      <c r="D18" s="638"/>
      <c r="E18" s="638"/>
      <c r="F18" s="641"/>
      <c r="G18" s="617"/>
      <c r="H18" s="617"/>
      <c r="I18" s="620"/>
      <c r="J18" s="623"/>
      <c r="K18" s="155" t="s">
        <v>11</v>
      </c>
      <c r="L18" s="156">
        <v>12000</v>
      </c>
      <c r="M18" s="157">
        <v>1137500</v>
      </c>
      <c r="N18" s="158"/>
      <c r="O18" s="154"/>
      <c r="P18" s="159"/>
    </row>
    <row r="19" spans="1:16" s="60" customFormat="1" ht="12.75">
      <c r="A19" s="635"/>
      <c r="B19" s="617"/>
      <c r="C19" s="617"/>
      <c r="D19" s="638"/>
      <c r="E19" s="638"/>
      <c r="F19" s="641"/>
      <c r="G19" s="617"/>
      <c r="H19" s="617"/>
      <c r="I19" s="620"/>
      <c r="J19" s="623"/>
      <c r="K19" s="155" t="s">
        <v>103</v>
      </c>
      <c r="L19" s="156">
        <v>0</v>
      </c>
      <c r="M19" s="157">
        <v>0</v>
      </c>
      <c r="N19" s="158"/>
      <c r="O19" s="154"/>
      <c r="P19" s="159"/>
    </row>
    <row r="20" spans="1:16" s="60" customFormat="1" ht="12.75">
      <c r="A20" s="635"/>
      <c r="B20" s="617"/>
      <c r="C20" s="617"/>
      <c r="D20" s="638"/>
      <c r="E20" s="638"/>
      <c r="F20" s="641"/>
      <c r="G20" s="617"/>
      <c r="H20" s="617"/>
      <c r="I20" s="620"/>
      <c r="J20" s="623"/>
      <c r="K20" s="155" t="s">
        <v>12</v>
      </c>
      <c r="L20" s="156">
        <v>1500000</v>
      </c>
      <c r="M20" s="157">
        <v>3712500</v>
      </c>
      <c r="N20" s="158"/>
      <c r="O20" s="154"/>
      <c r="P20" s="154"/>
    </row>
    <row r="21" spans="1:15" s="164" customFormat="1" ht="13.5" thickBot="1">
      <c r="A21" s="636"/>
      <c r="B21" s="618"/>
      <c r="C21" s="618"/>
      <c r="D21" s="639"/>
      <c r="E21" s="639"/>
      <c r="F21" s="642"/>
      <c r="G21" s="618"/>
      <c r="H21" s="618"/>
      <c r="I21" s="621"/>
      <c r="J21" s="624"/>
      <c r="K21" s="160" t="s">
        <v>104</v>
      </c>
      <c r="L21" s="161">
        <v>600000</v>
      </c>
      <c r="M21" s="162">
        <v>0</v>
      </c>
      <c r="N21" s="163"/>
      <c r="O21" s="154"/>
    </row>
    <row r="22" spans="1:15" s="60" customFormat="1" ht="12.75" customHeight="1">
      <c r="A22" s="634" t="s">
        <v>30</v>
      </c>
      <c r="B22" s="616">
        <v>600</v>
      </c>
      <c r="C22" s="616">
        <v>60016</v>
      </c>
      <c r="D22" s="637" t="s">
        <v>99</v>
      </c>
      <c r="E22" s="637" t="s">
        <v>107</v>
      </c>
      <c r="F22" s="640" t="s">
        <v>106</v>
      </c>
      <c r="G22" s="616">
        <v>2007</v>
      </c>
      <c r="H22" s="616">
        <v>2008</v>
      </c>
      <c r="I22" s="619">
        <v>3667500</v>
      </c>
      <c r="J22" s="622">
        <v>3500000</v>
      </c>
      <c r="K22" s="150" t="s">
        <v>102</v>
      </c>
      <c r="L22" s="151">
        <f>SUM(L23:L26)</f>
        <v>3517500</v>
      </c>
      <c r="M22" s="152">
        <f>SUM(M23:M26)</f>
        <v>0</v>
      </c>
      <c r="N22" s="153">
        <f>SUM(N23:N26)</f>
        <v>0</v>
      </c>
      <c r="O22" s="154"/>
    </row>
    <row r="23" spans="1:16" s="60" customFormat="1" ht="12.75">
      <c r="A23" s="635"/>
      <c r="B23" s="617"/>
      <c r="C23" s="617"/>
      <c r="D23" s="638"/>
      <c r="E23" s="638"/>
      <c r="F23" s="641"/>
      <c r="G23" s="617"/>
      <c r="H23" s="617"/>
      <c r="I23" s="620"/>
      <c r="J23" s="623"/>
      <c r="K23" s="155" t="s">
        <v>11</v>
      </c>
      <c r="L23" s="156">
        <v>892500</v>
      </c>
      <c r="M23" s="157"/>
      <c r="N23" s="158"/>
      <c r="O23" s="154"/>
      <c r="P23" s="159"/>
    </row>
    <row r="24" spans="1:16" s="60" customFormat="1" ht="12.75">
      <c r="A24" s="635"/>
      <c r="B24" s="617"/>
      <c r="C24" s="617"/>
      <c r="D24" s="638"/>
      <c r="E24" s="638"/>
      <c r="F24" s="641"/>
      <c r="G24" s="617"/>
      <c r="H24" s="617"/>
      <c r="I24" s="620"/>
      <c r="J24" s="623"/>
      <c r="K24" s="155" t="s">
        <v>103</v>
      </c>
      <c r="L24" s="156">
        <v>0</v>
      </c>
      <c r="M24" s="157"/>
      <c r="N24" s="158"/>
      <c r="O24" s="154"/>
      <c r="P24" s="159"/>
    </row>
    <row r="25" spans="1:16" s="60" customFormat="1" ht="12.75">
      <c r="A25" s="635"/>
      <c r="B25" s="617"/>
      <c r="C25" s="617"/>
      <c r="D25" s="638"/>
      <c r="E25" s="638"/>
      <c r="F25" s="641"/>
      <c r="G25" s="617"/>
      <c r="H25" s="617"/>
      <c r="I25" s="620"/>
      <c r="J25" s="623"/>
      <c r="K25" s="155" t="s">
        <v>12</v>
      </c>
      <c r="L25" s="156">
        <v>2625000</v>
      </c>
      <c r="M25" s="157"/>
      <c r="N25" s="158"/>
      <c r="O25" s="154"/>
      <c r="P25" s="154"/>
    </row>
    <row r="26" spans="1:15" s="164" customFormat="1" ht="13.5" thickBot="1">
      <c r="A26" s="636"/>
      <c r="B26" s="618"/>
      <c r="C26" s="618"/>
      <c r="D26" s="639"/>
      <c r="E26" s="639"/>
      <c r="F26" s="642"/>
      <c r="G26" s="618"/>
      <c r="H26" s="618"/>
      <c r="I26" s="621"/>
      <c r="J26" s="624"/>
      <c r="K26" s="160" t="s">
        <v>104</v>
      </c>
      <c r="L26" s="161">
        <v>0</v>
      </c>
      <c r="M26" s="162"/>
      <c r="N26" s="163"/>
      <c r="O26" s="154"/>
    </row>
    <row r="27" spans="1:15" s="60" customFormat="1" ht="12.75" customHeight="1">
      <c r="A27" s="634" t="s">
        <v>32</v>
      </c>
      <c r="B27" s="616">
        <v>750</v>
      </c>
      <c r="C27" s="616">
        <v>75023</v>
      </c>
      <c r="D27" s="637" t="s">
        <v>108</v>
      </c>
      <c r="E27" s="637" t="s">
        <v>109</v>
      </c>
      <c r="F27" s="640" t="s">
        <v>110</v>
      </c>
      <c r="G27" s="616">
        <v>2008</v>
      </c>
      <c r="H27" s="616">
        <v>2008</v>
      </c>
      <c r="I27" s="619">
        <v>402000</v>
      </c>
      <c r="J27" s="622">
        <v>400000</v>
      </c>
      <c r="K27" s="150" t="s">
        <v>102</v>
      </c>
      <c r="L27" s="151">
        <f>SUM(L28:L31)</f>
        <v>402000</v>
      </c>
      <c r="M27" s="152">
        <f>SUM(M28:M31)</f>
        <v>0</v>
      </c>
      <c r="N27" s="153">
        <f>SUM(N28:N31)</f>
        <v>0</v>
      </c>
      <c r="O27" s="154"/>
    </row>
    <row r="28" spans="1:16" s="60" customFormat="1" ht="12.75">
      <c r="A28" s="635"/>
      <c r="B28" s="617"/>
      <c r="C28" s="617"/>
      <c r="D28" s="638"/>
      <c r="E28" s="638"/>
      <c r="F28" s="641"/>
      <c r="G28" s="617"/>
      <c r="H28" s="617"/>
      <c r="I28" s="620"/>
      <c r="J28" s="623"/>
      <c r="K28" s="155" t="s">
        <v>11</v>
      </c>
      <c r="L28" s="156">
        <v>102000</v>
      </c>
      <c r="M28" s="157"/>
      <c r="N28" s="158"/>
      <c r="O28" s="154"/>
      <c r="P28" s="159"/>
    </row>
    <row r="29" spans="1:16" s="60" customFormat="1" ht="12.75">
      <c r="A29" s="635"/>
      <c r="B29" s="617"/>
      <c r="C29" s="617"/>
      <c r="D29" s="638"/>
      <c r="E29" s="638"/>
      <c r="F29" s="641"/>
      <c r="G29" s="617"/>
      <c r="H29" s="617"/>
      <c r="I29" s="620"/>
      <c r="J29" s="623"/>
      <c r="K29" s="155" t="s">
        <v>103</v>
      </c>
      <c r="L29" s="156">
        <v>0</v>
      </c>
      <c r="M29" s="157"/>
      <c r="N29" s="158"/>
      <c r="O29" s="154"/>
      <c r="P29" s="159"/>
    </row>
    <row r="30" spans="1:16" s="60" customFormat="1" ht="12.75">
      <c r="A30" s="635"/>
      <c r="B30" s="617"/>
      <c r="C30" s="617"/>
      <c r="D30" s="638"/>
      <c r="E30" s="638"/>
      <c r="F30" s="641"/>
      <c r="G30" s="617"/>
      <c r="H30" s="617"/>
      <c r="I30" s="620"/>
      <c r="J30" s="623"/>
      <c r="K30" s="155" t="s">
        <v>12</v>
      </c>
      <c r="L30" s="156">
        <v>300000</v>
      </c>
      <c r="M30" s="157"/>
      <c r="N30" s="158"/>
      <c r="O30" s="154"/>
      <c r="P30" s="154"/>
    </row>
    <row r="31" spans="1:15" s="164" customFormat="1" ht="13.5" thickBot="1">
      <c r="A31" s="636"/>
      <c r="B31" s="618"/>
      <c r="C31" s="618"/>
      <c r="D31" s="639"/>
      <c r="E31" s="639"/>
      <c r="F31" s="642"/>
      <c r="G31" s="618"/>
      <c r="H31" s="618"/>
      <c r="I31" s="621"/>
      <c r="J31" s="624"/>
      <c r="K31" s="160" t="s">
        <v>104</v>
      </c>
      <c r="L31" s="161">
        <v>0</v>
      </c>
      <c r="M31" s="162"/>
      <c r="N31" s="163"/>
      <c r="O31" s="154"/>
    </row>
    <row r="32" spans="1:15" s="60" customFormat="1" ht="12.75" customHeight="1">
      <c r="A32" s="634" t="s">
        <v>34</v>
      </c>
      <c r="B32" s="616">
        <v>754</v>
      </c>
      <c r="C32" s="616">
        <v>75412</v>
      </c>
      <c r="D32" s="637" t="s">
        <v>99</v>
      </c>
      <c r="E32" s="637" t="s">
        <v>111</v>
      </c>
      <c r="F32" s="640" t="s">
        <v>101</v>
      </c>
      <c r="G32" s="616">
        <v>2004</v>
      </c>
      <c r="H32" s="616">
        <v>2008</v>
      </c>
      <c r="I32" s="619">
        <v>1200500</v>
      </c>
      <c r="J32" s="622">
        <v>1157294</v>
      </c>
      <c r="K32" s="150" t="s">
        <v>102</v>
      </c>
      <c r="L32" s="151">
        <f>SUM(L33:L36)</f>
        <v>1161700</v>
      </c>
      <c r="M32" s="152">
        <f>SUM(M33:M36)</f>
        <v>0</v>
      </c>
      <c r="N32" s="153">
        <f>SUM(N33:N36)</f>
        <v>0</v>
      </c>
      <c r="O32" s="154"/>
    </row>
    <row r="33" spans="1:16" s="60" customFormat="1" ht="12.75">
      <c r="A33" s="635"/>
      <c r="B33" s="617"/>
      <c r="C33" s="617"/>
      <c r="D33" s="638"/>
      <c r="E33" s="638"/>
      <c r="F33" s="641"/>
      <c r="G33" s="617"/>
      <c r="H33" s="617"/>
      <c r="I33" s="620"/>
      <c r="J33" s="623"/>
      <c r="K33" s="155" t="s">
        <v>11</v>
      </c>
      <c r="L33" s="156">
        <v>178000</v>
      </c>
      <c r="M33" s="157"/>
      <c r="N33" s="158"/>
      <c r="O33" s="154"/>
      <c r="P33" s="159"/>
    </row>
    <row r="34" spans="1:16" s="60" customFormat="1" ht="12.75">
      <c r="A34" s="635"/>
      <c r="B34" s="617"/>
      <c r="C34" s="617"/>
      <c r="D34" s="638"/>
      <c r="E34" s="638"/>
      <c r="F34" s="641"/>
      <c r="G34" s="617"/>
      <c r="H34" s="617"/>
      <c r="I34" s="620"/>
      <c r="J34" s="623"/>
      <c r="K34" s="155" t="s">
        <v>103</v>
      </c>
      <c r="L34" s="156">
        <v>0</v>
      </c>
      <c r="M34" s="157"/>
      <c r="N34" s="158"/>
      <c r="O34" s="154"/>
      <c r="P34" s="159"/>
    </row>
    <row r="35" spans="1:16" s="60" customFormat="1" ht="12.75">
      <c r="A35" s="635"/>
      <c r="B35" s="617"/>
      <c r="C35" s="617"/>
      <c r="D35" s="638"/>
      <c r="E35" s="638"/>
      <c r="F35" s="641"/>
      <c r="G35" s="617"/>
      <c r="H35" s="617"/>
      <c r="I35" s="620"/>
      <c r="J35" s="623"/>
      <c r="K35" s="155" t="s">
        <v>12</v>
      </c>
      <c r="L35" s="156">
        <v>983700</v>
      </c>
      <c r="M35" s="157"/>
      <c r="N35" s="158"/>
      <c r="O35" s="154"/>
      <c r="P35" s="154"/>
    </row>
    <row r="36" spans="1:15" s="164" customFormat="1" ht="13.5" thickBot="1">
      <c r="A36" s="636"/>
      <c r="B36" s="618"/>
      <c r="C36" s="618"/>
      <c r="D36" s="639"/>
      <c r="E36" s="639"/>
      <c r="F36" s="642"/>
      <c r="G36" s="618"/>
      <c r="H36" s="618"/>
      <c r="I36" s="621"/>
      <c r="J36" s="624"/>
      <c r="K36" s="160" t="s">
        <v>104</v>
      </c>
      <c r="L36" s="161">
        <v>0</v>
      </c>
      <c r="M36" s="162"/>
      <c r="N36" s="163"/>
      <c r="O36" s="154"/>
    </row>
    <row r="37" spans="1:15" s="60" customFormat="1" ht="12.75" customHeight="1">
      <c r="A37" s="634" t="s">
        <v>46</v>
      </c>
      <c r="B37" s="616">
        <v>801</v>
      </c>
      <c r="C37" s="616">
        <v>80101</v>
      </c>
      <c r="D37" s="637" t="s">
        <v>99</v>
      </c>
      <c r="E37" s="637" t="s">
        <v>112</v>
      </c>
      <c r="F37" s="640" t="s">
        <v>101</v>
      </c>
      <c r="G37" s="616">
        <v>2005</v>
      </c>
      <c r="H37" s="616">
        <v>2009</v>
      </c>
      <c r="I37" s="619">
        <v>1958000</v>
      </c>
      <c r="J37" s="622">
        <v>1950000</v>
      </c>
      <c r="K37" s="150" t="s">
        <v>102</v>
      </c>
      <c r="L37" s="151">
        <f>SUM(L38:L41)</f>
        <v>1008000</v>
      </c>
      <c r="M37" s="152">
        <f>SUM(M38:M41)</f>
        <v>950000</v>
      </c>
      <c r="N37" s="153">
        <f>SUM(N38:N41)</f>
        <v>0</v>
      </c>
      <c r="O37" s="154"/>
    </row>
    <row r="38" spans="1:16" s="60" customFormat="1" ht="12.75">
      <c r="A38" s="635"/>
      <c r="B38" s="617"/>
      <c r="C38" s="617"/>
      <c r="D38" s="638"/>
      <c r="E38" s="638"/>
      <c r="F38" s="641"/>
      <c r="G38" s="617"/>
      <c r="H38" s="617"/>
      <c r="I38" s="620"/>
      <c r="J38" s="623"/>
      <c r="K38" s="155" t="s">
        <v>11</v>
      </c>
      <c r="L38" s="156">
        <v>408000</v>
      </c>
      <c r="M38" s="157">
        <v>380000</v>
      </c>
      <c r="N38" s="158"/>
      <c r="O38" s="154"/>
      <c r="P38" s="159"/>
    </row>
    <row r="39" spans="1:16" s="60" customFormat="1" ht="12.75">
      <c r="A39" s="635"/>
      <c r="B39" s="617"/>
      <c r="C39" s="617"/>
      <c r="D39" s="638"/>
      <c r="E39" s="638"/>
      <c r="F39" s="641"/>
      <c r="G39" s="617"/>
      <c r="H39" s="617"/>
      <c r="I39" s="620"/>
      <c r="J39" s="623"/>
      <c r="K39" s="155" t="s">
        <v>103</v>
      </c>
      <c r="L39" s="156">
        <v>0</v>
      </c>
      <c r="M39" s="157">
        <v>0</v>
      </c>
      <c r="N39" s="158"/>
      <c r="O39" s="154"/>
      <c r="P39" s="159"/>
    </row>
    <row r="40" spans="1:16" s="60" customFormat="1" ht="12.75">
      <c r="A40" s="635"/>
      <c r="B40" s="617"/>
      <c r="C40" s="617"/>
      <c r="D40" s="638"/>
      <c r="E40" s="638"/>
      <c r="F40" s="641"/>
      <c r="G40" s="617"/>
      <c r="H40" s="617"/>
      <c r="I40" s="620"/>
      <c r="J40" s="623"/>
      <c r="K40" s="155" t="s">
        <v>12</v>
      </c>
      <c r="L40" s="156">
        <v>600000</v>
      </c>
      <c r="M40" s="157">
        <v>570000</v>
      </c>
      <c r="N40" s="158"/>
      <c r="O40" s="154"/>
      <c r="P40" s="154"/>
    </row>
    <row r="41" spans="1:15" s="164" customFormat="1" ht="14.25" customHeight="1" thickBot="1">
      <c r="A41" s="636"/>
      <c r="B41" s="618"/>
      <c r="C41" s="618"/>
      <c r="D41" s="639"/>
      <c r="E41" s="639"/>
      <c r="F41" s="642"/>
      <c r="G41" s="618"/>
      <c r="H41" s="618"/>
      <c r="I41" s="621"/>
      <c r="J41" s="624"/>
      <c r="K41" s="160" t="s">
        <v>104</v>
      </c>
      <c r="L41" s="161">
        <v>0</v>
      </c>
      <c r="M41" s="162">
        <v>0</v>
      </c>
      <c r="N41" s="163"/>
      <c r="O41" s="154"/>
    </row>
    <row r="42" spans="1:15" s="60" customFormat="1" ht="12.75" customHeight="1">
      <c r="A42" s="634" t="s">
        <v>48</v>
      </c>
      <c r="B42" s="616">
        <v>801</v>
      </c>
      <c r="C42" s="616">
        <v>80110</v>
      </c>
      <c r="D42" s="637" t="s">
        <v>113</v>
      </c>
      <c r="E42" s="637" t="s">
        <v>114</v>
      </c>
      <c r="F42" s="643" t="s">
        <v>115</v>
      </c>
      <c r="G42" s="616">
        <v>2008</v>
      </c>
      <c r="H42" s="616">
        <v>2008</v>
      </c>
      <c r="I42" s="619">
        <v>24685</v>
      </c>
      <c r="J42" s="622">
        <v>24685</v>
      </c>
      <c r="K42" s="150" t="s">
        <v>102</v>
      </c>
      <c r="L42" s="151">
        <f>SUM(L43:L46)</f>
        <v>24685</v>
      </c>
      <c r="M42" s="152">
        <f>SUM(M43:M46)</f>
        <v>0</v>
      </c>
      <c r="N42" s="153">
        <f>SUM(N43:N46)</f>
        <v>0</v>
      </c>
      <c r="O42" s="154"/>
    </row>
    <row r="43" spans="1:16" s="60" customFormat="1" ht="12.75">
      <c r="A43" s="635"/>
      <c r="B43" s="617"/>
      <c r="C43" s="617"/>
      <c r="D43" s="638"/>
      <c r="E43" s="638"/>
      <c r="F43" s="641"/>
      <c r="G43" s="617"/>
      <c r="H43" s="617"/>
      <c r="I43" s="620"/>
      <c r="J43" s="623"/>
      <c r="K43" s="155" t="s">
        <v>11</v>
      </c>
      <c r="L43" s="156">
        <v>6171</v>
      </c>
      <c r="M43" s="157"/>
      <c r="N43" s="158"/>
      <c r="O43" s="154"/>
      <c r="P43" s="159"/>
    </row>
    <row r="44" spans="1:16" s="60" customFormat="1" ht="12.75">
      <c r="A44" s="635"/>
      <c r="B44" s="617"/>
      <c r="C44" s="617"/>
      <c r="D44" s="638"/>
      <c r="E44" s="638"/>
      <c r="F44" s="641"/>
      <c r="G44" s="617"/>
      <c r="H44" s="617"/>
      <c r="I44" s="620"/>
      <c r="J44" s="623"/>
      <c r="K44" s="155" t="s">
        <v>103</v>
      </c>
      <c r="L44" s="156">
        <v>0</v>
      </c>
      <c r="M44" s="157"/>
      <c r="N44" s="158"/>
      <c r="O44" s="154"/>
      <c r="P44" s="159"/>
    </row>
    <row r="45" spans="1:16" s="60" customFormat="1" ht="12.75">
      <c r="A45" s="635"/>
      <c r="B45" s="617"/>
      <c r="C45" s="617"/>
      <c r="D45" s="638"/>
      <c r="E45" s="638"/>
      <c r="F45" s="641"/>
      <c r="G45" s="617"/>
      <c r="H45" s="617"/>
      <c r="I45" s="620"/>
      <c r="J45" s="623"/>
      <c r="K45" s="155" t="s">
        <v>12</v>
      </c>
      <c r="L45" s="156">
        <v>18514</v>
      </c>
      <c r="M45" s="157"/>
      <c r="N45" s="158"/>
      <c r="O45" s="154"/>
      <c r="P45" s="159"/>
    </row>
    <row r="46" spans="1:16" s="164" customFormat="1" ht="14.25" customHeight="1" thickBot="1">
      <c r="A46" s="636"/>
      <c r="B46" s="618"/>
      <c r="C46" s="618"/>
      <c r="D46" s="639"/>
      <c r="E46" s="639"/>
      <c r="F46" s="642"/>
      <c r="G46" s="618"/>
      <c r="H46" s="618"/>
      <c r="I46" s="621"/>
      <c r="J46" s="624"/>
      <c r="K46" s="160" t="s">
        <v>104</v>
      </c>
      <c r="L46" s="161">
        <v>0</v>
      </c>
      <c r="M46" s="162"/>
      <c r="N46" s="163"/>
      <c r="O46" s="154"/>
      <c r="P46" s="159"/>
    </row>
    <row r="47" spans="1:16" s="60" customFormat="1" ht="12.75" customHeight="1">
      <c r="A47" s="634" t="s">
        <v>50</v>
      </c>
      <c r="B47" s="616">
        <v>853</v>
      </c>
      <c r="C47" s="616">
        <v>85395</v>
      </c>
      <c r="D47" s="637" t="s">
        <v>246</v>
      </c>
      <c r="E47" s="637" t="s">
        <v>165</v>
      </c>
      <c r="F47" s="643" t="s">
        <v>116</v>
      </c>
      <c r="G47" s="616">
        <v>2008</v>
      </c>
      <c r="H47" s="616">
        <v>2008</v>
      </c>
      <c r="I47" s="619">
        <v>315238</v>
      </c>
      <c r="J47" s="619">
        <v>315238</v>
      </c>
      <c r="K47" s="150" t="s">
        <v>102</v>
      </c>
      <c r="L47" s="152">
        <f>SUM(L48:L51)</f>
        <v>315238</v>
      </c>
      <c r="M47" s="152">
        <f>SUM(M48:M51)</f>
        <v>0</v>
      </c>
      <c r="N47" s="153">
        <f>SUM(N48:N51)</f>
        <v>0</v>
      </c>
      <c r="O47" s="154"/>
      <c r="P47" s="154">
        <f>SUM(P53+P58+P63+P68+P73+P78+P83+P88+P93+P98+P103+P108)</f>
        <v>577437</v>
      </c>
    </row>
    <row r="48" spans="1:16" s="60" customFormat="1" ht="12.75">
      <c r="A48" s="635"/>
      <c r="B48" s="617"/>
      <c r="C48" s="617"/>
      <c r="D48" s="638"/>
      <c r="E48" s="638"/>
      <c r="F48" s="644"/>
      <c r="G48" s="617"/>
      <c r="H48" s="617"/>
      <c r="I48" s="620"/>
      <c r="J48" s="620"/>
      <c r="K48" s="155" t="s">
        <v>11</v>
      </c>
      <c r="L48" s="157">
        <v>31524</v>
      </c>
      <c r="M48" s="157"/>
      <c r="N48" s="158"/>
      <c r="O48" s="154"/>
      <c r="P48" s="154">
        <f>SUM(P54+P59+P64+P69+P74+P79+P84+P89+P94+P99+P104+P109)</f>
        <v>0</v>
      </c>
    </row>
    <row r="49" spans="1:16" s="60" customFormat="1" ht="12.75">
      <c r="A49" s="635"/>
      <c r="B49" s="617"/>
      <c r="C49" s="617"/>
      <c r="D49" s="638"/>
      <c r="E49" s="638"/>
      <c r="F49" s="644"/>
      <c r="G49" s="617"/>
      <c r="H49" s="617"/>
      <c r="I49" s="620"/>
      <c r="J49" s="620"/>
      <c r="K49" s="155" t="s">
        <v>103</v>
      </c>
      <c r="L49" s="157">
        <v>0</v>
      </c>
      <c r="M49" s="157"/>
      <c r="N49" s="158"/>
      <c r="O49" s="154"/>
      <c r="P49" s="154">
        <f>SUM(P55+P60+P65+P70+P75+P80+P85+P90+P95+P100+P105+P110)</f>
        <v>0</v>
      </c>
    </row>
    <row r="50" spans="1:16" s="60" customFormat="1" ht="12.75">
      <c r="A50" s="635"/>
      <c r="B50" s="617"/>
      <c r="C50" s="617"/>
      <c r="D50" s="638"/>
      <c r="E50" s="638"/>
      <c r="F50" s="644"/>
      <c r="G50" s="617"/>
      <c r="H50" s="617"/>
      <c r="I50" s="620"/>
      <c r="J50" s="620"/>
      <c r="K50" s="155" t="s">
        <v>12</v>
      </c>
      <c r="L50" s="157">
        <v>283714</v>
      </c>
      <c r="M50" s="157"/>
      <c r="N50" s="158"/>
      <c r="O50" s="154"/>
      <c r="P50" s="154">
        <f>SUM(P56+P61+P66+P71+P76+P81+P86+P91+P96+P101+P106+P111)</f>
        <v>490826</v>
      </c>
    </row>
    <row r="51" spans="1:16" s="164" customFormat="1" ht="14.25" customHeight="1" thickBot="1">
      <c r="A51" s="636"/>
      <c r="B51" s="618"/>
      <c r="C51" s="618"/>
      <c r="D51" s="639"/>
      <c r="E51" s="639"/>
      <c r="F51" s="645"/>
      <c r="G51" s="618"/>
      <c r="H51" s="618"/>
      <c r="I51" s="621"/>
      <c r="J51" s="621"/>
      <c r="K51" s="160" t="s">
        <v>104</v>
      </c>
      <c r="L51" s="162">
        <v>0</v>
      </c>
      <c r="M51" s="162"/>
      <c r="N51" s="163"/>
      <c r="O51" s="154"/>
      <c r="P51" s="154">
        <f>SUM(P57+P62+P67+P72+P77+P82+P87+P92+P97+P102+P107+P112)</f>
        <v>86611</v>
      </c>
    </row>
    <row r="52" spans="1:16" s="149" customFormat="1" ht="15" customHeight="1" thickBot="1">
      <c r="A52" s="165">
        <v>1</v>
      </c>
      <c r="B52" s="166">
        <v>2</v>
      </c>
      <c r="C52" s="166">
        <v>3</v>
      </c>
      <c r="D52" s="167">
        <v>4</v>
      </c>
      <c r="E52" s="167">
        <v>5</v>
      </c>
      <c r="F52" s="167">
        <v>6</v>
      </c>
      <c r="G52" s="167">
        <v>7</v>
      </c>
      <c r="H52" s="167">
        <v>8</v>
      </c>
      <c r="I52" s="167">
        <v>9</v>
      </c>
      <c r="J52" s="168">
        <v>10</v>
      </c>
      <c r="K52" s="167">
        <v>11</v>
      </c>
      <c r="L52" s="168">
        <v>12</v>
      </c>
      <c r="M52" s="167">
        <v>13</v>
      </c>
      <c r="N52" s="169">
        <v>14</v>
      </c>
      <c r="P52" s="539">
        <f>SUM(P50:P51)</f>
        <v>577437</v>
      </c>
    </row>
    <row r="53" spans="1:16" s="60" customFormat="1" ht="12.75" customHeight="1">
      <c r="A53" s="634" t="s">
        <v>52</v>
      </c>
      <c r="B53" s="616">
        <v>853</v>
      </c>
      <c r="C53" s="616">
        <v>85395</v>
      </c>
      <c r="D53" s="637" t="s">
        <v>246</v>
      </c>
      <c r="E53" s="637" t="s">
        <v>260</v>
      </c>
      <c r="F53" s="640" t="s">
        <v>247</v>
      </c>
      <c r="G53" s="616">
        <v>2008</v>
      </c>
      <c r="H53" s="616">
        <v>2009</v>
      </c>
      <c r="I53" s="619">
        <v>47889</v>
      </c>
      <c r="J53" s="622">
        <v>47889</v>
      </c>
      <c r="K53" s="150" t="s">
        <v>102</v>
      </c>
      <c r="L53" s="151">
        <f>SUM(L54:L57)</f>
        <v>26469</v>
      </c>
      <c r="M53" s="152">
        <f>SUM(M54:M57)</f>
        <v>21420</v>
      </c>
      <c r="N53" s="153">
        <v>0</v>
      </c>
      <c r="O53" s="154"/>
      <c r="P53" s="154">
        <f aca="true" t="shared" si="0" ref="P53:P62">SUM(L53:M53)</f>
        <v>47889</v>
      </c>
    </row>
    <row r="54" spans="1:16" s="60" customFormat="1" ht="12.75">
      <c r="A54" s="635"/>
      <c r="B54" s="617"/>
      <c r="C54" s="617"/>
      <c r="D54" s="638"/>
      <c r="E54" s="638"/>
      <c r="F54" s="641"/>
      <c r="G54" s="617"/>
      <c r="H54" s="617"/>
      <c r="I54" s="620"/>
      <c r="J54" s="623"/>
      <c r="K54" s="155" t="s">
        <v>11</v>
      </c>
      <c r="L54" s="156">
        <v>0</v>
      </c>
      <c r="M54" s="157">
        <v>0</v>
      </c>
      <c r="N54" s="158">
        <v>0</v>
      </c>
      <c r="O54" s="154"/>
      <c r="P54" s="154">
        <f t="shared" si="0"/>
        <v>0</v>
      </c>
    </row>
    <row r="55" spans="1:16" s="60" customFormat="1" ht="12.75">
      <c r="A55" s="635"/>
      <c r="B55" s="617"/>
      <c r="C55" s="617"/>
      <c r="D55" s="638"/>
      <c r="E55" s="638"/>
      <c r="F55" s="641"/>
      <c r="G55" s="617"/>
      <c r="H55" s="617"/>
      <c r="I55" s="620"/>
      <c r="J55" s="623"/>
      <c r="K55" s="155" t="s">
        <v>103</v>
      </c>
      <c r="L55" s="156">
        <v>0</v>
      </c>
      <c r="M55" s="157">
        <v>0</v>
      </c>
      <c r="N55" s="158">
        <v>0</v>
      </c>
      <c r="O55" s="154"/>
      <c r="P55" s="154">
        <f t="shared" si="0"/>
        <v>0</v>
      </c>
    </row>
    <row r="56" spans="1:16" s="60" customFormat="1" ht="12.75">
      <c r="A56" s="635"/>
      <c r="B56" s="617"/>
      <c r="C56" s="617"/>
      <c r="D56" s="638"/>
      <c r="E56" s="638"/>
      <c r="F56" s="641"/>
      <c r="G56" s="617"/>
      <c r="H56" s="617"/>
      <c r="I56" s="620"/>
      <c r="J56" s="623"/>
      <c r="K56" s="155" t="s">
        <v>12</v>
      </c>
      <c r="L56" s="156">
        <f>26469*85%</f>
        <v>22499</v>
      </c>
      <c r="M56" s="157">
        <f>21420*85%</f>
        <v>18207</v>
      </c>
      <c r="N56" s="158">
        <v>0</v>
      </c>
      <c r="O56" s="154"/>
      <c r="P56" s="154">
        <f t="shared" si="0"/>
        <v>40706</v>
      </c>
    </row>
    <row r="57" spans="1:16" s="164" customFormat="1" ht="13.5" thickBot="1">
      <c r="A57" s="636"/>
      <c r="B57" s="618"/>
      <c r="C57" s="618"/>
      <c r="D57" s="639"/>
      <c r="E57" s="639"/>
      <c r="F57" s="642"/>
      <c r="G57" s="618"/>
      <c r="H57" s="618"/>
      <c r="I57" s="621"/>
      <c r="J57" s="624"/>
      <c r="K57" s="160" t="s">
        <v>104</v>
      </c>
      <c r="L57" s="161">
        <v>3970</v>
      </c>
      <c r="M57" s="162">
        <v>3213</v>
      </c>
      <c r="N57" s="163">
        <v>0</v>
      </c>
      <c r="O57" s="154"/>
      <c r="P57" s="154">
        <f t="shared" si="0"/>
        <v>7183</v>
      </c>
    </row>
    <row r="58" spans="1:16" s="60" customFormat="1" ht="12.75">
      <c r="A58" s="634" t="s">
        <v>118</v>
      </c>
      <c r="B58" s="616">
        <v>853</v>
      </c>
      <c r="C58" s="616">
        <v>85395</v>
      </c>
      <c r="D58" s="637" t="s">
        <v>246</v>
      </c>
      <c r="E58" s="637" t="s">
        <v>261</v>
      </c>
      <c r="F58" s="640" t="s">
        <v>247</v>
      </c>
      <c r="G58" s="616">
        <v>2008</v>
      </c>
      <c r="H58" s="616">
        <v>2009</v>
      </c>
      <c r="I58" s="619">
        <v>48389</v>
      </c>
      <c r="J58" s="622">
        <v>48389</v>
      </c>
      <c r="K58" s="150" t="s">
        <v>102</v>
      </c>
      <c r="L58" s="151">
        <f>SUM(L59:L62)</f>
        <v>26969</v>
      </c>
      <c r="M58" s="152">
        <f>SUM(M59:M62)</f>
        <v>21420</v>
      </c>
      <c r="N58" s="153">
        <v>0</v>
      </c>
      <c r="O58" s="154"/>
      <c r="P58" s="154">
        <f t="shared" si="0"/>
        <v>48389</v>
      </c>
    </row>
    <row r="59" spans="1:16" s="60" customFormat="1" ht="12.75">
      <c r="A59" s="635"/>
      <c r="B59" s="617"/>
      <c r="C59" s="617"/>
      <c r="D59" s="638"/>
      <c r="E59" s="638"/>
      <c r="F59" s="641"/>
      <c r="G59" s="617"/>
      <c r="H59" s="617"/>
      <c r="I59" s="620"/>
      <c r="J59" s="623"/>
      <c r="K59" s="155" t="s">
        <v>11</v>
      </c>
      <c r="L59" s="156">
        <v>0</v>
      </c>
      <c r="M59" s="157">
        <v>0</v>
      </c>
      <c r="N59" s="158">
        <v>0</v>
      </c>
      <c r="O59" s="154"/>
      <c r="P59" s="154">
        <f t="shared" si="0"/>
        <v>0</v>
      </c>
    </row>
    <row r="60" spans="1:16" s="60" customFormat="1" ht="12.75">
      <c r="A60" s="635"/>
      <c r="B60" s="617"/>
      <c r="C60" s="617"/>
      <c r="D60" s="638"/>
      <c r="E60" s="638"/>
      <c r="F60" s="641"/>
      <c r="G60" s="617"/>
      <c r="H60" s="617"/>
      <c r="I60" s="620"/>
      <c r="J60" s="623"/>
      <c r="K60" s="155" t="s">
        <v>103</v>
      </c>
      <c r="L60" s="156">
        <v>0</v>
      </c>
      <c r="M60" s="157">
        <v>0</v>
      </c>
      <c r="N60" s="158">
        <v>0</v>
      </c>
      <c r="O60" s="154"/>
      <c r="P60" s="154">
        <f t="shared" si="0"/>
        <v>0</v>
      </c>
    </row>
    <row r="61" spans="1:16" s="60" customFormat="1" ht="12.75">
      <c r="A61" s="635"/>
      <c r="B61" s="617"/>
      <c r="C61" s="617"/>
      <c r="D61" s="638"/>
      <c r="E61" s="638"/>
      <c r="F61" s="641"/>
      <c r="G61" s="617"/>
      <c r="H61" s="617"/>
      <c r="I61" s="620"/>
      <c r="J61" s="623"/>
      <c r="K61" s="155" t="s">
        <v>12</v>
      </c>
      <c r="L61" s="156">
        <f>26969*85%</f>
        <v>22924</v>
      </c>
      <c r="M61" s="157">
        <f>21420*85%</f>
        <v>18207</v>
      </c>
      <c r="N61" s="158">
        <v>0</v>
      </c>
      <c r="O61" s="154"/>
      <c r="P61" s="154">
        <f t="shared" si="0"/>
        <v>41131</v>
      </c>
    </row>
    <row r="62" spans="1:16" s="164" customFormat="1" ht="13.5" thickBot="1">
      <c r="A62" s="636"/>
      <c r="B62" s="618"/>
      <c r="C62" s="618"/>
      <c r="D62" s="639"/>
      <c r="E62" s="639"/>
      <c r="F62" s="642"/>
      <c r="G62" s="618"/>
      <c r="H62" s="618"/>
      <c r="I62" s="621"/>
      <c r="J62" s="624"/>
      <c r="K62" s="160" t="s">
        <v>104</v>
      </c>
      <c r="L62" s="161">
        <v>4045</v>
      </c>
      <c r="M62" s="162">
        <f>21420-M61</f>
        <v>3213</v>
      </c>
      <c r="N62" s="163">
        <v>0</v>
      </c>
      <c r="O62" s="154"/>
      <c r="P62" s="154">
        <f t="shared" si="0"/>
        <v>7258</v>
      </c>
    </row>
    <row r="63" spans="1:16" s="60" customFormat="1" ht="12.75">
      <c r="A63" s="634" t="s">
        <v>119</v>
      </c>
      <c r="B63" s="616">
        <v>853</v>
      </c>
      <c r="C63" s="616">
        <v>85395</v>
      </c>
      <c r="D63" s="637" t="s">
        <v>246</v>
      </c>
      <c r="E63" s="637" t="s">
        <v>262</v>
      </c>
      <c r="F63" s="640" t="s">
        <v>247</v>
      </c>
      <c r="G63" s="616">
        <v>2008</v>
      </c>
      <c r="H63" s="616">
        <v>2009</v>
      </c>
      <c r="I63" s="619">
        <v>47843</v>
      </c>
      <c r="J63" s="622">
        <v>47843</v>
      </c>
      <c r="K63" s="150" t="s">
        <v>102</v>
      </c>
      <c r="L63" s="151">
        <f>SUM(L64:L67)</f>
        <v>21789</v>
      </c>
      <c r="M63" s="152">
        <f>SUM(M64:M67)</f>
        <v>26054</v>
      </c>
      <c r="N63" s="153">
        <v>0</v>
      </c>
      <c r="O63" s="154"/>
      <c r="P63" s="154">
        <f aca="true" t="shared" si="1" ref="P63:P112">SUM(L63:M63)</f>
        <v>47843</v>
      </c>
    </row>
    <row r="64" spans="1:16" s="60" customFormat="1" ht="12.75">
      <c r="A64" s="635"/>
      <c r="B64" s="617"/>
      <c r="C64" s="617"/>
      <c r="D64" s="638"/>
      <c r="E64" s="638"/>
      <c r="F64" s="641"/>
      <c r="G64" s="617"/>
      <c r="H64" s="617"/>
      <c r="I64" s="620"/>
      <c r="J64" s="623"/>
      <c r="K64" s="155" t="s">
        <v>11</v>
      </c>
      <c r="L64" s="156">
        <v>0</v>
      </c>
      <c r="M64" s="157">
        <v>0</v>
      </c>
      <c r="N64" s="158">
        <v>0</v>
      </c>
      <c r="O64" s="154"/>
      <c r="P64" s="154">
        <f t="shared" si="1"/>
        <v>0</v>
      </c>
    </row>
    <row r="65" spans="1:16" s="60" customFormat="1" ht="12.75">
      <c r="A65" s="635"/>
      <c r="B65" s="617"/>
      <c r="C65" s="617"/>
      <c r="D65" s="638"/>
      <c r="E65" s="638"/>
      <c r="F65" s="641"/>
      <c r="G65" s="617"/>
      <c r="H65" s="617"/>
      <c r="I65" s="620"/>
      <c r="J65" s="623"/>
      <c r="K65" s="155" t="s">
        <v>103</v>
      </c>
      <c r="L65" s="156">
        <v>0</v>
      </c>
      <c r="M65" s="157">
        <v>0</v>
      </c>
      <c r="N65" s="158">
        <v>0</v>
      </c>
      <c r="O65" s="154"/>
      <c r="P65" s="154">
        <f t="shared" si="1"/>
        <v>0</v>
      </c>
    </row>
    <row r="66" spans="1:16" s="60" customFormat="1" ht="12.75">
      <c r="A66" s="635"/>
      <c r="B66" s="617"/>
      <c r="C66" s="617"/>
      <c r="D66" s="638"/>
      <c r="E66" s="638"/>
      <c r="F66" s="641"/>
      <c r="G66" s="617"/>
      <c r="H66" s="617"/>
      <c r="I66" s="620"/>
      <c r="J66" s="623"/>
      <c r="K66" s="155" t="s">
        <v>12</v>
      </c>
      <c r="L66" s="156">
        <f>21789*85%</f>
        <v>18521</v>
      </c>
      <c r="M66" s="157">
        <f>26054*85%</f>
        <v>22146</v>
      </c>
      <c r="N66" s="158">
        <v>0</v>
      </c>
      <c r="O66" s="154"/>
      <c r="P66" s="154">
        <f t="shared" si="1"/>
        <v>40667</v>
      </c>
    </row>
    <row r="67" spans="1:16" s="164" customFormat="1" ht="13.5" thickBot="1">
      <c r="A67" s="636"/>
      <c r="B67" s="618"/>
      <c r="C67" s="618"/>
      <c r="D67" s="639"/>
      <c r="E67" s="639"/>
      <c r="F67" s="642"/>
      <c r="G67" s="618"/>
      <c r="H67" s="618"/>
      <c r="I67" s="621"/>
      <c r="J67" s="624"/>
      <c r="K67" s="160" t="s">
        <v>104</v>
      </c>
      <c r="L67" s="161">
        <f>21789-L66</f>
        <v>3268</v>
      </c>
      <c r="M67" s="162">
        <f>26054-M66</f>
        <v>3908</v>
      </c>
      <c r="N67" s="163">
        <v>0</v>
      </c>
      <c r="O67" s="154"/>
      <c r="P67" s="154">
        <f t="shared" si="1"/>
        <v>7176</v>
      </c>
    </row>
    <row r="68" spans="1:16" s="60" customFormat="1" ht="12.75" customHeight="1">
      <c r="A68" s="634" t="s">
        <v>121</v>
      </c>
      <c r="B68" s="616">
        <v>853</v>
      </c>
      <c r="C68" s="616">
        <v>85395</v>
      </c>
      <c r="D68" s="637" t="s">
        <v>246</v>
      </c>
      <c r="E68" s="637" t="s">
        <v>263</v>
      </c>
      <c r="F68" s="640" t="s">
        <v>247</v>
      </c>
      <c r="G68" s="616">
        <v>2008</v>
      </c>
      <c r="H68" s="616">
        <v>2009</v>
      </c>
      <c r="I68" s="619">
        <v>49549</v>
      </c>
      <c r="J68" s="622">
        <v>49549</v>
      </c>
      <c r="K68" s="150" t="s">
        <v>102</v>
      </c>
      <c r="L68" s="151">
        <f>SUM(L69:L72)</f>
        <v>27449</v>
      </c>
      <c r="M68" s="152">
        <f>SUM(M69:M72)</f>
        <v>22100</v>
      </c>
      <c r="N68" s="153">
        <v>0</v>
      </c>
      <c r="O68" s="154"/>
      <c r="P68" s="154">
        <f t="shared" si="1"/>
        <v>49549</v>
      </c>
    </row>
    <row r="69" spans="1:16" s="60" customFormat="1" ht="12.75">
      <c r="A69" s="635"/>
      <c r="B69" s="617"/>
      <c r="C69" s="617"/>
      <c r="D69" s="638"/>
      <c r="E69" s="638"/>
      <c r="F69" s="641"/>
      <c r="G69" s="617"/>
      <c r="H69" s="617"/>
      <c r="I69" s="620"/>
      <c r="J69" s="623"/>
      <c r="K69" s="155" t="s">
        <v>11</v>
      </c>
      <c r="L69" s="156">
        <v>0</v>
      </c>
      <c r="M69" s="157">
        <v>0</v>
      </c>
      <c r="N69" s="158">
        <v>0</v>
      </c>
      <c r="O69" s="154"/>
      <c r="P69" s="154">
        <f t="shared" si="1"/>
        <v>0</v>
      </c>
    </row>
    <row r="70" spans="1:16" s="60" customFormat="1" ht="12.75">
      <c r="A70" s="635"/>
      <c r="B70" s="617"/>
      <c r="C70" s="617"/>
      <c r="D70" s="638"/>
      <c r="E70" s="638"/>
      <c r="F70" s="641"/>
      <c r="G70" s="617"/>
      <c r="H70" s="617"/>
      <c r="I70" s="620"/>
      <c r="J70" s="623"/>
      <c r="K70" s="155" t="s">
        <v>103</v>
      </c>
      <c r="L70" s="156">
        <v>0</v>
      </c>
      <c r="M70" s="157">
        <v>0</v>
      </c>
      <c r="N70" s="158">
        <v>0</v>
      </c>
      <c r="O70" s="154"/>
      <c r="P70" s="154">
        <f t="shared" si="1"/>
        <v>0</v>
      </c>
    </row>
    <row r="71" spans="1:16" s="60" customFormat="1" ht="12.75">
      <c r="A71" s="635"/>
      <c r="B71" s="617"/>
      <c r="C71" s="617"/>
      <c r="D71" s="638"/>
      <c r="E71" s="638"/>
      <c r="F71" s="641"/>
      <c r="G71" s="617"/>
      <c r="H71" s="617"/>
      <c r="I71" s="620"/>
      <c r="J71" s="623"/>
      <c r="K71" s="155" t="s">
        <v>12</v>
      </c>
      <c r="L71" s="156">
        <f>27449*85%</f>
        <v>23332</v>
      </c>
      <c r="M71" s="157">
        <f>22100*85%</f>
        <v>18785</v>
      </c>
      <c r="N71" s="158">
        <v>0</v>
      </c>
      <c r="O71" s="154"/>
      <c r="P71" s="154">
        <f t="shared" si="1"/>
        <v>42117</v>
      </c>
    </row>
    <row r="72" spans="1:16" s="164" customFormat="1" ht="13.5" thickBot="1">
      <c r="A72" s="636"/>
      <c r="B72" s="618"/>
      <c r="C72" s="618"/>
      <c r="D72" s="639"/>
      <c r="E72" s="639"/>
      <c r="F72" s="642"/>
      <c r="G72" s="618"/>
      <c r="H72" s="618"/>
      <c r="I72" s="621"/>
      <c r="J72" s="624"/>
      <c r="K72" s="160" t="s">
        <v>104</v>
      </c>
      <c r="L72" s="161">
        <f>27449-L71</f>
        <v>4117</v>
      </c>
      <c r="M72" s="162">
        <f>22100-M71</f>
        <v>3315</v>
      </c>
      <c r="N72" s="163">
        <v>0</v>
      </c>
      <c r="O72" s="154"/>
      <c r="P72" s="154">
        <f t="shared" si="1"/>
        <v>7432</v>
      </c>
    </row>
    <row r="73" spans="1:16" s="60" customFormat="1" ht="12.75" customHeight="1">
      <c r="A73" s="634" t="s">
        <v>123</v>
      </c>
      <c r="B73" s="616">
        <v>853</v>
      </c>
      <c r="C73" s="616">
        <v>85395</v>
      </c>
      <c r="D73" s="637" t="s">
        <v>246</v>
      </c>
      <c r="E73" s="637" t="s">
        <v>264</v>
      </c>
      <c r="F73" s="640" t="s">
        <v>247</v>
      </c>
      <c r="G73" s="616">
        <v>2008</v>
      </c>
      <c r="H73" s="616">
        <v>2009</v>
      </c>
      <c r="I73" s="619">
        <v>48389</v>
      </c>
      <c r="J73" s="622">
        <v>48389</v>
      </c>
      <c r="K73" s="150" t="s">
        <v>102</v>
      </c>
      <c r="L73" s="151">
        <f>SUM(L74:L77)</f>
        <v>26969</v>
      </c>
      <c r="M73" s="152">
        <f>SUM(M74:M77)</f>
        <v>21420</v>
      </c>
      <c r="N73" s="153">
        <v>0</v>
      </c>
      <c r="O73" s="154"/>
      <c r="P73" s="154">
        <f t="shared" si="1"/>
        <v>48389</v>
      </c>
    </row>
    <row r="74" spans="1:16" s="60" customFormat="1" ht="12.75">
      <c r="A74" s="635"/>
      <c r="B74" s="617"/>
      <c r="C74" s="617"/>
      <c r="D74" s="638"/>
      <c r="E74" s="638"/>
      <c r="F74" s="641"/>
      <c r="G74" s="617"/>
      <c r="H74" s="617"/>
      <c r="I74" s="620"/>
      <c r="J74" s="623"/>
      <c r="K74" s="155" t="s">
        <v>11</v>
      </c>
      <c r="L74" s="156">
        <v>0</v>
      </c>
      <c r="M74" s="157">
        <v>0</v>
      </c>
      <c r="N74" s="158">
        <v>0</v>
      </c>
      <c r="O74" s="154"/>
      <c r="P74" s="154">
        <f t="shared" si="1"/>
        <v>0</v>
      </c>
    </row>
    <row r="75" spans="1:16" s="60" customFormat="1" ht="12.75">
      <c r="A75" s="635"/>
      <c r="B75" s="617"/>
      <c r="C75" s="617"/>
      <c r="D75" s="638"/>
      <c r="E75" s="638"/>
      <c r="F75" s="641"/>
      <c r="G75" s="617"/>
      <c r="H75" s="617"/>
      <c r="I75" s="620"/>
      <c r="J75" s="623"/>
      <c r="K75" s="155" t="s">
        <v>103</v>
      </c>
      <c r="L75" s="156">
        <v>0</v>
      </c>
      <c r="M75" s="157">
        <v>0</v>
      </c>
      <c r="N75" s="158">
        <v>0</v>
      </c>
      <c r="O75" s="154"/>
      <c r="P75" s="154">
        <f t="shared" si="1"/>
        <v>0</v>
      </c>
    </row>
    <row r="76" spans="1:16" s="60" customFormat="1" ht="12.75">
      <c r="A76" s="635"/>
      <c r="B76" s="617"/>
      <c r="C76" s="617"/>
      <c r="D76" s="638"/>
      <c r="E76" s="638"/>
      <c r="F76" s="641"/>
      <c r="G76" s="617"/>
      <c r="H76" s="617"/>
      <c r="I76" s="620"/>
      <c r="J76" s="623"/>
      <c r="K76" s="155" t="s">
        <v>12</v>
      </c>
      <c r="L76" s="156">
        <f>26969*85%</f>
        <v>22924</v>
      </c>
      <c r="M76" s="157">
        <f>21420*85%</f>
        <v>18207</v>
      </c>
      <c r="N76" s="158">
        <v>0</v>
      </c>
      <c r="O76" s="154"/>
      <c r="P76" s="154">
        <f t="shared" si="1"/>
        <v>41131</v>
      </c>
    </row>
    <row r="77" spans="1:16" s="164" customFormat="1" ht="13.5" thickBot="1">
      <c r="A77" s="636"/>
      <c r="B77" s="618"/>
      <c r="C77" s="618"/>
      <c r="D77" s="639"/>
      <c r="E77" s="639"/>
      <c r="F77" s="642"/>
      <c r="G77" s="618"/>
      <c r="H77" s="618"/>
      <c r="I77" s="621"/>
      <c r="J77" s="624"/>
      <c r="K77" s="160" t="s">
        <v>104</v>
      </c>
      <c r="L77" s="161">
        <f>26969-L76</f>
        <v>4045</v>
      </c>
      <c r="M77" s="162">
        <f>21420-M76</f>
        <v>3213</v>
      </c>
      <c r="N77" s="163">
        <v>0</v>
      </c>
      <c r="O77" s="154"/>
      <c r="P77" s="154">
        <f t="shared" si="1"/>
        <v>7258</v>
      </c>
    </row>
    <row r="78" spans="1:16" s="60" customFormat="1" ht="12.75" customHeight="1">
      <c r="A78" s="634" t="s">
        <v>125</v>
      </c>
      <c r="B78" s="616">
        <v>853</v>
      </c>
      <c r="C78" s="616">
        <v>85395</v>
      </c>
      <c r="D78" s="637" t="s">
        <v>246</v>
      </c>
      <c r="E78" s="637" t="s">
        <v>265</v>
      </c>
      <c r="F78" s="640" t="s">
        <v>247</v>
      </c>
      <c r="G78" s="616">
        <v>2008</v>
      </c>
      <c r="H78" s="616">
        <v>2009</v>
      </c>
      <c r="I78" s="619">
        <v>49549</v>
      </c>
      <c r="J78" s="622">
        <f>I78</f>
        <v>49549</v>
      </c>
      <c r="K78" s="150" t="s">
        <v>102</v>
      </c>
      <c r="L78" s="151">
        <f>SUM(L79:L82)</f>
        <v>27449</v>
      </c>
      <c r="M78" s="152">
        <f>SUM(M79:M82)</f>
        <v>22100</v>
      </c>
      <c r="N78" s="153">
        <v>0</v>
      </c>
      <c r="O78" s="154"/>
      <c r="P78" s="154">
        <f t="shared" si="1"/>
        <v>49549</v>
      </c>
    </row>
    <row r="79" spans="1:16" s="60" customFormat="1" ht="12.75">
      <c r="A79" s="635"/>
      <c r="B79" s="617"/>
      <c r="C79" s="617"/>
      <c r="D79" s="638"/>
      <c r="E79" s="638"/>
      <c r="F79" s="641"/>
      <c r="G79" s="617"/>
      <c r="H79" s="617"/>
      <c r="I79" s="620"/>
      <c r="J79" s="623"/>
      <c r="K79" s="155" t="s">
        <v>11</v>
      </c>
      <c r="L79" s="156">
        <v>0</v>
      </c>
      <c r="M79" s="157">
        <v>0</v>
      </c>
      <c r="N79" s="158">
        <v>0</v>
      </c>
      <c r="O79" s="154"/>
      <c r="P79" s="154">
        <f t="shared" si="1"/>
        <v>0</v>
      </c>
    </row>
    <row r="80" spans="1:16" s="60" customFormat="1" ht="12.75">
      <c r="A80" s="635"/>
      <c r="B80" s="617"/>
      <c r="C80" s="617"/>
      <c r="D80" s="638"/>
      <c r="E80" s="638"/>
      <c r="F80" s="641"/>
      <c r="G80" s="617"/>
      <c r="H80" s="617"/>
      <c r="I80" s="620"/>
      <c r="J80" s="623"/>
      <c r="K80" s="155" t="s">
        <v>103</v>
      </c>
      <c r="L80" s="156">
        <v>0</v>
      </c>
      <c r="M80" s="157">
        <v>0</v>
      </c>
      <c r="N80" s="158">
        <v>0</v>
      </c>
      <c r="O80" s="154"/>
      <c r="P80" s="154">
        <f t="shared" si="1"/>
        <v>0</v>
      </c>
    </row>
    <row r="81" spans="1:16" s="60" customFormat="1" ht="12.75">
      <c r="A81" s="635"/>
      <c r="B81" s="617"/>
      <c r="C81" s="617"/>
      <c r="D81" s="638"/>
      <c r="E81" s="638"/>
      <c r="F81" s="641"/>
      <c r="G81" s="617"/>
      <c r="H81" s="617"/>
      <c r="I81" s="620"/>
      <c r="J81" s="623"/>
      <c r="K81" s="155" t="s">
        <v>12</v>
      </c>
      <c r="L81" s="156">
        <f>27449*85%</f>
        <v>23332</v>
      </c>
      <c r="M81" s="157">
        <f>22100*85%</f>
        <v>18785</v>
      </c>
      <c r="N81" s="158">
        <v>0</v>
      </c>
      <c r="O81" s="154"/>
      <c r="P81" s="154">
        <f t="shared" si="1"/>
        <v>42117</v>
      </c>
    </row>
    <row r="82" spans="1:16" s="164" customFormat="1" ht="13.5" thickBot="1">
      <c r="A82" s="636"/>
      <c r="B82" s="618"/>
      <c r="C82" s="618"/>
      <c r="D82" s="639"/>
      <c r="E82" s="639"/>
      <c r="F82" s="642"/>
      <c r="G82" s="618"/>
      <c r="H82" s="618"/>
      <c r="I82" s="621"/>
      <c r="J82" s="624"/>
      <c r="K82" s="160" t="s">
        <v>104</v>
      </c>
      <c r="L82" s="161">
        <f>27449-L81</f>
        <v>4117</v>
      </c>
      <c r="M82" s="162">
        <f>22100-M81</f>
        <v>3315</v>
      </c>
      <c r="N82" s="163">
        <v>0</v>
      </c>
      <c r="O82" s="154"/>
      <c r="P82" s="154">
        <f t="shared" si="1"/>
        <v>7432</v>
      </c>
    </row>
    <row r="83" spans="1:16" s="60" customFormat="1" ht="12.75" customHeight="1">
      <c r="A83" s="634" t="s">
        <v>248</v>
      </c>
      <c r="B83" s="616">
        <v>853</v>
      </c>
      <c r="C83" s="616">
        <v>85395</v>
      </c>
      <c r="D83" s="637" t="s">
        <v>246</v>
      </c>
      <c r="E83" s="637" t="s">
        <v>266</v>
      </c>
      <c r="F83" s="640" t="s">
        <v>247</v>
      </c>
      <c r="G83" s="616">
        <v>2008</v>
      </c>
      <c r="H83" s="616">
        <v>2009</v>
      </c>
      <c r="I83" s="619">
        <v>47843</v>
      </c>
      <c r="J83" s="622">
        <v>47843</v>
      </c>
      <c r="K83" s="150" t="s">
        <v>102</v>
      </c>
      <c r="L83" s="151">
        <f>SUM(L84:L87)</f>
        <v>21789</v>
      </c>
      <c r="M83" s="152">
        <f>SUM(M84:M87)</f>
        <v>26054</v>
      </c>
      <c r="N83" s="153">
        <v>0</v>
      </c>
      <c r="O83" s="154"/>
      <c r="P83" s="154">
        <f t="shared" si="1"/>
        <v>47843</v>
      </c>
    </row>
    <row r="84" spans="1:16" s="60" customFormat="1" ht="12.75">
      <c r="A84" s="635"/>
      <c r="B84" s="617"/>
      <c r="C84" s="617"/>
      <c r="D84" s="638"/>
      <c r="E84" s="638"/>
      <c r="F84" s="641"/>
      <c r="G84" s="617"/>
      <c r="H84" s="617"/>
      <c r="I84" s="620"/>
      <c r="J84" s="623"/>
      <c r="K84" s="155" t="s">
        <v>11</v>
      </c>
      <c r="L84" s="156">
        <v>0</v>
      </c>
      <c r="M84" s="157">
        <v>0</v>
      </c>
      <c r="N84" s="158">
        <v>0</v>
      </c>
      <c r="O84" s="154"/>
      <c r="P84" s="154">
        <f t="shared" si="1"/>
        <v>0</v>
      </c>
    </row>
    <row r="85" spans="1:16" s="60" customFormat="1" ht="12.75">
      <c r="A85" s="635"/>
      <c r="B85" s="617"/>
      <c r="C85" s="617"/>
      <c r="D85" s="638"/>
      <c r="E85" s="638"/>
      <c r="F85" s="641"/>
      <c r="G85" s="617"/>
      <c r="H85" s="617"/>
      <c r="I85" s="620"/>
      <c r="J85" s="623"/>
      <c r="K85" s="155" t="s">
        <v>103</v>
      </c>
      <c r="L85" s="156">
        <v>0</v>
      </c>
      <c r="M85" s="157">
        <v>0</v>
      </c>
      <c r="N85" s="158">
        <v>0</v>
      </c>
      <c r="O85" s="154"/>
      <c r="P85" s="154">
        <f t="shared" si="1"/>
        <v>0</v>
      </c>
    </row>
    <row r="86" spans="1:16" s="60" customFormat="1" ht="12.75">
      <c r="A86" s="635"/>
      <c r="B86" s="617"/>
      <c r="C86" s="617"/>
      <c r="D86" s="638"/>
      <c r="E86" s="638"/>
      <c r="F86" s="641"/>
      <c r="G86" s="617"/>
      <c r="H86" s="617"/>
      <c r="I86" s="620"/>
      <c r="J86" s="623"/>
      <c r="K86" s="155" t="s">
        <v>12</v>
      </c>
      <c r="L86" s="156">
        <f>21789*85%</f>
        <v>18521</v>
      </c>
      <c r="M86" s="157">
        <f>26054*85%</f>
        <v>22146</v>
      </c>
      <c r="N86" s="158">
        <v>0</v>
      </c>
      <c r="O86" s="154"/>
      <c r="P86" s="154">
        <f t="shared" si="1"/>
        <v>40667</v>
      </c>
    </row>
    <row r="87" spans="1:16" s="164" customFormat="1" ht="14.25" customHeight="1" thickBot="1">
      <c r="A87" s="636"/>
      <c r="B87" s="618"/>
      <c r="C87" s="618"/>
      <c r="D87" s="639"/>
      <c r="E87" s="639"/>
      <c r="F87" s="642"/>
      <c r="G87" s="618"/>
      <c r="H87" s="618"/>
      <c r="I87" s="621"/>
      <c r="J87" s="624"/>
      <c r="K87" s="160" t="s">
        <v>104</v>
      </c>
      <c r="L87" s="161">
        <f>21789-L86</f>
        <v>3268</v>
      </c>
      <c r="M87" s="162">
        <f>26054-M86</f>
        <v>3908</v>
      </c>
      <c r="N87" s="163">
        <v>0</v>
      </c>
      <c r="O87" s="154"/>
      <c r="P87" s="154">
        <f t="shared" si="1"/>
        <v>7176</v>
      </c>
    </row>
    <row r="88" spans="1:16" s="60" customFormat="1" ht="12.75" customHeight="1">
      <c r="A88" s="634" t="s">
        <v>249</v>
      </c>
      <c r="B88" s="616">
        <v>853</v>
      </c>
      <c r="C88" s="616">
        <v>85395</v>
      </c>
      <c r="D88" s="637" t="s">
        <v>246</v>
      </c>
      <c r="E88" s="637" t="s">
        <v>267</v>
      </c>
      <c r="F88" s="643" t="s">
        <v>247</v>
      </c>
      <c r="G88" s="616">
        <v>2008</v>
      </c>
      <c r="H88" s="616">
        <v>2009</v>
      </c>
      <c r="I88" s="619">
        <v>47889</v>
      </c>
      <c r="J88" s="622">
        <f>I88</f>
        <v>47889</v>
      </c>
      <c r="K88" s="150" t="s">
        <v>102</v>
      </c>
      <c r="L88" s="151">
        <f>SUM(L89:L92)</f>
        <v>26469</v>
      </c>
      <c r="M88" s="152">
        <f>SUM(M89:M92)</f>
        <v>21420</v>
      </c>
      <c r="N88" s="153">
        <v>0</v>
      </c>
      <c r="O88" s="154"/>
      <c r="P88" s="154">
        <f t="shared" si="1"/>
        <v>47889</v>
      </c>
    </row>
    <row r="89" spans="1:16" s="60" customFormat="1" ht="12.75">
      <c r="A89" s="635"/>
      <c r="B89" s="617"/>
      <c r="C89" s="617"/>
      <c r="D89" s="638"/>
      <c r="E89" s="638"/>
      <c r="F89" s="641"/>
      <c r="G89" s="617"/>
      <c r="H89" s="617"/>
      <c r="I89" s="620"/>
      <c r="J89" s="623"/>
      <c r="K89" s="155" t="s">
        <v>11</v>
      </c>
      <c r="L89" s="156">
        <v>0</v>
      </c>
      <c r="M89" s="157">
        <v>0</v>
      </c>
      <c r="N89" s="158">
        <v>0</v>
      </c>
      <c r="O89" s="154"/>
      <c r="P89" s="154">
        <f t="shared" si="1"/>
        <v>0</v>
      </c>
    </row>
    <row r="90" spans="1:16" s="60" customFormat="1" ht="12.75">
      <c r="A90" s="635"/>
      <c r="B90" s="617"/>
      <c r="C90" s="617"/>
      <c r="D90" s="638"/>
      <c r="E90" s="638"/>
      <c r="F90" s="641"/>
      <c r="G90" s="617"/>
      <c r="H90" s="617"/>
      <c r="I90" s="620"/>
      <c r="J90" s="623"/>
      <c r="K90" s="155" t="s">
        <v>103</v>
      </c>
      <c r="L90" s="156">
        <v>0</v>
      </c>
      <c r="M90" s="157">
        <v>0</v>
      </c>
      <c r="N90" s="158">
        <v>0</v>
      </c>
      <c r="O90" s="154"/>
      <c r="P90" s="154">
        <f t="shared" si="1"/>
        <v>0</v>
      </c>
    </row>
    <row r="91" spans="1:16" s="60" customFormat="1" ht="12.75">
      <c r="A91" s="635"/>
      <c r="B91" s="617"/>
      <c r="C91" s="617"/>
      <c r="D91" s="638"/>
      <c r="E91" s="638"/>
      <c r="F91" s="641"/>
      <c r="G91" s="617"/>
      <c r="H91" s="617"/>
      <c r="I91" s="620"/>
      <c r="J91" s="623"/>
      <c r="K91" s="155" t="s">
        <v>12</v>
      </c>
      <c r="L91" s="156">
        <f>26469*85%</f>
        <v>22499</v>
      </c>
      <c r="M91" s="157">
        <f>21420*85%</f>
        <v>18207</v>
      </c>
      <c r="N91" s="158">
        <v>0</v>
      </c>
      <c r="O91" s="154"/>
      <c r="P91" s="154">
        <f t="shared" si="1"/>
        <v>40706</v>
      </c>
    </row>
    <row r="92" spans="1:16" s="164" customFormat="1" ht="14.25" customHeight="1" thickBot="1">
      <c r="A92" s="636"/>
      <c r="B92" s="618"/>
      <c r="C92" s="618"/>
      <c r="D92" s="639"/>
      <c r="E92" s="639"/>
      <c r="F92" s="642"/>
      <c r="G92" s="618"/>
      <c r="H92" s="618"/>
      <c r="I92" s="621"/>
      <c r="J92" s="624"/>
      <c r="K92" s="160" t="s">
        <v>104</v>
      </c>
      <c r="L92" s="161">
        <f>26469-L91</f>
        <v>3970</v>
      </c>
      <c r="M92" s="162">
        <f>21420-M91</f>
        <v>3213</v>
      </c>
      <c r="N92" s="163">
        <v>0</v>
      </c>
      <c r="O92" s="154"/>
      <c r="P92" s="154">
        <f t="shared" si="1"/>
        <v>7183</v>
      </c>
    </row>
    <row r="93" spans="1:16" s="60" customFormat="1" ht="12.75" customHeight="1">
      <c r="A93" s="634" t="s">
        <v>250</v>
      </c>
      <c r="B93" s="616">
        <v>853</v>
      </c>
      <c r="C93" s="616">
        <v>85395</v>
      </c>
      <c r="D93" s="637" t="s">
        <v>246</v>
      </c>
      <c r="E93" s="637" t="s">
        <v>268</v>
      </c>
      <c r="F93" s="643" t="s">
        <v>247</v>
      </c>
      <c r="G93" s="616">
        <v>2008</v>
      </c>
      <c r="H93" s="616">
        <v>2009</v>
      </c>
      <c r="I93" s="619">
        <v>47889</v>
      </c>
      <c r="J93" s="619">
        <v>47889</v>
      </c>
      <c r="K93" s="150" t="s">
        <v>102</v>
      </c>
      <c r="L93" s="152">
        <f>SUM(L94:L97)</f>
        <v>26469</v>
      </c>
      <c r="M93" s="152">
        <f>SUM(M94:M97)</f>
        <v>21420</v>
      </c>
      <c r="N93" s="153">
        <v>0</v>
      </c>
      <c r="O93" s="154"/>
      <c r="P93" s="154">
        <f t="shared" si="1"/>
        <v>47889</v>
      </c>
    </row>
    <row r="94" spans="1:16" s="60" customFormat="1" ht="12.75">
      <c r="A94" s="635"/>
      <c r="B94" s="617"/>
      <c r="C94" s="617"/>
      <c r="D94" s="638"/>
      <c r="E94" s="638"/>
      <c r="F94" s="644"/>
      <c r="G94" s="617"/>
      <c r="H94" s="617"/>
      <c r="I94" s="620"/>
      <c r="J94" s="620"/>
      <c r="K94" s="155" t="s">
        <v>11</v>
      </c>
      <c r="L94" s="157">
        <v>0</v>
      </c>
      <c r="M94" s="157">
        <v>0</v>
      </c>
      <c r="N94" s="158">
        <v>0</v>
      </c>
      <c r="O94" s="154"/>
      <c r="P94" s="154">
        <f t="shared" si="1"/>
        <v>0</v>
      </c>
    </row>
    <row r="95" spans="1:16" s="60" customFormat="1" ht="12.75">
      <c r="A95" s="635"/>
      <c r="B95" s="617"/>
      <c r="C95" s="617"/>
      <c r="D95" s="638"/>
      <c r="E95" s="638"/>
      <c r="F95" s="644"/>
      <c r="G95" s="617"/>
      <c r="H95" s="617"/>
      <c r="I95" s="620"/>
      <c r="J95" s="620"/>
      <c r="K95" s="155" t="s">
        <v>103</v>
      </c>
      <c r="L95" s="157">
        <v>0</v>
      </c>
      <c r="M95" s="157">
        <v>0</v>
      </c>
      <c r="N95" s="158">
        <v>0</v>
      </c>
      <c r="O95" s="154"/>
      <c r="P95" s="154">
        <f t="shared" si="1"/>
        <v>0</v>
      </c>
    </row>
    <row r="96" spans="1:16" s="60" customFormat="1" ht="12.75">
      <c r="A96" s="635"/>
      <c r="B96" s="617"/>
      <c r="C96" s="617"/>
      <c r="D96" s="638"/>
      <c r="E96" s="638"/>
      <c r="F96" s="644"/>
      <c r="G96" s="617"/>
      <c r="H96" s="617"/>
      <c r="I96" s="620"/>
      <c r="J96" s="620"/>
      <c r="K96" s="155" t="s">
        <v>12</v>
      </c>
      <c r="L96" s="157">
        <f>26469*85%</f>
        <v>22499</v>
      </c>
      <c r="M96" s="157">
        <f>21420*85%</f>
        <v>18207</v>
      </c>
      <c r="N96" s="158">
        <v>0</v>
      </c>
      <c r="O96" s="154"/>
      <c r="P96" s="154">
        <f t="shared" si="1"/>
        <v>40706</v>
      </c>
    </row>
    <row r="97" spans="1:16" s="164" customFormat="1" ht="14.25" customHeight="1" thickBot="1">
      <c r="A97" s="636"/>
      <c r="B97" s="618"/>
      <c r="C97" s="618"/>
      <c r="D97" s="639"/>
      <c r="E97" s="639"/>
      <c r="F97" s="645"/>
      <c r="G97" s="618"/>
      <c r="H97" s="618"/>
      <c r="I97" s="621"/>
      <c r="J97" s="621"/>
      <c r="K97" s="160" t="s">
        <v>104</v>
      </c>
      <c r="L97" s="162">
        <f>26469-L96</f>
        <v>3970</v>
      </c>
      <c r="M97" s="162">
        <f>21420-M96</f>
        <v>3213</v>
      </c>
      <c r="N97" s="163">
        <v>0</v>
      </c>
      <c r="O97" s="154"/>
      <c r="P97" s="154">
        <f t="shared" si="1"/>
        <v>7183</v>
      </c>
    </row>
    <row r="98" spans="1:16" s="60" customFormat="1" ht="12.75" customHeight="1">
      <c r="A98" s="634" t="s">
        <v>251</v>
      </c>
      <c r="B98" s="616">
        <v>853</v>
      </c>
      <c r="C98" s="616">
        <v>85395</v>
      </c>
      <c r="D98" s="637" t="s">
        <v>246</v>
      </c>
      <c r="E98" s="637" t="s">
        <v>269</v>
      </c>
      <c r="F98" s="640" t="s">
        <v>247</v>
      </c>
      <c r="G98" s="616">
        <v>2008</v>
      </c>
      <c r="H98" s="616">
        <v>2009</v>
      </c>
      <c r="I98" s="619">
        <v>45630</v>
      </c>
      <c r="J98" s="622">
        <v>45630</v>
      </c>
      <c r="K98" s="150" t="s">
        <v>102</v>
      </c>
      <c r="L98" s="151">
        <f>SUM(L99:L102)</f>
        <v>20142</v>
      </c>
      <c r="M98" s="152">
        <f>SUM(M99:M102)</f>
        <v>25488</v>
      </c>
      <c r="N98" s="153">
        <v>0</v>
      </c>
      <c r="O98" s="154"/>
      <c r="P98" s="154">
        <f t="shared" si="1"/>
        <v>45630</v>
      </c>
    </row>
    <row r="99" spans="1:16" s="60" customFormat="1" ht="12.75">
      <c r="A99" s="635"/>
      <c r="B99" s="617"/>
      <c r="C99" s="617"/>
      <c r="D99" s="638"/>
      <c r="E99" s="638"/>
      <c r="F99" s="641"/>
      <c r="G99" s="617"/>
      <c r="H99" s="617"/>
      <c r="I99" s="620"/>
      <c r="J99" s="623"/>
      <c r="K99" s="155" t="s">
        <v>11</v>
      </c>
      <c r="L99" s="156">
        <v>0</v>
      </c>
      <c r="M99" s="157">
        <v>0</v>
      </c>
      <c r="N99" s="158">
        <v>0</v>
      </c>
      <c r="O99" s="154"/>
      <c r="P99" s="154">
        <f t="shared" si="1"/>
        <v>0</v>
      </c>
    </row>
    <row r="100" spans="1:16" s="60" customFormat="1" ht="12.75">
      <c r="A100" s="635"/>
      <c r="B100" s="617"/>
      <c r="C100" s="617"/>
      <c r="D100" s="638"/>
      <c r="E100" s="638"/>
      <c r="F100" s="641"/>
      <c r="G100" s="617"/>
      <c r="H100" s="617"/>
      <c r="I100" s="620"/>
      <c r="J100" s="623"/>
      <c r="K100" s="155" t="s">
        <v>103</v>
      </c>
      <c r="L100" s="156">
        <v>0</v>
      </c>
      <c r="M100" s="157">
        <v>0</v>
      </c>
      <c r="N100" s="158">
        <v>0</v>
      </c>
      <c r="O100" s="154"/>
      <c r="P100" s="154">
        <f t="shared" si="1"/>
        <v>0</v>
      </c>
    </row>
    <row r="101" spans="1:16" s="60" customFormat="1" ht="12.75">
      <c r="A101" s="635"/>
      <c r="B101" s="617"/>
      <c r="C101" s="617"/>
      <c r="D101" s="638"/>
      <c r="E101" s="638"/>
      <c r="F101" s="641"/>
      <c r="G101" s="617"/>
      <c r="H101" s="617"/>
      <c r="I101" s="620"/>
      <c r="J101" s="623"/>
      <c r="K101" s="155" t="s">
        <v>12</v>
      </c>
      <c r="L101" s="156">
        <f>20142*85%</f>
        <v>17121</v>
      </c>
      <c r="M101" s="157">
        <f>25488*85%</f>
        <v>21665</v>
      </c>
      <c r="N101" s="158">
        <v>0</v>
      </c>
      <c r="O101" s="154"/>
      <c r="P101" s="154">
        <f t="shared" si="1"/>
        <v>38786</v>
      </c>
    </row>
    <row r="102" spans="1:16" s="164" customFormat="1" ht="14.25" customHeight="1" thickBot="1">
      <c r="A102" s="636"/>
      <c r="B102" s="618"/>
      <c r="C102" s="618"/>
      <c r="D102" s="639"/>
      <c r="E102" s="639"/>
      <c r="F102" s="642"/>
      <c r="G102" s="618"/>
      <c r="H102" s="618"/>
      <c r="I102" s="621"/>
      <c r="J102" s="624"/>
      <c r="K102" s="160" t="s">
        <v>104</v>
      </c>
      <c r="L102" s="161">
        <f>20142-L101</f>
        <v>3021</v>
      </c>
      <c r="M102" s="162">
        <f>25488-M101</f>
        <v>3823</v>
      </c>
      <c r="N102" s="163">
        <v>0</v>
      </c>
      <c r="O102" s="154"/>
      <c r="P102" s="154">
        <f t="shared" si="1"/>
        <v>6844</v>
      </c>
    </row>
    <row r="103" spans="1:16" s="60" customFormat="1" ht="12.75" customHeight="1">
      <c r="A103" s="634" t="s">
        <v>252</v>
      </c>
      <c r="B103" s="616">
        <v>853</v>
      </c>
      <c r="C103" s="616">
        <v>85395</v>
      </c>
      <c r="D103" s="637" t="s">
        <v>246</v>
      </c>
      <c r="E103" s="637" t="s">
        <v>270</v>
      </c>
      <c r="F103" s="640" t="s">
        <v>247</v>
      </c>
      <c r="G103" s="616">
        <v>2008</v>
      </c>
      <c r="H103" s="616">
        <v>2009</v>
      </c>
      <c r="I103" s="619">
        <v>48689</v>
      </c>
      <c r="J103" s="622">
        <v>48689</v>
      </c>
      <c r="K103" s="150" t="s">
        <v>102</v>
      </c>
      <c r="L103" s="151">
        <f>SUM(L104:L107)</f>
        <v>27169</v>
      </c>
      <c r="M103" s="152">
        <f>SUM(M104:M107)</f>
        <v>21520</v>
      </c>
      <c r="N103" s="153">
        <v>0</v>
      </c>
      <c r="O103" s="154"/>
      <c r="P103" s="154">
        <f t="shared" si="1"/>
        <v>48689</v>
      </c>
    </row>
    <row r="104" spans="1:16" s="60" customFormat="1" ht="12.75">
      <c r="A104" s="635"/>
      <c r="B104" s="617"/>
      <c r="C104" s="617"/>
      <c r="D104" s="638"/>
      <c r="E104" s="638"/>
      <c r="F104" s="641"/>
      <c r="G104" s="617"/>
      <c r="H104" s="617"/>
      <c r="I104" s="620"/>
      <c r="J104" s="623"/>
      <c r="K104" s="155" t="s">
        <v>11</v>
      </c>
      <c r="L104" s="156">
        <v>0</v>
      </c>
      <c r="M104" s="157">
        <v>0</v>
      </c>
      <c r="N104" s="158">
        <v>0</v>
      </c>
      <c r="O104" s="154"/>
      <c r="P104" s="154">
        <f t="shared" si="1"/>
        <v>0</v>
      </c>
    </row>
    <row r="105" spans="1:16" s="60" customFormat="1" ht="12.75">
      <c r="A105" s="635"/>
      <c r="B105" s="617"/>
      <c r="C105" s="617"/>
      <c r="D105" s="638"/>
      <c r="E105" s="638"/>
      <c r="F105" s="641"/>
      <c r="G105" s="617"/>
      <c r="H105" s="617"/>
      <c r="I105" s="620"/>
      <c r="J105" s="623"/>
      <c r="K105" s="155" t="s">
        <v>103</v>
      </c>
      <c r="L105" s="156">
        <v>0</v>
      </c>
      <c r="M105" s="157">
        <v>0</v>
      </c>
      <c r="N105" s="158">
        <v>0</v>
      </c>
      <c r="O105" s="154"/>
      <c r="P105" s="154">
        <f t="shared" si="1"/>
        <v>0</v>
      </c>
    </row>
    <row r="106" spans="1:16" s="60" customFormat="1" ht="12.75">
      <c r="A106" s="635"/>
      <c r="B106" s="617"/>
      <c r="C106" s="617"/>
      <c r="D106" s="638"/>
      <c r="E106" s="638"/>
      <c r="F106" s="641"/>
      <c r="G106" s="617"/>
      <c r="H106" s="617"/>
      <c r="I106" s="620"/>
      <c r="J106" s="623"/>
      <c r="K106" s="155" t="s">
        <v>12</v>
      </c>
      <c r="L106" s="156">
        <f>27169*85%</f>
        <v>23094</v>
      </c>
      <c r="M106" s="157">
        <f>21520*85%</f>
        <v>18292</v>
      </c>
      <c r="N106" s="158">
        <v>0</v>
      </c>
      <c r="O106" s="154"/>
      <c r="P106" s="154">
        <f t="shared" si="1"/>
        <v>41386</v>
      </c>
    </row>
    <row r="107" spans="1:16" s="164" customFormat="1" ht="13.5" thickBot="1">
      <c r="A107" s="636"/>
      <c r="B107" s="618"/>
      <c r="C107" s="618"/>
      <c r="D107" s="639"/>
      <c r="E107" s="639"/>
      <c r="F107" s="642"/>
      <c r="G107" s="618"/>
      <c r="H107" s="618"/>
      <c r="I107" s="621"/>
      <c r="J107" s="624"/>
      <c r="K107" s="160" t="s">
        <v>104</v>
      </c>
      <c r="L107" s="161">
        <f>27169-L106</f>
        <v>4075</v>
      </c>
      <c r="M107" s="162">
        <f>21520-M106</f>
        <v>3228</v>
      </c>
      <c r="N107" s="163">
        <v>0</v>
      </c>
      <c r="O107" s="154"/>
      <c r="P107" s="154">
        <f t="shared" si="1"/>
        <v>7303</v>
      </c>
    </row>
    <row r="108" spans="1:16" s="60" customFormat="1" ht="12.75" customHeight="1">
      <c r="A108" s="634" t="s">
        <v>253</v>
      </c>
      <c r="B108" s="616">
        <v>853</v>
      </c>
      <c r="C108" s="616">
        <v>85395</v>
      </c>
      <c r="D108" s="637" t="s">
        <v>246</v>
      </c>
      <c r="E108" s="637" t="s">
        <v>271</v>
      </c>
      <c r="F108" s="640" t="s">
        <v>247</v>
      </c>
      <c r="G108" s="616">
        <v>2008</v>
      </c>
      <c r="H108" s="616">
        <v>2009</v>
      </c>
      <c r="I108" s="619">
        <v>47889</v>
      </c>
      <c r="J108" s="622">
        <v>47889</v>
      </c>
      <c r="K108" s="150" t="s">
        <v>102</v>
      </c>
      <c r="L108" s="151">
        <f>SUM(L109:L112)</f>
        <v>26469</v>
      </c>
      <c r="M108" s="152">
        <f>SUM(M109:M112)</f>
        <v>21420</v>
      </c>
      <c r="N108" s="153">
        <f>SUM(N109:N112)</f>
        <v>0</v>
      </c>
      <c r="O108" s="154"/>
      <c r="P108" s="154">
        <f t="shared" si="1"/>
        <v>47889</v>
      </c>
    </row>
    <row r="109" spans="1:16" s="60" customFormat="1" ht="12.75">
      <c r="A109" s="635"/>
      <c r="B109" s="617"/>
      <c r="C109" s="617"/>
      <c r="D109" s="638"/>
      <c r="E109" s="638"/>
      <c r="F109" s="641"/>
      <c r="G109" s="617"/>
      <c r="H109" s="617"/>
      <c r="I109" s="620"/>
      <c r="J109" s="623"/>
      <c r="K109" s="155" t="s">
        <v>11</v>
      </c>
      <c r="L109" s="156">
        <v>0</v>
      </c>
      <c r="M109" s="157">
        <v>0</v>
      </c>
      <c r="N109" s="158"/>
      <c r="O109" s="154"/>
      <c r="P109" s="154">
        <f t="shared" si="1"/>
        <v>0</v>
      </c>
    </row>
    <row r="110" spans="1:16" s="60" customFormat="1" ht="12.75">
      <c r="A110" s="635"/>
      <c r="B110" s="617"/>
      <c r="C110" s="617"/>
      <c r="D110" s="638"/>
      <c r="E110" s="638"/>
      <c r="F110" s="641"/>
      <c r="G110" s="617"/>
      <c r="H110" s="617"/>
      <c r="I110" s="620"/>
      <c r="J110" s="623"/>
      <c r="K110" s="155" t="s">
        <v>103</v>
      </c>
      <c r="L110" s="156">
        <v>0</v>
      </c>
      <c r="M110" s="157">
        <v>0</v>
      </c>
      <c r="N110" s="158"/>
      <c r="O110" s="154"/>
      <c r="P110" s="154">
        <f t="shared" si="1"/>
        <v>0</v>
      </c>
    </row>
    <row r="111" spans="1:16" s="60" customFormat="1" ht="12.75">
      <c r="A111" s="635"/>
      <c r="B111" s="617"/>
      <c r="C111" s="617"/>
      <c r="D111" s="638"/>
      <c r="E111" s="638"/>
      <c r="F111" s="641"/>
      <c r="G111" s="617"/>
      <c r="H111" s="617"/>
      <c r="I111" s="620"/>
      <c r="J111" s="623"/>
      <c r="K111" s="155" t="s">
        <v>12</v>
      </c>
      <c r="L111" s="156">
        <f>26469*85%</f>
        <v>22499</v>
      </c>
      <c r="M111" s="157">
        <f>21420*85%</f>
        <v>18207</v>
      </c>
      <c r="N111" s="158"/>
      <c r="O111" s="154"/>
      <c r="P111" s="154">
        <f t="shared" si="1"/>
        <v>40706</v>
      </c>
    </row>
    <row r="112" spans="1:16" s="164" customFormat="1" ht="13.5" thickBot="1">
      <c r="A112" s="636"/>
      <c r="B112" s="618"/>
      <c r="C112" s="618"/>
      <c r="D112" s="639"/>
      <c r="E112" s="639"/>
      <c r="F112" s="642"/>
      <c r="G112" s="618"/>
      <c r="H112" s="618"/>
      <c r="I112" s="621"/>
      <c r="J112" s="624"/>
      <c r="K112" s="160" t="s">
        <v>104</v>
      </c>
      <c r="L112" s="161">
        <f>26469-L111</f>
        <v>3970</v>
      </c>
      <c r="M112" s="162">
        <f>21420-M111</f>
        <v>3213</v>
      </c>
      <c r="N112" s="163"/>
      <c r="O112" s="154"/>
      <c r="P112" s="154">
        <f t="shared" si="1"/>
        <v>7183</v>
      </c>
    </row>
    <row r="113" spans="1:15" s="60" customFormat="1" ht="12.75" customHeight="1">
      <c r="A113" s="634" t="s">
        <v>254</v>
      </c>
      <c r="B113" s="616">
        <v>900</v>
      </c>
      <c r="C113" s="616">
        <v>90001</v>
      </c>
      <c r="D113" s="637" t="s">
        <v>99</v>
      </c>
      <c r="E113" s="637" t="s">
        <v>117</v>
      </c>
      <c r="F113" s="640" t="s">
        <v>101</v>
      </c>
      <c r="G113" s="616">
        <v>2008</v>
      </c>
      <c r="H113" s="616">
        <v>2008</v>
      </c>
      <c r="I113" s="619">
        <v>603000</v>
      </c>
      <c r="J113" s="622">
        <v>600000</v>
      </c>
      <c r="K113" s="150" t="s">
        <v>102</v>
      </c>
      <c r="L113" s="151">
        <f>SUM(L114:L117)</f>
        <v>603000</v>
      </c>
      <c r="M113" s="152">
        <f>SUM(M114:M117)</f>
        <v>0</v>
      </c>
      <c r="N113" s="153">
        <f>SUM(N114:N117)</f>
        <v>0</v>
      </c>
      <c r="O113" s="154"/>
    </row>
    <row r="114" spans="1:16" s="60" customFormat="1" ht="12.75">
      <c r="A114" s="635"/>
      <c r="B114" s="617"/>
      <c r="C114" s="617"/>
      <c r="D114" s="638"/>
      <c r="E114" s="638"/>
      <c r="F114" s="641"/>
      <c r="G114" s="617"/>
      <c r="H114" s="617"/>
      <c r="I114" s="620"/>
      <c r="J114" s="623"/>
      <c r="K114" s="155" t="s">
        <v>11</v>
      </c>
      <c r="L114" s="156">
        <v>153000</v>
      </c>
      <c r="M114" s="157"/>
      <c r="N114" s="158"/>
      <c r="O114" s="154"/>
      <c r="P114" s="159"/>
    </row>
    <row r="115" spans="1:16" s="60" customFormat="1" ht="12.75">
      <c r="A115" s="635"/>
      <c r="B115" s="617"/>
      <c r="C115" s="617"/>
      <c r="D115" s="638"/>
      <c r="E115" s="638"/>
      <c r="F115" s="641"/>
      <c r="G115" s="617"/>
      <c r="H115" s="617"/>
      <c r="I115" s="620"/>
      <c r="J115" s="623"/>
      <c r="K115" s="155" t="s">
        <v>103</v>
      </c>
      <c r="L115" s="156">
        <v>0</v>
      </c>
      <c r="M115" s="157"/>
      <c r="N115" s="158"/>
      <c r="O115" s="154"/>
      <c r="P115" s="159"/>
    </row>
    <row r="116" spans="1:16" s="60" customFormat="1" ht="12.75">
      <c r="A116" s="635"/>
      <c r="B116" s="617"/>
      <c r="C116" s="617"/>
      <c r="D116" s="638"/>
      <c r="E116" s="638"/>
      <c r="F116" s="641"/>
      <c r="G116" s="617"/>
      <c r="H116" s="617"/>
      <c r="I116" s="620"/>
      <c r="J116" s="623"/>
      <c r="K116" s="155" t="s">
        <v>12</v>
      </c>
      <c r="L116" s="156">
        <v>450000</v>
      </c>
      <c r="M116" s="157"/>
      <c r="N116" s="158"/>
      <c r="O116" s="154"/>
      <c r="P116" s="159"/>
    </row>
    <row r="117" spans="1:16" s="164" customFormat="1" ht="13.5" customHeight="1" thickBot="1">
      <c r="A117" s="636"/>
      <c r="B117" s="618"/>
      <c r="C117" s="618"/>
      <c r="D117" s="639"/>
      <c r="E117" s="639"/>
      <c r="F117" s="642"/>
      <c r="G117" s="618"/>
      <c r="H117" s="618"/>
      <c r="I117" s="621"/>
      <c r="J117" s="624"/>
      <c r="K117" s="160" t="s">
        <v>104</v>
      </c>
      <c r="L117" s="161">
        <v>0</v>
      </c>
      <c r="M117" s="162"/>
      <c r="N117" s="163"/>
      <c r="O117" s="154"/>
      <c r="P117" s="159"/>
    </row>
    <row r="118" spans="1:16" s="149" customFormat="1" ht="15" customHeight="1" thickBot="1">
      <c r="A118" s="544">
        <v>1</v>
      </c>
      <c r="B118" s="545">
        <v>2</v>
      </c>
      <c r="C118" s="545">
        <v>3</v>
      </c>
      <c r="D118" s="546">
        <v>4</v>
      </c>
      <c r="E118" s="546">
        <v>5</v>
      </c>
      <c r="F118" s="546">
        <v>6</v>
      </c>
      <c r="G118" s="546">
        <v>7</v>
      </c>
      <c r="H118" s="546">
        <v>8</v>
      </c>
      <c r="I118" s="546">
        <v>9</v>
      </c>
      <c r="J118" s="547">
        <v>10</v>
      </c>
      <c r="K118" s="546">
        <v>11</v>
      </c>
      <c r="L118" s="547">
        <v>12</v>
      </c>
      <c r="M118" s="546">
        <v>13</v>
      </c>
      <c r="N118" s="548">
        <v>14</v>
      </c>
      <c r="P118" s="539">
        <f>SUM(P116:P117)</f>
        <v>0</v>
      </c>
    </row>
    <row r="119" spans="1:15" s="60" customFormat="1" ht="12.75" customHeight="1">
      <c r="A119" s="635" t="s">
        <v>255</v>
      </c>
      <c r="B119" s="617">
        <v>900</v>
      </c>
      <c r="C119" s="617">
        <v>90001</v>
      </c>
      <c r="D119" s="638" t="s">
        <v>99</v>
      </c>
      <c r="E119" s="638" t="s">
        <v>243</v>
      </c>
      <c r="F119" s="641" t="s">
        <v>101</v>
      </c>
      <c r="G119" s="617">
        <v>2007</v>
      </c>
      <c r="H119" s="617">
        <v>2010</v>
      </c>
      <c r="I119" s="620">
        <v>2683000</v>
      </c>
      <c r="J119" s="623">
        <v>2600000</v>
      </c>
      <c r="K119" s="540" t="s">
        <v>102</v>
      </c>
      <c r="L119" s="541">
        <f>SUM(L120:L123)</f>
        <v>503000</v>
      </c>
      <c r="M119" s="542">
        <f>SUM(M120:M123)</f>
        <v>1100000</v>
      </c>
      <c r="N119" s="543">
        <f>SUM(N120:N123)</f>
        <v>1000000</v>
      </c>
      <c r="O119" s="154"/>
    </row>
    <row r="120" spans="1:16" s="60" customFormat="1" ht="12.75">
      <c r="A120" s="659"/>
      <c r="B120" s="661"/>
      <c r="C120" s="661"/>
      <c r="D120" s="661"/>
      <c r="E120" s="661"/>
      <c r="F120" s="661"/>
      <c r="G120" s="661"/>
      <c r="H120" s="661"/>
      <c r="I120" s="661"/>
      <c r="J120" s="661"/>
      <c r="K120" s="155" t="s">
        <v>11</v>
      </c>
      <c r="L120" s="156">
        <v>128000</v>
      </c>
      <c r="M120" s="157">
        <v>275000</v>
      </c>
      <c r="N120" s="158">
        <v>250000</v>
      </c>
      <c r="O120" s="154"/>
      <c r="P120" s="159"/>
    </row>
    <row r="121" spans="1:16" s="60" customFormat="1" ht="12.75">
      <c r="A121" s="659"/>
      <c r="B121" s="661"/>
      <c r="C121" s="661"/>
      <c r="D121" s="661"/>
      <c r="E121" s="661"/>
      <c r="F121" s="661"/>
      <c r="G121" s="661"/>
      <c r="H121" s="661"/>
      <c r="I121" s="661"/>
      <c r="J121" s="661"/>
      <c r="K121" s="155" t="s">
        <v>103</v>
      </c>
      <c r="L121" s="156">
        <v>0</v>
      </c>
      <c r="M121" s="157">
        <v>0</v>
      </c>
      <c r="N121" s="158">
        <v>0</v>
      </c>
      <c r="O121" s="154"/>
      <c r="P121" s="159"/>
    </row>
    <row r="122" spans="1:16" s="60" customFormat="1" ht="12.75">
      <c r="A122" s="659"/>
      <c r="B122" s="661"/>
      <c r="C122" s="661"/>
      <c r="D122" s="661"/>
      <c r="E122" s="661"/>
      <c r="F122" s="661"/>
      <c r="G122" s="661"/>
      <c r="H122" s="661"/>
      <c r="I122" s="661"/>
      <c r="J122" s="661"/>
      <c r="K122" s="155" t="s">
        <v>12</v>
      </c>
      <c r="L122" s="156">
        <v>375000</v>
      </c>
      <c r="M122" s="157">
        <v>825000</v>
      </c>
      <c r="N122" s="158">
        <v>750000</v>
      </c>
      <c r="O122" s="154"/>
      <c r="P122" s="154"/>
    </row>
    <row r="123" spans="1:15" s="164" customFormat="1" ht="13.5" thickBot="1">
      <c r="A123" s="660"/>
      <c r="B123" s="662"/>
      <c r="C123" s="662"/>
      <c r="D123" s="662"/>
      <c r="E123" s="662"/>
      <c r="F123" s="662"/>
      <c r="G123" s="662"/>
      <c r="H123" s="662"/>
      <c r="I123" s="662"/>
      <c r="J123" s="662"/>
      <c r="K123" s="160" t="s">
        <v>104</v>
      </c>
      <c r="L123" s="161">
        <v>0</v>
      </c>
      <c r="M123" s="162"/>
      <c r="N123" s="163"/>
      <c r="O123" s="154"/>
    </row>
    <row r="124" spans="1:15" s="60" customFormat="1" ht="12.75" customHeight="1">
      <c r="A124" s="634" t="s">
        <v>256</v>
      </c>
      <c r="B124" s="616">
        <v>900</v>
      </c>
      <c r="C124" s="616">
        <v>90002</v>
      </c>
      <c r="D124" s="637" t="s">
        <v>99</v>
      </c>
      <c r="E124" s="637" t="s">
        <v>120</v>
      </c>
      <c r="F124" s="640" t="s">
        <v>101</v>
      </c>
      <c r="G124" s="616">
        <v>2008</v>
      </c>
      <c r="H124" s="616">
        <v>2008</v>
      </c>
      <c r="I124" s="619">
        <v>900000</v>
      </c>
      <c r="J124" s="622">
        <v>866667</v>
      </c>
      <c r="K124" s="150" t="s">
        <v>102</v>
      </c>
      <c r="L124" s="151">
        <f>SUM(L125:L128)</f>
        <v>900000</v>
      </c>
      <c r="M124" s="152">
        <f>SUM(M125:M128)</f>
        <v>0</v>
      </c>
      <c r="N124" s="153">
        <f>SUM(N125:N128)</f>
        <v>0</v>
      </c>
      <c r="O124" s="154"/>
    </row>
    <row r="125" spans="1:15" s="60" customFormat="1" ht="12.75">
      <c r="A125" s="635"/>
      <c r="B125" s="617"/>
      <c r="C125" s="617"/>
      <c r="D125" s="638"/>
      <c r="E125" s="638"/>
      <c r="F125" s="641"/>
      <c r="G125" s="617"/>
      <c r="H125" s="617"/>
      <c r="I125" s="620"/>
      <c r="J125" s="623"/>
      <c r="K125" s="155" t="s">
        <v>11</v>
      </c>
      <c r="L125" s="156">
        <v>0</v>
      </c>
      <c r="M125" s="157"/>
      <c r="N125" s="158"/>
      <c r="O125" s="154"/>
    </row>
    <row r="126" spans="1:15" s="60" customFormat="1" ht="12.75">
      <c r="A126" s="635"/>
      <c r="B126" s="617"/>
      <c r="C126" s="617"/>
      <c r="D126" s="638"/>
      <c r="E126" s="638"/>
      <c r="F126" s="641"/>
      <c r="G126" s="617"/>
      <c r="H126" s="617"/>
      <c r="I126" s="620"/>
      <c r="J126" s="623"/>
      <c r="K126" s="155" t="s">
        <v>103</v>
      </c>
      <c r="L126" s="156">
        <v>250000</v>
      </c>
      <c r="M126" s="157"/>
      <c r="N126" s="158"/>
      <c r="O126" s="154"/>
    </row>
    <row r="127" spans="1:16" s="60" customFormat="1" ht="12.75">
      <c r="A127" s="635"/>
      <c r="B127" s="617"/>
      <c r="C127" s="617"/>
      <c r="D127" s="638"/>
      <c r="E127" s="638"/>
      <c r="F127" s="641"/>
      <c r="G127" s="617"/>
      <c r="H127" s="617"/>
      <c r="I127" s="620"/>
      <c r="J127" s="623"/>
      <c r="K127" s="155" t="s">
        <v>12</v>
      </c>
      <c r="L127" s="156">
        <v>650000</v>
      </c>
      <c r="M127" s="157"/>
      <c r="N127" s="158"/>
      <c r="O127" s="154"/>
      <c r="P127" s="154"/>
    </row>
    <row r="128" spans="1:15" s="164" customFormat="1" ht="13.5" thickBot="1">
      <c r="A128" s="636"/>
      <c r="B128" s="618"/>
      <c r="C128" s="618"/>
      <c r="D128" s="639"/>
      <c r="E128" s="639"/>
      <c r="F128" s="642"/>
      <c r="G128" s="618"/>
      <c r="H128" s="618"/>
      <c r="I128" s="621"/>
      <c r="J128" s="624"/>
      <c r="K128" s="160" t="s">
        <v>104</v>
      </c>
      <c r="L128" s="161">
        <v>0</v>
      </c>
      <c r="M128" s="162"/>
      <c r="N128" s="163"/>
      <c r="O128" s="154"/>
    </row>
    <row r="129" spans="1:15" s="60" customFormat="1" ht="12.75" customHeight="1">
      <c r="A129" s="634" t="s">
        <v>257</v>
      </c>
      <c r="B129" s="616">
        <v>900</v>
      </c>
      <c r="C129" s="616">
        <v>90095</v>
      </c>
      <c r="D129" s="637" t="s">
        <v>99</v>
      </c>
      <c r="E129" s="637" t="s">
        <v>122</v>
      </c>
      <c r="F129" s="640" t="s">
        <v>101</v>
      </c>
      <c r="G129" s="616">
        <v>2008</v>
      </c>
      <c r="H129" s="616">
        <v>2008</v>
      </c>
      <c r="I129" s="619">
        <v>2020000</v>
      </c>
      <c r="J129" s="622">
        <v>2020000</v>
      </c>
      <c r="K129" s="150" t="s">
        <v>102</v>
      </c>
      <c r="L129" s="151">
        <f>SUM(L130:L133)</f>
        <v>2020000</v>
      </c>
      <c r="M129" s="152">
        <f>SUM(M130:M133)</f>
        <v>0</v>
      </c>
      <c r="N129" s="153">
        <f>SUM(N130:N133)</f>
        <v>0</v>
      </c>
      <c r="O129" s="154"/>
    </row>
    <row r="130" spans="1:15" s="60" customFormat="1" ht="12.75">
      <c r="A130" s="635"/>
      <c r="B130" s="617"/>
      <c r="C130" s="617"/>
      <c r="D130" s="638"/>
      <c r="E130" s="638"/>
      <c r="F130" s="641"/>
      <c r="G130" s="617"/>
      <c r="H130" s="617"/>
      <c r="I130" s="620"/>
      <c r="J130" s="623"/>
      <c r="K130" s="155" t="s">
        <v>11</v>
      </c>
      <c r="L130" s="156">
        <v>0</v>
      </c>
      <c r="M130" s="157"/>
      <c r="N130" s="158"/>
      <c r="O130" s="154"/>
    </row>
    <row r="131" spans="1:15" s="60" customFormat="1" ht="12.75">
      <c r="A131" s="635"/>
      <c r="B131" s="617"/>
      <c r="C131" s="617"/>
      <c r="D131" s="638"/>
      <c r="E131" s="638"/>
      <c r="F131" s="641"/>
      <c r="G131" s="617"/>
      <c r="H131" s="617"/>
      <c r="I131" s="620"/>
      <c r="J131" s="623"/>
      <c r="K131" s="155" t="s">
        <v>103</v>
      </c>
      <c r="L131" s="156">
        <v>505000</v>
      </c>
      <c r="M131" s="157"/>
      <c r="N131" s="158"/>
      <c r="O131" s="154"/>
    </row>
    <row r="132" spans="1:16" s="60" customFormat="1" ht="12.75">
      <c r="A132" s="635"/>
      <c r="B132" s="617"/>
      <c r="C132" s="617"/>
      <c r="D132" s="638"/>
      <c r="E132" s="638"/>
      <c r="F132" s="641"/>
      <c r="G132" s="617"/>
      <c r="H132" s="617"/>
      <c r="I132" s="620"/>
      <c r="J132" s="623"/>
      <c r="K132" s="155" t="s">
        <v>12</v>
      </c>
      <c r="L132" s="156">
        <v>1515000</v>
      </c>
      <c r="M132" s="157"/>
      <c r="N132" s="158"/>
      <c r="O132" s="154"/>
      <c r="P132" s="154"/>
    </row>
    <row r="133" spans="1:16" s="164" customFormat="1" ht="13.5" thickBot="1">
      <c r="A133" s="636"/>
      <c r="B133" s="618"/>
      <c r="C133" s="618"/>
      <c r="D133" s="639"/>
      <c r="E133" s="639"/>
      <c r="F133" s="642"/>
      <c r="G133" s="618"/>
      <c r="H133" s="618"/>
      <c r="I133" s="621"/>
      <c r="J133" s="624"/>
      <c r="K133" s="160" t="s">
        <v>104</v>
      </c>
      <c r="L133" s="161">
        <v>0</v>
      </c>
      <c r="M133" s="162"/>
      <c r="N133" s="163"/>
      <c r="O133" s="154"/>
      <c r="P133" s="170"/>
    </row>
    <row r="134" spans="1:15" s="60" customFormat="1" ht="12.75">
      <c r="A134" s="634" t="s">
        <v>258</v>
      </c>
      <c r="B134" s="616">
        <v>921</v>
      </c>
      <c r="C134" s="616">
        <v>92109</v>
      </c>
      <c r="D134" s="637" t="s">
        <v>124</v>
      </c>
      <c r="E134" s="637" t="s">
        <v>9</v>
      </c>
      <c r="F134" s="640" t="s">
        <v>101</v>
      </c>
      <c r="G134" s="616">
        <v>2006</v>
      </c>
      <c r="H134" s="616">
        <v>2009</v>
      </c>
      <c r="I134" s="619">
        <v>1070000</v>
      </c>
      <c r="J134" s="622">
        <v>625000</v>
      </c>
      <c r="K134" s="150" t="s">
        <v>102</v>
      </c>
      <c r="L134" s="151">
        <f>SUM(L135:L138)</f>
        <v>510000</v>
      </c>
      <c r="M134" s="152">
        <f>SUM(M135:M138)</f>
        <v>520000</v>
      </c>
      <c r="N134" s="153">
        <f>SUM(N135:N138)</f>
        <v>0</v>
      </c>
      <c r="O134" s="154"/>
    </row>
    <row r="135" spans="1:16" s="60" customFormat="1" ht="12.75">
      <c r="A135" s="635"/>
      <c r="B135" s="617"/>
      <c r="C135" s="617"/>
      <c r="D135" s="638"/>
      <c r="E135" s="638"/>
      <c r="F135" s="641"/>
      <c r="G135" s="617"/>
      <c r="H135" s="617"/>
      <c r="I135" s="620"/>
      <c r="J135" s="623"/>
      <c r="K135" s="155" t="s">
        <v>11</v>
      </c>
      <c r="L135" s="156">
        <v>260000</v>
      </c>
      <c r="M135" s="157">
        <v>270000</v>
      </c>
      <c r="N135" s="158"/>
      <c r="O135" s="154"/>
      <c r="P135" s="159"/>
    </row>
    <row r="136" spans="1:16" s="60" customFormat="1" ht="12.75">
      <c r="A136" s="635"/>
      <c r="B136" s="617"/>
      <c r="C136" s="617"/>
      <c r="D136" s="638"/>
      <c r="E136" s="638"/>
      <c r="F136" s="641"/>
      <c r="G136" s="617"/>
      <c r="H136" s="617"/>
      <c r="I136" s="620"/>
      <c r="J136" s="623"/>
      <c r="K136" s="155" t="s">
        <v>103</v>
      </c>
      <c r="L136" s="156">
        <v>0</v>
      </c>
      <c r="M136" s="157">
        <v>0</v>
      </c>
      <c r="N136" s="158"/>
      <c r="O136" s="154"/>
      <c r="P136" s="159"/>
    </row>
    <row r="137" spans="1:16" s="60" customFormat="1" ht="12.75">
      <c r="A137" s="635"/>
      <c r="B137" s="617"/>
      <c r="C137" s="617"/>
      <c r="D137" s="638"/>
      <c r="E137" s="638"/>
      <c r="F137" s="641"/>
      <c r="G137" s="617"/>
      <c r="H137" s="617"/>
      <c r="I137" s="620"/>
      <c r="J137" s="623"/>
      <c r="K137" s="155" t="s">
        <v>12</v>
      </c>
      <c r="L137" s="156">
        <v>250000</v>
      </c>
      <c r="M137" s="157">
        <v>250000</v>
      </c>
      <c r="N137" s="158"/>
      <c r="O137" s="154"/>
      <c r="P137" s="154"/>
    </row>
    <row r="138" spans="1:15" s="164" customFormat="1" ht="13.5" thickBot="1">
      <c r="A138" s="636"/>
      <c r="B138" s="618"/>
      <c r="C138" s="618"/>
      <c r="D138" s="639"/>
      <c r="E138" s="639"/>
      <c r="F138" s="642"/>
      <c r="G138" s="618"/>
      <c r="H138" s="618"/>
      <c r="I138" s="621"/>
      <c r="J138" s="624"/>
      <c r="K138" s="160" t="s">
        <v>104</v>
      </c>
      <c r="L138" s="161">
        <v>0</v>
      </c>
      <c r="M138" s="162"/>
      <c r="N138" s="163"/>
      <c r="O138" s="154"/>
    </row>
    <row r="139" spans="1:15" s="60" customFormat="1" ht="12.75">
      <c r="A139" s="634" t="s">
        <v>259</v>
      </c>
      <c r="B139" s="616">
        <v>921</v>
      </c>
      <c r="C139" s="616">
        <v>92109</v>
      </c>
      <c r="D139" s="637" t="s">
        <v>124</v>
      </c>
      <c r="E139" s="637" t="s">
        <v>14</v>
      </c>
      <c r="F139" s="640" t="s">
        <v>101</v>
      </c>
      <c r="G139" s="616">
        <v>2007</v>
      </c>
      <c r="H139" s="616">
        <v>2008</v>
      </c>
      <c r="I139" s="619">
        <v>525050</v>
      </c>
      <c r="J139" s="622">
        <v>500000</v>
      </c>
      <c r="K139" s="150" t="s">
        <v>102</v>
      </c>
      <c r="L139" s="152">
        <f>SUM(L140:L143)</f>
        <v>503000</v>
      </c>
      <c r="M139" s="152">
        <f>SUM(M140:M143)</f>
        <v>0</v>
      </c>
      <c r="N139" s="153">
        <f>SUM(N140:N143)</f>
        <v>0</v>
      </c>
      <c r="O139" s="154"/>
    </row>
    <row r="140" spans="1:15" s="60" customFormat="1" ht="12.75">
      <c r="A140" s="635"/>
      <c r="B140" s="617"/>
      <c r="C140" s="617"/>
      <c r="D140" s="638"/>
      <c r="E140" s="638"/>
      <c r="F140" s="641"/>
      <c r="G140" s="617"/>
      <c r="H140" s="617"/>
      <c r="I140" s="620"/>
      <c r="J140" s="623"/>
      <c r="K140" s="155" t="s">
        <v>11</v>
      </c>
      <c r="L140" s="156">
        <v>128000</v>
      </c>
      <c r="M140" s="157"/>
      <c r="N140" s="158"/>
      <c r="O140" s="154"/>
    </row>
    <row r="141" spans="1:16" s="60" customFormat="1" ht="12.75">
      <c r="A141" s="635"/>
      <c r="B141" s="617"/>
      <c r="C141" s="617"/>
      <c r="D141" s="638"/>
      <c r="E141" s="638"/>
      <c r="F141" s="641"/>
      <c r="G141" s="617"/>
      <c r="H141" s="617"/>
      <c r="I141" s="620"/>
      <c r="J141" s="623"/>
      <c r="K141" s="155" t="s">
        <v>103</v>
      </c>
      <c r="L141" s="156">
        <v>0</v>
      </c>
      <c r="M141" s="157"/>
      <c r="N141" s="158"/>
      <c r="O141" s="154"/>
      <c r="P141" s="159"/>
    </row>
    <row r="142" spans="1:16" s="60" customFormat="1" ht="12.75">
      <c r="A142" s="635"/>
      <c r="B142" s="617"/>
      <c r="C142" s="617"/>
      <c r="D142" s="638"/>
      <c r="E142" s="638"/>
      <c r="F142" s="641"/>
      <c r="G142" s="617"/>
      <c r="H142" s="617"/>
      <c r="I142" s="620"/>
      <c r="J142" s="623"/>
      <c r="K142" s="155" t="s">
        <v>12</v>
      </c>
      <c r="L142" s="156">
        <v>375000</v>
      </c>
      <c r="M142" s="157"/>
      <c r="N142" s="158"/>
      <c r="O142" s="154"/>
      <c r="P142" s="154"/>
    </row>
    <row r="143" spans="1:15" s="164" customFormat="1" ht="13.5" thickBot="1">
      <c r="A143" s="636"/>
      <c r="B143" s="618"/>
      <c r="C143" s="618"/>
      <c r="D143" s="639"/>
      <c r="E143" s="639"/>
      <c r="F143" s="642"/>
      <c r="G143" s="618"/>
      <c r="H143" s="618"/>
      <c r="I143" s="621"/>
      <c r="J143" s="624"/>
      <c r="K143" s="160" t="s">
        <v>104</v>
      </c>
      <c r="L143" s="161">
        <v>0</v>
      </c>
      <c r="M143" s="162"/>
      <c r="N143" s="163"/>
      <c r="O143" s="154"/>
    </row>
    <row r="144" spans="1:15" s="60" customFormat="1" ht="12.75" customHeight="1">
      <c r="A144" s="625" t="s">
        <v>5</v>
      </c>
      <c r="B144" s="626"/>
      <c r="C144" s="626"/>
      <c r="D144" s="626"/>
      <c r="E144" s="626"/>
      <c r="F144" s="626"/>
      <c r="G144" s="626"/>
      <c r="H144" s="626"/>
      <c r="I144" s="631">
        <f>SUM(I7:I51,I53:I117,I119:I143)</f>
        <v>30172432</v>
      </c>
      <c r="J144" s="631">
        <f>SUM(J7:J51,J53:J117,J119:J143)</f>
        <v>29182988</v>
      </c>
      <c r="K144" s="171" t="s">
        <v>102</v>
      </c>
      <c r="L144" s="151">
        <f>SUM(L145:L148)</f>
        <v>17101724</v>
      </c>
      <c r="M144" s="151">
        <f>SUM(M145:M148)</f>
        <v>10371836</v>
      </c>
      <c r="N144" s="172">
        <f>SUM(N145:N148)</f>
        <v>2000000</v>
      </c>
      <c r="O144" s="154"/>
    </row>
    <row r="145" spans="1:15" s="60" customFormat="1" ht="12.75" customHeight="1">
      <c r="A145" s="627"/>
      <c r="B145" s="628"/>
      <c r="C145" s="628"/>
      <c r="D145" s="628"/>
      <c r="E145" s="628"/>
      <c r="F145" s="628"/>
      <c r="G145" s="628"/>
      <c r="H145" s="628"/>
      <c r="I145" s="632"/>
      <c r="J145" s="632"/>
      <c r="K145" s="173" t="s">
        <v>11</v>
      </c>
      <c r="L145" s="174">
        <f aca="true" t="shared" si="2" ref="L145:N148">SUM(L8+L13+L18+L23+L28+L33+L38+L43+L54+L59+L64+L69+L74+L79+L84+L89+L94+L99+L104+L109+L48+L114+L120+L125+L130+L135+L140)</f>
        <v>3115195</v>
      </c>
      <c r="M145" s="174">
        <f t="shared" si="2"/>
        <v>2732500</v>
      </c>
      <c r="N145" s="175">
        <f t="shared" si="2"/>
        <v>500000</v>
      </c>
      <c r="O145" s="154"/>
    </row>
    <row r="146" spans="1:15" s="60" customFormat="1" ht="12.75" customHeight="1">
      <c r="A146" s="627"/>
      <c r="B146" s="628"/>
      <c r="C146" s="628"/>
      <c r="D146" s="628"/>
      <c r="E146" s="628"/>
      <c r="F146" s="628"/>
      <c r="G146" s="628"/>
      <c r="H146" s="628"/>
      <c r="I146" s="632"/>
      <c r="J146" s="632"/>
      <c r="K146" s="173" t="s">
        <v>103</v>
      </c>
      <c r="L146" s="174">
        <f t="shared" si="2"/>
        <v>755000</v>
      </c>
      <c r="M146" s="174">
        <f t="shared" si="2"/>
        <v>0</v>
      </c>
      <c r="N146" s="175">
        <f t="shared" si="2"/>
        <v>0</v>
      </c>
      <c r="O146" s="154"/>
    </row>
    <row r="147" spans="1:15" s="60" customFormat="1" ht="12.75" customHeight="1">
      <c r="A147" s="627"/>
      <c r="B147" s="628"/>
      <c r="C147" s="628"/>
      <c r="D147" s="628"/>
      <c r="E147" s="628"/>
      <c r="F147" s="628"/>
      <c r="G147" s="628"/>
      <c r="H147" s="628"/>
      <c r="I147" s="632"/>
      <c r="J147" s="632"/>
      <c r="K147" s="173" t="s">
        <v>12</v>
      </c>
      <c r="L147" s="174">
        <f t="shared" si="2"/>
        <v>12585693</v>
      </c>
      <c r="M147" s="174">
        <f t="shared" si="2"/>
        <v>7598561</v>
      </c>
      <c r="N147" s="175">
        <f t="shared" si="2"/>
        <v>1500000</v>
      </c>
      <c r="O147" s="154"/>
    </row>
    <row r="148" spans="1:15" s="164" customFormat="1" ht="13.5" customHeight="1" thickBot="1">
      <c r="A148" s="629"/>
      <c r="B148" s="630"/>
      <c r="C148" s="630"/>
      <c r="D148" s="630"/>
      <c r="E148" s="630"/>
      <c r="F148" s="630"/>
      <c r="G148" s="630"/>
      <c r="H148" s="630"/>
      <c r="I148" s="633"/>
      <c r="J148" s="633"/>
      <c r="K148" s="176" t="s">
        <v>104</v>
      </c>
      <c r="L148" s="177">
        <f t="shared" si="2"/>
        <v>645836</v>
      </c>
      <c r="M148" s="177">
        <f t="shared" si="2"/>
        <v>40775</v>
      </c>
      <c r="N148" s="178">
        <f t="shared" si="2"/>
        <v>0</v>
      </c>
      <c r="O148" s="154"/>
    </row>
    <row r="149" spans="1:14" ht="12">
      <c r="A149" s="179"/>
      <c r="B149" s="180"/>
      <c r="C149" s="180"/>
      <c r="G149" s="181"/>
      <c r="H149" s="181"/>
      <c r="I149" s="181"/>
      <c r="J149" s="181"/>
      <c r="K149" s="181"/>
      <c r="L149" s="181"/>
      <c r="M149" s="181"/>
      <c r="N149" s="181"/>
    </row>
    <row r="150" spans="1:14" ht="12">
      <c r="A150" s="179"/>
      <c r="B150" s="180"/>
      <c r="C150" s="180"/>
      <c r="G150" s="181"/>
      <c r="H150" s="181"/>
      <c r="I150" s="181"/>
      <c r="J150" s="181"/>
      <c r="K150" s="181"/>
      <c r="L150" s="181"/>
      <c r="M150" s="181"/>
      <c r="N150" s="181"/>
    </row>
    <row r="151" spans="1:14" ht="12">
      <c r="A151" s="179"/>
      <c r="B151" s="180"/>
      <c r="C151" s="180"/>
      <c r="G151" s="181"/>
      <c r="H151" s="181"/>
      <c r="I151" s="181"/>
      <c r="J151" s="181"/>
      <c r="K151" s="181"/>
      <c r="L151" s="182"/>
      <c r="M151" s="182"/>
      <c r="N151" s="182"/>
    </row>
    <row r="152" spans="1:14" ht="12">
      <c r="A152" s="179"/>
      <c r="B152" s="180"/>
      <c r="C152" s="180"/>
      <c r="G152" s="181"/>
      <c r="H152" s="181"/>
      <c r="I152" s="181"/>
      <c r="J152" s="181"/>
      <c r="K152" s="181"/>
      <c r="L152" s="182"/>
      <c r="M152" s="181"/>
      <c r="N152" s="181"/>
    </row>
    <row r="153" spans="1:14" ht="12">
      <c r="A153" s="179"/>
      <c r="B153" s="180"/>
      <c r="C153" s="180"/>
      <c r="G153" s="181"/>
      <c r="H153" s="181"/>
      <c r="I153" s="181"/>
      <c r="J153" s="181"/>
      <c r="K153" s="181"/>
      <c r="L153" s="182"/>
      <c r="M153" s="181"/>
      <c r="N153" s="181"/>
    </row>
    <row r="154" spans="1:14" ht="12">
      <c r="A154" s="179"/>
      <c r="B154" s="180"/>
      <c r="C154" s="180"/>
      <c r="G154" s="181"/>
      <c r="H154" s="181"/>
      <c r="I154" s="181"/>
      <c r="J154" s="181"/>
      <c r="K154" s="181"/>
      <c r="L154" s="182"/>
      <c r="M154" s="181"/>
      <c r="N154" s="181"/>
    </row>
    <row r="155" spans="1:14" ht="12">
      <c r="A155" s="179"/>
      <c r="B155" s="180"/>
      <c r="C155" s="180"/>
      <c r="G155" s="181"/>
      <c r="H155" s="181"/>
      <c r="I155" s="181"/>
      <c r="J155" s="181"/>
      <c r="K155" s="181"/>
      <c r="L155" s="181"/>
      <c r="M155" s="181"/>
      <c r="N155" s="181"/>
    </row>
    <row r="156" spans="1:14" ht="12">
      <c r="A156" s="179"/>
      <c r="B156" s="180"/>
      <c r="C156" s="180"/>
      <c r="G156" s="181"/>
      <c r="H156" s="181"/>
      <c r="I156" s="181"/>
      <c r="J156" s="181"/>
      <c r="K156" s="181"/>
      <c r="L156" s="181"/>
      <c r="M156" s="181"/>
      <c r="N156" s="181"/>
    </row>
    <row r="157" spans="1:14" ht="12">
      <c r="A157" s="179"/>
      <c r="B157" s="180"/>
      <c r="C157" s="180"/>
      <c r="G157" s="181"/>
      <c r="H157" s="181"/>
      <c r="I157" s="181"/>
      <c r="J157" s="181"/>
      <c r="K157" s="181"/>
      <c r="L157" s="181"/>
      <c r="M157" s="181"/>
      <c r="N157" s="181"/>
    </row>
    <row r="158" spans="1:14" ht="12">
      <c r="A158" s="179"/>
      <c r="B158" s="180"/>
      <c r="C158" s="180"/>
      <c r="G158" s="181"/>
      <c r="H158" s="181"/>
      <c r="I158" s="181"/>
      <c r="J158" s="181"/>
      <c r="K158" s="181"/>
      <c r="L158" s="181"/>
      <c r="M158" s="181"/>
      <c r="N158" s="181"/>
    </row>
    <row r="159" spans="1:14" ht="12">
      <c r="A159" s="179"/>
      <c r="B159" s="180"/>
      <c r="C159" s="180"/>
      <c r="G159" s="181"/>
      <c r="H159" s="181"/>
      <c r="I159" s="181"/>
      <c r="J159" s="181"/>
      <c r="K159" s="181"/>
      <c r="L159" s="181"/>
      <c r="M159" s="181"/>
      <c r="N159" s="181"/>
    </row>
    <row r="160" spans="1:14" ht="12">
      <c r="A160" s="179"/>
      <c r="B160" s="180"/>
      <c r="C160" s="180"/>
      <c r="G160" s="181"/>
      <c r="H160" s="181"/>
      <c r="I160" s="181"/>
      <c r="J160" s="181"/>
      <c r="K160" s="181"/>
      <c r="L160" s="181"/>
      <c r="M160" s="181"/>
      <c r="N160" s="181"/>
    </row>
    <row r="161" spans="1:14" ht="12">
      <c r="A161" s="179"/>
      <c r="B161" s="180"/>
      <c r="C161" s="180"/>
      <c r="G161" s="181"/>
      <c r="H161" s="181"/>
      <c r="I161" s="181"/>
      <c r="J161" s="181"/>
      <c r="K161" s="181"/>
      <c r="L161" s="181"/>
      <c r="M161" s="181"/>
      <c r="N161" s="181"/>
    </row>
    <row r="162" spans="1:14" ht="12">
      <c r="A162" s="179"/>
      <c r="B162" s="180"/>
      <c r="C162" s="180"/>
      <c r="G162" s="181"/>
      <c r="H162" s="181"/>
      <c r="I162" s="181"/>
      <c r="J162" s="181"/>
      <c r="K162" s="181"/>
      <c r="L162" s="181"/>
      <c r="M162" s="181"/>
      <c r="N162" s="181"/>
    </row>
    <row r="163" spans="1:14" ht="12">
      <c r="A163" s="179"/>
      <c r="B163" s="180"/>
      <c r="C163" s="180"/>
      <c r="G163" s="181"/>
      <c r="H163" s="181"/>
      <c r="I163" s="181"/>
      <c r="J163" s="181"/>
      <c r="K163" s="181"/>
      <c r="L163" s="181"/>
      <c r="M163" s="181"/>
      <c r="N163" s="181"/>
    </row>
    <row r="164" spans="1:14" ht="12">
      <c r="A164" s="179"/>
      <c r="B164" s="180"/>
      <c r="C164" s="180"/>
      <c r="G164" s="181"/>
      <c r="H164" s="181"/>
      <c r="I164" s="181"/>
      <c r="J164" s="181"/>
      <c r="K164" s="181"/>
      <c r="L164" s="181"/>
      <c r="M164" s="181"/>
      <c r="N164" s="181"/>
    </row>
    <row r="165" spans="1:14" ht="12">
      <c r="A165" s="179"/>
      <c r="B165" s="180"/>
      <c r="C165" s="180"/>
      <c r="G165" s="181"/>
      <c r="H165" s="181"/>
      <c r="I165" s="181"/>
      <c r="J165" s="181"/>
      <c r="K165" s="181"/>
      <c r="L165" s="181"/>
      <c r="M165" s="181"/>
      <c r="N165" s="181"/>
    </row>
    <row r="166" spans="1:14" ht="12">
      <c r="A166" s="179"/>
      <c r="B166" s="180"/>
      <c r="C166" s="180"/>
      <c r="G166" s="181"/>
      <c r="H166" s="181"/>
      <c r="I166" s="181"/>
      <c r="J166" s="181"/>
      <c r="K166" s="181"/>
      <c r="L166" s="181"/>
      <c r="M166" s="181"/>
      <c r="N166" s="181"/>
    </row>
    <row r="167" spans="1:14" ht="12">
      <c r="A167" s="179"/>
      <c r="B167" s="180"/>
      <c r="C167" s="180"/>
      <c r="G167" s="181"/>
      <c r="H167" s="181"/>
      <c r="I167" s="181"/>
      <c r="J167" s="181"/>
      <c r="K167" s="181"/>
      <c r="L167" s="181"/>
      <c r="M167" s="181"/>
      <c r="N167" s="181"/>
    </row>
    <row r="168" spans="1:14" ht="12">
      <c r="A168" s="179"/>
      <c r="B168" s="180"/>
      <c r="C168" s="180"/>
      <c r="G168" s="181"/>
      <c r="H168" s="181"/>
      <c r="I168" s="181"/>
      <c r="J168" s="181"/>
      <c r="K168" s="181"/>
      <c r="L168" s="181"/>
      <c r="M168" s="181"/>
      <c r="N168" s="181"/>
    </row>
    <row r="169" spans="1:14" ht="12">
      <c r="A169" s="179"/>
      <c r="B169" s="180"/>
      <c r="C169" s="180"/>
      <c r="G169" s="181"/>
      <c r="H169" s="181"/>
      <c r="I169" s="181"/>
      <c r="J169" s="181"/>
      <c r="K169" s="181"/>
      <c r="L169" s="181"/>
      <c r="M169" s="181"/>
      <c r="N169" s="181"/>
    </row>
    <row r="170" spans="1:14" ht="12">
      <c r="A170" s="179"/>
      <c r="B170" s="180"/>
      <c r="C170" s="180"/>
      <c r="G170" s="181"/>
      <c r="H170" s="181"/>
      <c r="I170" s="181"/>
      <c r="J170" s="181"/>
      <c r="K170" s="181"/>
      <c r="L170" s="181"/>
      <c r="M170" s="181"/>
      <c r="N170" s="181"/>
    </row>
    <row r="171" spans="1:14" ht="12">
      <c r="A171" s="179"/>
      <c r="B171" s="180"/>
      <c r="C171" s="180"/>
      <c r="G171" s="181"/>
      <c r="H171" s="181"/>
      <c r="I171" s="181"/>
      <c r="J171" s="181"/>
      <c r="K171" s="181"/>
      <c r="L171" s="181"/>
      <c r="M171" s="181"/>
      <c r="N171" s="181"/>
    </row>
    <row r="172" spans="1:14" ht="12">
      <c r="A172" s="179"/>
      <c r="B172" s="180"/>
      <c r="C172" s="180"/>
      <c r="G172" s="181"/>
      <c r="H172" s="181"/>
      <c r="I172" s="181"/>
      <c r="J172" s="181"/>
      <c r="K172" s="181"/>
      <c r="L172" s="181"/>
      <c r="M172" s="181"/>
      <c r="N172" s="181"/>
    </row>
    <row r="173" spans="1:14" ht="12">
      <c r="A173" s="179"/>
      <c r="B173" s="180"/>
      <c r="C173" s="180"/>
      <c r="G173" s="181"/>
      <c r="H173" s="181"/>
      <c r="I173" s="181"/>
      <c r="J173" s="181"/>
      <c r="K173" s="181"/>
      <c r="L173" s="181"/>
      <c r="M173" s="181"/>
      <c r="N173" s="181"/>
    </row>
    <row r="174" spans="1:14" ht="12">
      <c r="A174" s="179"/>
      <c r="B174" s="180"/>
      <c r="C174" s="180"/>
      <c r="G174" s="181"/>
      <c r="H174" s="181"/>
      <c r="I174" s="181"/>
      <c r="J174" s="181"/>
      <c r="K174" s="181"/>
      <c r="L174" s="181"/>
      <c r="M174" s="181"/>
      <c r="N174" s="181"/>
    </row>
    <row r="175" spans="7:14" ht="12">
      <c r="G175" s="181"/>
      <c r="H175" s="181"/>
      <c r="I175" s="181"/>
      <c r="J175" s="181"/>
      <c r="K175" s="181"/>
      <c r="L175" s="181"/>
      <c r="M175" s="181"/>
      <c r="N175" s="181"/>
    </row>
    <row r="176" spans="7:14" ht="12">
      <c r="G176" s="181"/>
      <c r="H176" s="181"/>
      <c r="I176" s="181"/>
      <c r="J176" s="181"/>
      <c r="K176" s="181"/>
      <c r="L176" s="181"/>
      <c r="M176" s="181"/>
      <c r="N176" s="181"/>
    </row>
    <row r="177" spans="7:14" ht="12">
      <c r="G177" s="181"/>
      <c r="H177" s="181"/>
      <c r="I177" s="181"/>
      <c r="J177" s="181"/>
      <c r="K177" s="181"/>
      <c r="L177" s="181"/>
      <c r="M177" s="181"/>
      <c r="N177" s="181"/>
    </row>
    <row r="178" spans="7:14" ht="12">
      <c r="G178" s="181"/>
      <c r="H178" s="181"/>
      <c r="I178" s="181"/>
      <c r="J178" s="181"/>
      <c r="K178" s="181"/>
      <c r="L178" s="181"/>
      <c r="M178" s="181"/>
      <c r="N178" s="181"/>
    </row>
    <row r="179" spans="7:14" ht="12">
      <c r="G179" s="181"/>
      <c r="H179" s="181"/>
      <c r="I179" s="181"/>
      <c r="J179" s="181"/>
      <c r="K179" s="181"/>
      <c r="L179" s="181"/>
      <c r="M179" s="181"/>
      <c r="N179" s="181"/>
    </row>
    <row r="180" spans="7:14" ht="12">
      <c r="G180" s="181"/>
      <c r="H180" s="181"/>
      <c r="I180" s="181"/>
      <c r="J180" s="181"/>
      <c r="K180" s="181"/>
      <c r="L180" s="181"/>
      <c r="M180" s="181"/>
      <c r="N180" s="181"/>
    </row>
    <row r="181" spans="7:14" ht="12">
      <c r="G181" s="181"/>
      <c r="H181" s="181"/>
      <c r="I181" s="181"/>
      <c r="J181" s="181"/>
      <c r="K181" s="181"/>
      <c r="L181" s="181"/>
      <c r="M181" s="181"/>
      <c r="N181" s="181"/>
    </row>
    <row r="182" spans="7:14" ht="12">
      <c r="G182" s="181"/>
      <c r="H182" s="181"/>
      <c r="I182" s="181"/>
      <c r="J182" s="181"/>
      <c r="K182" s="181"/>
      <c r="L182" s="181"/>
      <c r="M182" s="181"/>
      <c r="N182" s="181"/>
    </row>
    <row r="183" spans="7:14" ht="12">
      <c r="G183" s="181"/>
      <c r="H183" s="181"/>
      <c r="I183" s="181"/>
      <c r="J183" s="181"/>
      <c r="K183" s="181"/>
      <c r="L183" s="181"/>
      <c r="M183" s="181"/>
      <c r="N183" s="181"/>
    </row>
    <row r="184" spans="7:14" ht="12">
      <c r="G184" s="181"/>
      <c r="H184" s="181"/>
      <c r="I184" s="181"/>
      <c r="J184" s="181"/>
      <c r="K184" s="181"/>
      <c r="L184" s="181"/>
      <c r="M184" s="181"/>
      <c r="N184" s="181"/>
    </row>
    <row r="185" spans="7:14" ht="12">
      <c r="G185" s="181"/>
      <c r="H185" s="181"/>
      <c r="I185" s="181"/>
      <c r="J185" s="181"/>
      <c r="K185" s="181"/>
      <c r="L185" s="181"/>
      <c r="M185" s="181"/>
      <c r="N185" s="181"/>
    </row>
    <row r="186" spans="7:14" ht="12">
      <c r="G186" s="181"/>
      <c r="H186" s="181"/>
      <c r="I186" s="181"/>
      <c r="J186" s="181"/>
      <c r="K186" s="181"/>
      <c r="L186" s="181"/>
      <c r="M186" s="181"/>
      <c r="N186" s="181"/>
    </row>
    <row r="187" spans="7:14" ht="12">
      <c r="G187" s="181"/>
      <c r="H187" s="181"/>
      <c r="I187" s="181"/>
      <c r="J187" s="181"/>
      <c r="K187" s="181"/>
      <c r="L187" s="181"/>
      <c r="M187" s="181"/>
      <c r="N187" s="181"/>
    </row>
    <row r="188" spans="7:14" ht="12">
      <c r="G188" s="181"/>
      <c r="H188" s="181"/>
      <c r="I188" s="181"/>
      <c r="J188" s="181"/>
      <c r="K188" s="181"/>
      <c r="L188" s="181"/>
      <c r="M188" s="181"/>
      <c r="N188" s="181"/>
    </row>
    <row r="189" spans="7:14" ht="12">
      <c r="G189" s="181"/>
      <c r="H189" s="181"/>
      <c r="I189" s="181"/>
      <c r="J189" s="181"/>
      <c r="K189" s="181"/>
      <c r="L189" s="181"/>
      <c r="M189" s="181"/>
      <c r="N189" s="181"/>
    </row>
    <row r="190" spans="7:14" ht="12">
      <c r="G190" s="181"/>
      <c r="H190" s="181"/>
      <c r="I190" s="181"/>
      <c r="J190" s="181"/>
      <c r="K190" s="181"/>
      <c r="L190" s="181"/>
      <c r="M190" s="181"/>
      <c r="N190" s="181"/>
    </row>
    <row r="191" spans="7:14" ht="12">
      <c r="G191" s="181"/>
      <c r="H191" s="181"/>
      <c r="I191" s="181"/>
      <c r="J191" s="181"/>
      <c r="K191" s="181"/>
      <c r="L191" s="181"/>
      <c r="M191" s="181"/>
      <c r="N191" s="181"/>
    </row>
    <row r="192" spans="7:14" ht="12">
      <c r="G192" s="181"/>
      <c r="H192" s="181"/>
      <c r="I192" s="181"/>
      <c r="J192" s="181"/>
      <c r="K192" s="181"/>
      <c r="L192" s="181"/>
      <c r="M192" s="181"/>
      <c r="N192" s="181"/>
    </row>
    <row r="193" spans="7:14" ht="12">
      <c r="G193" s="181"/>
      <c r="H193" s="181"/>
      <c r="I193" s="181"/>
      <c r="J193" s="181"/>
      <c r="K193" s="181"/>
      <c r="L193" s="181"/>
      <c r="M193" s="181"/>
      <c r="N193" s="181"/>
    </row>
    <row r="194" spans="7:14" ht="12">
      <c r="G194" s="181"/>
      <c r="H194" s="181"/>
      <c r="I194" s="181"/>
      <c r="J194" s="181"/>
      <c r="K194" s="181"/>
      <c r="L194" s="181"/>
      <c r="M194" s="181"/>
      <c r="N194" s="181"/>
    </row>
    <row r="195" spans="7:14" ht="12">
      <c r="G195" s="181"/>
      <c r="H195" s="181"/>
      <c r="I195" s="181"/>
      <c r="J195" s="181"/>
      <c r="K195" s="181"/>
      <c r="L195" s="181"/>
      <c r="M195" s="181"/>
      <c r="N195" s="181"/>
    </row>
    <row r="196" spans="7:14" ht="12">
      <c r="G196" s="181"/>
      <c r="H196" s="181"/>
      <c r="I196" s="181"/>
      <c r="J196" s="181"/>
      <c r="K196" s="181"/>
      <c r="L196" s="181"/>
      <c r="M196" s="181"/>
      <c r="N196" s="181"/>
    </row>
    <row r="197" spans="7:14" ht="12">
      <c r="G197" s="181"/>
      <c r="H197" s="181"/>
      <c r="I197" s="181"/>
      <c r="J197" s="181"/>
      <c r="K197" s="181"/>
      <c r="L197" s="181"/>
      <c r="M197" s="181"/>
      <c r="N197" s="181"/>
    </row>
    <row r="198" spans="7:14" ht="12">
      <c r="G198" s="181"/>
      <c r="H198" s="181"/>
      <c r="I198" s="181"/>
      <c r="J198" s="181"/>
      <c r="K198" s="181"/>
      <c r="L198" s="181"/>
      <c r="M198" s="181"/>
      <c r="N198" s="181"/>
    </row>
    <row r="199" spans="7:14" ht="12">
      <c r="G199" s="181"/>
      <c r="H199" s="181"/>
      <c r="I199" s="181"/>
      <c r="J199" s="181"/>
      <c r="K199" s="181"/>
      <c r="L199" s="181"/>
      <c r="M199" s="181"/>
      <c r="N199" s="181"/>
    </row>
    <row r="200" spans="7:14" ht="12">
      <c r="G200" s="181"/>
      <c r="H200" s="181"/>
      <c r="I200" s="181"/>
      <c r="J200" s="181"/>
      <c r="K200" s="181"/>
      <c r="L200" s="181"/>
      <c r="M200" s="181"/>
      <c r="N200" s="181"/>
    </row>
    <row r="201" spans="7:14" ht="12">
      <c r="G201" s="181"/>
      <c r="H201" s="181"/>
      <c r="I201" s="181"/>
      <c r="J201" s="181"/>
      <c r="K201" s="181"/>
      <c r="L201" s="181"/>
      <c r="M201" s="181"/>
      <c r="N201" s="181"/>
    </row>
    <row r="202" spans="7:14" ht="12">
      <c r="G202" s="181"/>
      <c r="H202" s="181"/>
      <c r="I202" s="181"/>
      <c r="J202" s="181"/>
      <c r="K202" s="181"/>
      <c r="L202" s="181"/>
      <c r="M202" s="181"/>
      <c r="N202" s="181"/>
    </row>
    <row r="203" spans="7:14" ht="12">
      <c r="G203" s="181"/>
      <c r="H203" s="181"/>
      <c r="I203" s="181"/>
      <c r="J203" s="181"/>
      <c r="K203" s="181"/>
      <c r="L203" s="181"/>
      <c r="M203" s="181"/>
      <c r="N203" s="181"/>
    </row>
    <row r="204" spans="7:14" ht="12">
      <c r="G204" s="181"/>
      <c r="H204" s="181"/>
      <c r="I204" s="181"/>
      <c r="J204" s="181"/>
      <c r="K204" s="181"/>
      <c r="L204" s="181"/>
      <c r="M204" s="181"/>
      <c r="N204" s="181"/>
    </row>
    <row r="205" spans="7:14" ht="12">
      <c r="G205" s="181"/>
      <c r="H205" s="181"/>
      <c r="I205" s="181"/>
      <c r="J205" s="181"/>
      <c r="K205" s="181"/>
      <c r="L205" s="181"/>
      <c r="M205" s="181"/>
      <c r="N205" s="181"/>
    </row>
    <row r="206" spans="7:14" ht="12">
      <c r="G206" s="181"/>
      <c r="H206" s="181"/>
      <c r="I206" s="181"/>
      <c r="J206" s="181"/>
      <c r="K206" s="181"/>
      <c r="L206" s="181"/>
      <c r="M206" s="181"/>
      <c r="N206" s="181"/>
    </row>
    <row r="207" spans="7:14" ht="12">
      <c r="G207" s="181"/>
      <c r="H207" s="181"/>
      <c r="I207" s="181"/>
      <c r="J207" s="181"/>
      <c r="K207" s="181"/>
      <c r="L207" s="181"/>
      <c r="M207" s="181"/>
      <c r="N207" s="181"/>
    </row>
    <row r="208" spans="7:14" ht="12">
      <c r="G208" s="181"/>
      <c r="H208" s="181"/>
      <c r="I208" s="181"/>
      <c r="J208" s="181"/>
      <c r="K208" s="181"/>
      <c r="L208" s="181"/>
      <c r="M208" s="181"/>
      <c r="N208" s="181"/>
    </row>
    <row r="209" spans="7:14" ht="12">
      <c r="G209" s="181"/>
      <c r="H209" s="181"/>
      <c r="I209" s="181"/>
      <c r="J209" s="181"/>
      <c r="K209" s="181"/>
      <c r="L209" s="181"/>
      <c r="M209" s="181"/>
      <c r="N209" s="181"/>
    </row>
    <row r="210" spans="7:14" ht="12">
      <c r="G210" s="181"/>
      <c r="H210" s="181"/>
      <c r="I210" s="181"/>
      <c r="J210" s="181"/>
      <c r="K210" s="181"/>
      <c r="L210" s="181"/>
      <c r="M210" s="181"/>
      <c r="N210" s="181"/>
    </row>
    <row r="211" spans="7:14" ht="12">
      <c r="G211" s="181"/>
      <c r="H211" s="181"/>
      <c r="I211" s="181"/>
      <c r="J211" s="181"/>
      <c r="K211" s="181"/>
      <c r="L211" s="181"/>
      <c r="M211" s="181"/>
      <c r="N211" s="181"/>
    </row>
    <row r="212" spans="7:14" ht="12">
      <c r="G212" s="181"/>
      <c r="H212" s="181"/>
      <c r="I212" s="181"/>
      <c r="J212" s="181"/>
      <c r="K212" s="181"/>
      <c r="L212" s="181"/>
      <c r="M212" s="181"/>
      <c r="N212" s="181"/>
    </row>
    <row r="213" spans="7:14" ht="12">
      <c r="G213" s="181"/>
      <c r="H213" s="181"/>
      <c r="I213" s="181"/>
      <c r="J213" s="181"/>
      <c r="K213" s="181"/>
      <c r="L213" s="181"/>
      <c r="M213" s="181"/>
      <c r="N213" s="181"/>
    </row>
    <row r="214" spans="7:14" ht="12">
      <c r="G214" s="181"/>
      <c r="H214" s="181"/>
      <c r="I214" s="181"/>
      <c r="J214" s="181"/>
      <c r="K214" s="181"/>
      <c r="L214" s="181"/>
      <c r="M214" s="181"/>
      <c r="N214" s="181"/>
    </row>
    <row r="215" spans="7:14" ht="12">
      <c r="G215" s="181"/>
      <c r="H215" s="181"/>
      <c r="I215" s="181"/>
      <c r="J215" s="181"/>
      <c r="K215" s="181"/>
      <c r="L215" s="181"/>
      <c r="M215" s="181"/>
      <c r="N215" s="181"/>
    </row>
    <row r="216" spans="7:14" ht="12">
      <c r="G216" s="181"/>
      <c r="H216" s="181"/>
      <c r="I216" s="181"/>
      <c r="J216" s="181"/>
      <c r="K216" s="181"/>
      <c r="L216" s="181"/>
      <c r="M216" s="181"/>
      <c r="N216" s="181"/>
    </row>
    <row r="217" spans="7:14" ht="12">
      <c r="G217" s="181"/>
      <c r="H217" s="181"/>
      <c r="I217" s="181"/>
      <c r="J217" s="181"/>
      <c r="K217" s="181"/>
      <c r="L217" s="181"/>
      <c r="M217" s="181"/>
      <c r="N217" s="181"/>
    </row>
    <row r="218" spans="7:14" ht="12">
      <c r="G218" s="181"/>
      <c r="H218" s="181"/>
      <c r="I218" s="181"/>
      <c r="J218" s="181"/>
      <c r="K218" s="181"/>
      <c r="L218" s="181"/>
      <c r="M218" s="181"/>
      <c r="N218" s="181"/>
    </row>
    <row r="219" spans="7:14" ht="12">
      <c r="G219" s="181"/>
      <c r="H219" s="181"/>
      <c r="I219" s="181"/>
      <c r="J219" s="181"/>
      <c r="K219" s="181"/>
      <c r="L219" s="181"/>
      <c r="M219" s="181"/>
      <c r="N219" s="181"/>
    </row>
    <row r="220" spans="7:14" ht="12">
      <c r="G220" s="181"/>
      <c r="H220" s="181"/>
      <c r="I220" s="181"/>
      <c r="J220" s="181"/>
      <c r="K220" s="181"/>
      <c r="L220" s="181"/>
      <c r="M220" s="181"/>
      <c r="N220" s="181"/>
    </row>
    <row r="221" spans="7:14" ht="12">
      <c r="G221" s="181"/>
      <c r="H221" s="181"/>
      <c r="I221" s="181"/>
      <c r="J221" s="181"/>
      <c r="K221" s="181"/>
      <c r="L221" s="181"/>
      <c r="M221" s="181"/>
      <c r="N221" s="181"/>
    </row>
    <row r="222" spans="7:14" ht="12">
      <c r="G222" s="181"/>
      <c r="H222" s="181"/>
      <c r="I222" s="181"/>
      <c r="J222" s="181"/>
      <c r="K222" s="181"/>
      <c r="L222" s="181"/>
      <c r="M222" s="181"/>
      <c r="N222" s="181"/>
    </row>
    <row r="223" spans="7:14" ht="12">
      <c r="G223" s="181"/>
      <c r="H223" s="181"/>
      <c r="I223" s="181"/>
      <c r="J223" s="181"/>
      <c r="K223" s="181"/>
      <c r="L223" s="181"/>
      <c r="M223" s="181"/>
      <c r="N223" s="181"/>
    </row>
    <row r="224" spans="7:14" ht="12">
      <c r="G224" s="181"/>
      <c r="H224" s="181"/>
      <c r="I224" s="181"/>
      <c r="J224" s="181"/>
      <c r="K224" s="181"/>
      <c r="L224" s="181"/>
      <c r="M224" s="181"/>
      <c r="N224" s="181"/>
    </row>
    <row r="225" spans="7:14" ht="12">
      <c r="G225" s="181"/>
      <c r="H225" s="181"/>
      <c r="I225" s="181"/>
      <c r="J225" s="181"/>
      <c r="K225" s="181"/>
      <c r="L225" s="181"/>
      <c r="M225" s="181"/>
      <c r="N225" s="181"/>
    </row>
    <row r="226" spans="7:14" ht="12">
      <c r="G226" s="181"/>
      <c r="H226" s="181"/>
      <c r="I226" s="181"/>
      <c r="J226" s="181"/>
      <c r="K226" s="181"/>
      <c r="L226" s="181"/>
      <c r="M226" s="181"/>
      <c r="N226" s="181"/>
    </row>
    <row r="227" spans="7:14" ht="12">
      <c r="G227" s="181"/>
      <c r="H227" s="181"/>
      <c r="I227" s="181"/>
      <c r="J227" s="181"/>
      <c r="K227" s="181"/>
      <c r="L227" s="181"/>
      <c r="M227" s="181"/>
      <c r="N227" s="181"/>
    </row>
    <row r="228" spans="7:14" ht="12">
      <c r="G228" s="181"/>
      <c r="H228" s="181"/>
      <c r="I228" s="181"/>
      <c r="J228" s="181"/>
      <c r="K228" s="181"/>
      <c r="L228" s="181"/>
      <c r="M228" s="181"/>
      <c r="N228" s="181"/>
    </row>
    <row r="229" spans="7:14" ht="12">
      <c r="G229" s="181"/>
      <c r="H229" s="181"/>
      <c r="I229" s="181"/>
      <c r="J229" s="181"/>
      <c r="K229" s="181"/>
      <c r="L229" s="181"/>
      <c r="M229" s="181"/>
      <c r="N229" s="181"/>
    </row>
    <row r="230" spans="7:14" ht="12">
      <c r="G230" s="181"/>
      <c r="H230" s="181"/>
      <c r="I230" s="181"/>
      <c r="J230" s="181"/>
      <c r="K230" s="181"/>
      <c r="L230" s="181"/>
      <c r="M230" s="181"/>
      <c r="N230" s="181"/>
    </row>
    <row r="231" spans="7:14" ht="12">
      <c r="G231" s="181"/>
      <c r="H231" s="181"/>
      <c r="I231" s="181"/>
      <c r="J231" s="181"/>
      <c r="K231" s="181"/>
      <c r="L231" s="181"/>
      <c r="M231" s="181"/>
      <c r="N231" s="181"/>
    </row>
    <row r="232" spans="7:14" ht="12">
      <c r="G232" s="181"/>
      <c r="H232" s="181"/>
      <c r="I232" s="181"/>
      <c r="J232" s="181"/>
      <c r="K232" s="181"/>
      <c r="L232" s="181"/>
      <c r="M232" s="181"/>
      <c r="N232" s="181"/>
    </row>
    <row r="233" spans="7:14" ht="12">
      <c r="G233" s="181"/>
      <c r="H233" s="181"/>
      <c r="I233" s="181"/>
      <c r="J233" s="181"/>
      <c r="K233" s="181"/>
      <c r="L233" s="181"/>
      <c r="M233" s="181"/>
      <c r="N233" s="181"/>
    </row>
    <row r="234" spans="7:14" ht="12">
      <c r="G234" s="181"/>
      <c r="H234" s="181"/>
      <c r="I234" s="181"/>
      <c r="J234" s="181"/>
      <c r="K234" s="181"/>
      <c r="L234" s="181"/>
      <c r="M234" s="181"/>
      <c r="N234" s="181"/>
    </row>
    <row r="235" spans="7:14" ht="12">
      <c r="G235" s="181"/>
      <c r="H235" s="181"/>
      <c r="I235" s="181"/>
      <c r="J235" s="181"/>
      <c r="K235" s="181"/>
      <c r="L235" s="181"/>
      <c r="M235" s="181"/>
      <c r="N235" s="181"/>
    </row>
    <row r="236" spans="7:14" ht="12">
      <c r="G236" s="181"/>
      <c r="H236" s="181"/>
      <c r="I236" s="181"/>
      <c r="J236" s="181"/>
      <c r="K236" s="181"/>
      <c r="L236" s="181"/>
      <c r="M236" s="181"/>
      <c r="N236" s="181"/>
    </row>
    <row r="237" spans="7:14" ht="12">
      <c r="G237" s="181"/>
      <c r="H237" s="181"/>
      <c r="I237" s="181"/>
      <c r="J237" s="181"/>
      <c r="K237" s="181"/>
      <c r="L237" s="181"/>
      <c r="M237" s="181"/>
      <c r="N237" s="181"/>
    </row>
    <row r="238" spans="7:14" ht="12">
      <c r="G238" s="181"/>
      <c r="H238" s="181"/>
      <c r="I238" s="181"/>
      <c r="J238" s="181"/>
      <c r="K238" s="181"/>
      <c r="L238" s="181"/>
      <c r="M238" s="181"/>
      <c r="N238" s="181"/>
    </row>
    <row r="239" spans="7:14" ht="12">
      <c r="G239" s="181"/>
      <c r="H239" s="181"/>
      <c r="I239" s="181"/>
      <c r="J239" s="181"/>
      <c r="K239" s="181"/>
      <c r="L239" s="181"/>
      <c r="M239" s="181"/>
      <c r="N239" s="181"/>
    </row>
    <row r="240" spans="7:14" ht="12">
      <c r="G240" s="181"/>
      <c r="H240" s="181"/>
      <c r="I240" s="181"/>
      <c r="J240" s="181"/>
      <c r="K240" s="181"/>
      <c r="L240" s="181"/>
      <c r="M240" s="181"/>
      <c r="N240" s="181"/>
    </row>
    <row r="241" spans="7:14" ht="12">
      <c r="G241" s="181"/>
      <c r="H241" s="181"/>
      <c r="I241" s="181"/>
      <c r="J241" s="181"/>
      <c r="K241" s="181"/>
      <c r="L241" s="181"/>
      <c r="M241" s="181"/>
      <c r="N241" s="181"/>
    </row>
    <row r="242" spans="7:14" ht="12">
      <c r="G242" s="181"/>
      <c r="H242" s="181"/>
      <c r="I242" s="181"/>
      <c r="J242" s="181"/>
      <c r="K242" s="181"/>
      <c r="L242" s="181"/>
      <c r="M242" s="181"/>
      <c r="N242" s="181"/>
    </row>
    <row r="243" spans="7:14" ht="12">
      <c r="G243" s="181"/>
      <c r="H243" s="181"/>
      <c r="I243" s="181"/>
      <c r="J243" s="181"/>
      <c r="K243" s="181"/>
      <c r="L243" s="181"/>
      <c r="M243" s="181"/>
      <c r="N243" s="181"/>
    </row>
    <row r="244" spans="7:14" ht="12">
      <c r="G244" s="181"/>
      <c r="H244" s="181"/>
      <c r="I244" s="181"/>
      <c r="J244" s="181"/>
      <c r="K244" s="181"/>
      <c r="L244" s="181"/>
      <c r="M244" s="181"/>
      <c r="N244" s="181"/>
    </row>
    <row r="245" spans="7:14" ht="12">
      <c r="G245" s="181"/>
      <c r="H245" s="181"/>
      <c r="I245" s="181"/>
      <c r="J245" s="181"/>
      <c r="K245" s="181"/>
      <c r="L245" s="181"/>
      <c r="M245" s="181"/>
      <c r="N245" s="181"/>
    </row>
    <row r="246" spans="7:14" ht="12">
      <c r="G246" s="181"/>
      <c r="H246" s="181"/>
      <c r="I246" s="181"/>
      <c r="J246" s="181"/>
      <c r="K246" s="181"/>
      <c r="L246" s="181"/>
      <c r="M246" s="181"/>
      <c r="N246" s="181"/>
    </row>
    <row r="247" spans="7:14" ht="12">
      <c r="G247" s="181"/>
      <c r="H247" s="181"/>
      <c r="I247" s="181"/>
      <c r="J247" s="181"/>
      <c r="K247" s="181"/>
      <c r="L247" s="181"/>
      <c r="M247" s="181"/>
      <c r="N247" s="181"/>
    </row>
    <row r="248" spans="7:14" ht="12">
      <c r="G248" s="181"/>
      <c r="H248" s="181"/>
      <c r="I248" s="181"/>
      <c r="J248" s="181"/>
      <c r="K248" s="181"/>
      <c r="L248" s="181"/>
      <c r="M248" s="181"/>
      <c r="N248" s="181"/>
    </row>
    <row r="249" spans="7:14" ht="12">
      <c r="G249" s="181"/>
      <c r="H249" s="181"/>
      <c r="I249" s="181"/>
      <c r="J249" s="181"/>
      <c r="K249" s="181"/>
      <c r="L249" s="181"/>
      <c r="M249" s="181"/>
      <c r="N249" s="181"/>
    </row>
    <row r="250" spans="7:14" ht="12">
      <c r="G250" s="181"/>
      <c r="H250" s="181"/>
      <c r="I250" s="181"/>
      <c r="J250" s="181"/>
      <c r="K250" s="181"/>
      <c r="L250" s="181"/>
      <c r="M250" s="181"/>
      <c r="N250" s="181"/>
    </row>
    <row r="251" spans="7:14" ht="12">
      <c r="G251" s="181"/>
      <c r="H251" s="181"/>
      <c r="I251" s="181"/>
      <c r="J251" s="181"/>
      <c r="K251" s="181"/>
      <c r="L251" s="181"/>
      <c r="M251" s="181"/>
      <c r="N251" s="181"/>
    </row>
    <row r="252" spans="7:14" ht="12">
      <c r="G252" s="181"/>
      <c r="H252" s="181"/>
      <c r="I252" s="181"/>
      <c r="J252" s="181"/>
      <c r="K252" s="181"/>
      <c r="L252" s="181"/>
      <c r="M252" s="181"/>
      <c r="N252" s="181"/>
    </row>
    <row r="253" spans="7:14" ht="12">
      <c r="G253" s="181"/>
      <c r="H253" s="181"/>
      <c r="I253" s="181"/>
      <c r="J253" s="181"/>
      <c r="K253" s="181"/>
      <c r="L253" s="181"/>
      <c r="M253" s="181"/>
      <c r="N253" s="181"/>
    </row>
    <row r="254" spans="7:14" ht="12">
      <c r="G254" s="181"/>
      <c r="H254" s="181"/>
      <c r="I254" s="181"/>
      <c r="J254" s="181"/>
      <c r="K254" s="181"/>
      <c r="L254" s="181"/>
      <c r="M254" s="181"/>
      <c r="N254" s="181"/>
    </row>
    <row r="255" spans="7:14" ht="12">
      <c r="G255" s="181"/>
      <c r="H255" s="181"/>
      <c r="I255" s="181"/>
      <c r="J255" s="181"/>
      <c r="K255" s="181"/>
      <c r="L255" s="181"/>
      <c r="M255" s="181"/>
      <c r="N255" s="181"/>
    </row>
    <row r="256" spans="7:14" ht="12">
      <c r="G256" s="181"/>
      <c r="H256" s="181"/>
      <c r="I256" s="181"/>
      <c r="J256" s="181"/>
      <c r="K256" s="181"/>
      <c r="L256" s="181"/>
      <c r="M256" s="181"/>
      <c r="N256" s="181"/>
    </row>
    <row r="257" spans="7:14" ht="12">
      <c r="G257" s="181"/>
      <c r="H257" s="181"/>
      <c r="I257" s="181"/>
      <c r="J257" s="181"/>
      <c r="K257" s="181"/>
      <c r="L257" s="181"/>
      <c r="M257" s="181"/>
      <c r="N257" s="181"/>
    </row>
    <row r="258" spans="7:14" ht="12">
      <c r="G258" s="181"/>
      <c r="H258" s="181"/>
      <c r="I258" s="181"/>
      <c r="J258" s="181"/>
      <c r="K258" s="181"/>
      <c r="L258" s="181"/>
      <c r="M258" s="181"/>
      <c r="N258" s="181"/>
    </row>
    <row r="259" spans="7:14" ht="12">
      <c r="G259" s="181"/>
      <c r="H259" s="181"/>
      <c r="I259" s="181"/>
      <c r="J259" s="181"/>
      <c r="K259" s="181"/>
      <c r="L259" s="181"/>
      <c r="M259" s="181"/>
      <c r="N259" s="181"/>
    </row>
    <row r="260" spans="7:14" ht="12">
      <c r="G260" s="181"/>
      <c r="H260" s="181"/>
      <c r="I260" s="181"/>
      <c r="J260" s="181"/>
      <c r="K260" s="181"/>
      <c r="L260" s="181"/>
      <c r="M260" s="181"/>
      <c r="N260" s="181"/>
    </row>
  </sheetData>
  <mergeCells count="286">
    <mergeCell ref="F119:F123"/>
    <mergeCell ref="E119:E123"/>
    <mergeCell ref="J119:J123"/>
    <mergeCell ref="I119:I123"/>
    <mergeCell ref="H119:H123"/>
    <mergeCell ref="G119:G123"/>
    <mergeCell ref="A119:A123"/>
    <mergeCell ref="B119:B123"/>
    <mergeCell ref="C119:C123"/>
    <mergeCell ref="D119:D123"/>
    <mergeCell ref="I108:I112"/>
    <mergeCell ref="J108:J112"/>
    <mergeCell ref="I103:I107"/>
    <mergeCell ref="J103:J107"/>
    <mergeCell ref="A108:A112"/>
    <mergeCell ref="B108:B112"/>
    <mergeCell ref="C108:C112"/>
    <mergeCell ref="D108:D112"/>
    <mergeCell ref="E108:E112"/>
    <mergeCell ref="F108:F112"/>
    <mergeCell ref="G108:G112"/>
    <mergeCell ref="H108:H112"/>
    <mergeCell ref="I98:I102"/>
    <mergeCell ref="J98:J102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I93:I97"/>
    <mergeCell ref="J93:J97"/>
    <mergeCell ref="A98:A102"/>
    <mergeCell ref="B98:B102"/>
    <mergeCell ref="C98:C102"/>
    <mergeCell ref="D98:D102"/>
    <mergeCell ref="E98:E102"/>
    <mergeCell ref="F98:F102"/>
    <mergeCell ref="G98:G102"/>
    <mergeCell ref="H98:H102"/>
    <mergeCell ref="I88:I92"/>
    <mergeCell ref="J88:J92"/>
    <mergeCell ref="A93:A97"/>
    <mergeCell ref="B93:B97"/>
    <mergeCell ref="C93:C97"/>
    <mergeCell ref="D93:D97"/>
    <mergeCell ref="E93:E97"/>
    <mergeCell ref="F93:F97"/>
    <mergeCell ref="G93:G97"/>
    <mergeCell ref="H93:H97"/>
    <mergeCell ref="I83:I87"/>
    <mergeCell ref="J83:J87"/>
    <mergeCell ref="A88:A92"/>
    <mergeCell ref="B88:B92"/>
    <mergeCell ref="C88:C92"/>
    <mergeCell ref="D88:D92"/>
    <mergeCell ref="E88:E92"/>
    <mergeCell ref="F88:F92"/>
    <mergeCell ref="G88:G92"/>
    <mergeCell ref="H88:H92"/>
    <mergeCell ref="I78:I82"/>
    <mergeCell ref="J78:J82"/>
    <mergeCell ref="A83:A87"/>
    <mergeCell ref="B83:B87"/>
    <mergeCell ref="C83:C87"/>
    <mergeCell ref="D83:D87"/>
    <mergeCell ref="E83:E87"/>
    <mergeCell ref="F83:F87"/>
    <mergeCell ref="G83:G87"/>
    <mergeCell ref="H83:H87"/>
    <mergeCell ref="I73:I77"/>
    <mergeCell ref="J73:J77"/>
    <mergeCell ref="A78:A82"/>
    <mergeCell ref="B78:B82"/>
    <mergeCell ref="C78:C82"/>
    <mergeCell ref="D78:D82"/>
    <mergeCell ref="E78:E82"/>
    <mergeCell ref="F78:F82"/>
    <mergeCell ref="G78:G82"/>
    <mergeCell ref="H78:H82"/>
    <mergeCell ref="I68:I72"/>
    <mergeCell ref="J68:J72"/>
    <mergeCell ref="A73:A77"/>
    <mergeCell ref="B73:B77"/>
    <mergeCell ref="C73:C77"/>
    <mergeCell ref="D73:D77"/>
    <mergeCell ref="E73:E77"/>
    <mergeCell ref="F73:F77"/>
    <mergeCell ref="G73:G77"/>
    <mergeCell ref="H73:H77"/>
    <mergeCell ref="I63:I67"/>
    <mergeCell ref="J63:J67"/>
    <mergeCell ref="A68:A72"/>
    <mergeCell ref="B68:B72"/>
    <mergeCell ref="C68:C72"/>
    <mergeCell ref="D68:D72"/>
    <mergeCell ref="E68:E72"/>
    <mergeCell ref="F68:F72"/>
    <mergeCell ref="G68:G72"/>
    <mergeCell ref="H68:H72"/>
    <mergeCell ref="I58:I62"/>
    <mergeCell ref="J58:J62"/>
    <mergeCell ref="A63:A67"/>
    <mergeCell ref="B63:B67"/>
    <mergeCell ref="C63:C67"/>
    <mergeCell ref="D63:D67"/>
    <mergeCell ref="E63:E67"/>
    <mergeCell ref="F63:F67"/>
    <mergeCell ref="G63:G67"/>
    <mergeCell ref="H63:H67"/>
    <mergeCell ref="I53:I57"/>
    <mergeCell ref="J53:J57"/>
    <mergeCell ref="A58:A62"/>
    <mergeCell ref="B58:B62"/>
    <mergeCell ref="C58:C62"/>
    <mergeCell ref="D58:D62"/>
    <mergeCell ref="E58:E62"/>
    <mergeCell ref="F58:F62"/>
    <mergeCell ref="G58:G62"/>
    <mergeCell ref="H58:H62"/>
    <mergeCell ref="E53:E57"/>
    <mergeCell ref="F53:F57"/>
    <mergeCell ref="G53:G57"/>
    <mergeCell ref="H53:H57"/>
    <mergeCell ref="A53:A57"/>
    <mergeCell ref="B53:B57"/>
    <mergeCell ref="C53:C57"/>
    <mergeCell ref="D53:D57"/>
    <mergeCell ref="E124:E128"/>
    <mergeCell ref="F124:F128"/>
    <mergeCell ref="G124:G128"/>
    <mergeCell ref="A124:A128"/>
    <mergeCell ref="B124:B128"/>
    <mergeCell ref="C124:C128"/>
    <mergeCell ref="D124:D128"/>
    <mergeCell ref="I113:I117"/>
    <mergeCell ref="J113:J117"/>
    <mergeCell ref="E27:E31"/>
    <mergeCell ref="F27:F31"/>
    <mergeCell ref="G27:G31"/>
    <mergeCell ref="H27:H31"/>
    <mergeCell ref="I27:I31"/>
    <mergeCell ref="J27:J31"/>
    <mergeCell ref="E32:E36"/>
    <mergeCell ref="F32:F36"/>
    <mergeCell ref="A27:A31"/>
    <mergeCell ref="B27:B31"/>
    <mergeCell ref="C27:C31"/>
    <mergeCell ref="D27:D31"/>
    <mergeCell ref="J4:J5"/>
    <mergeCell ref="F22:F26"/>
    <mergeCell ref="G22:G26"/>
    <mergeCell ref="A22:A26"/>
    <mergeCell ref="B22:B26"/>
    <mergeCell ref="C22:C26"/>
    <mergeCell ref="E22:E26"/>
    <mergeCell ref="I7:I11"/>
    <mergeCell ref="J7:J11"/>
    <mergeCell ref="A12:A16"/>
    <mergeCell ref="M1:N1"/>
    <mergeCell ref="A2:N2"/>
    <mergeCell ref="A4:A5"/>
    <mergeCell ref="B4:B5"/>
    <mergeCell ref="C4:C5"/>
    <mergeCell ref="D4:D5"/>
    <mergeCell ref="E4:E5"/>
    <mergeCell ref="F4:F5"/>
    <mergeCell ref="G4:H4"/>
    <mergeCell ref="I4:I5"/>
    <mergeCell ref="K4:K5"/>
    <mergeCell ref="L4:N4"/>
    <mergeCell ref="A7:A11"/>
    <mergeCell ref="B7:B11"/>
    <mergeCell ref="C7:C11"/>
    <mergeCell ref="D7:D11"/>
    <mergeCell ref="E7:E11"/>
    <mergeCell ref="F7:F11"/>
    <mergeCell ref="G7:G11"/>
    <mergeCell ref="H7:H11"/>
    <mergeCell ref="B12:B16"/>
    <mergeCell ref="C12:C16"/>
    <mergeCell ref="D12:D16"/>
    <mergeCell ref="E12:E16"/>
    <mergeCell ref="F12:F16"/>
    <mergeCell ref="G12:G16"/>
    <mergeCell ref="H12:H16"/>
    <mergeCell ref="I12:I16"/>
    <mergeCell ref="J12:J16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D22:D26"/>
    <mergeCell ref="H22:H26"/>
    <mergeCell ref="I22:I26"/>
    <mergeCell ref="J22:J26"/>
    <mergeCell ref="A32:A36"/>
    <mergeCell ref="B32:B36"/>
    <mergeCell ref="C32:C36"/>
    <mergeCell ref="D32:D36"/>
    <mergeCell ref="G32:G36"/>
    <mergeCell ref="H32:H36"/>
    <mergeCell ref="I32:I36"/>
    <mergeCell ref="J32:J36"/>
    <mergeCell ref="A37:A41"/>
    <mergeCell ref="B37:B41"/>
    <mergeCell ref="C37:C41"/>
    <mergeCell ref="D37:D41"/>
    <mergeCell ref="E37:E41"/>
    <mergeCell ref="F37:F41"/>
    <mergeCell ref="G37:G41"/>
    <mergeCell ref="H37:H41"/>
    <mergeCell ref="I37:I41"/>
    <mergeCell ref="J37:J41"/>
    <mergeCell ref="A42:A46"/>
    <mergeCell ref="B42:B46"/>
    <mergeCell ref="C42:C46"/>
    <mergeCell ref="D42:D46"/>
    <mergeCell ref="E42:E46"/>
    <mergeCell ref="F42:F46"/>
    <mergeCell ref="G42:G46"/>
    <mergeCell ref="H42:H46"/>
    <mergeCell ref="I42:I46"/>
    <mergeCell ref="J42:J46"/>
    <mergeCell ref="A47:A51"/>
    <mergeCell ref="B47:B51"/>
    <mergeCell ref="C47:C51"/>
    <mergeCell ref="D47:D51"/>
    <mergeCell ref="E47:E51"/>
    <mergeCell ref="F47:F51"/>
    <mergeCell ref="G47:G51"/>
    <mergeCell ref="H47:H51"/>
    <mergeCell ref="I47:I51"/>
    <mergeCell ref="J47:J51"/>
    <mergeCell ref="A113:A117"/>
    <mergeCell ref="B113:B117"/>
    <mergeCell ref="C113:C117"/>
    <mergeCell ref="D113:D117"/>
    <mergeCell ref="E113:E117"/>
    <mergeCell ref="F113:F117"/>
    <mergeCell ref="G113:G117"/>
    <mergeCell ref="H113:H117"/>
    <mergeCell ref="H124:H128"/>
    <mergeCell ref="I124:I128"/>
    <mergeCell ref="J124:J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I129:I133"/>
    <mergeCell ref="J129:J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I134:I138"/>
    <mergeCell ref="J134:J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I139:I143"/>
    <mergeCell ref="J139:J143"/>
    <mergeCell ref="A144:H148"/>
    <mergeCell ref="I144:I148"/>
    <mergeCell ref="J144:J148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paperSize="9" scale="62" r:id="rId1"/>
  <rowBreaks count="4" manualBreakCount="4">
    <brk id="51" max="13" man="1"/>
    <brk id="117" max="13" man="1"/>
    <brk id="163" max="13" man="1"/>
    <brk id="21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G190"/>
  <sheetViews>
    <sheetView showGridLines="0" view="pageBreakPreview" zoomScaleSheetLayoutView="100" workbookViewId="0" topLeftCell="B1">
      <selection activeCell="B2" sqref="B2"/>
    </sheetView>
  </sheetViews>
  <sheetFormatPr defaultColWidth="9.140625" defaultRowHeight="24.75" customHeight="1"/>
  <cols>
    <col min="1" max="1" width="4.140625" style="56" customWidth="1"/>
    <col min="2" max="2" width="95.28125" style="58" customWidth="1"/>
    <col min="3" max="3" width="25.28125" style="59" bestFit="1" customWidth="1"/>
    <col min="4" max="4" width="9.140625" style="31" customWidth="1"/>
    <col min="5" max="5" width="11.8515625" style="31" customWidth="1"/>
    <col min="6" max="16384" width="9.140625" style="31" customWidth="1"/>
  </cols>
  <sheetData>
    <row r="1" spans="2:5" ht="57.75" customHeight="1">
      <c r="B1" s="57"/>
      <c r="C1" s="665" t="s">
        <v>278</v>
      </c>
      <c r="D1" s="665"/>
      <c r="E1" s="665"/>
    </row>
    <row r="2" spans="1:5" ht="12.75" customHeight="1">
      <c r="A2" s="31"/>
      <c r="B2" s="31"/>
      <c r="C2" s="32"/>
      <c r="D2" s="666"/>
      <c r="E2" s="666"/>
    </row>
    <row r="3" spans="1:3" s="32" customFormat="1" ht="56.25" customHeight="1">
      <c r="A3" s="667" t="s">
        <v>160</v>
      </c>
      <c r="B3" s="668"/>
      <c r="C3" s="668"/>
    </row>
    <row r="4" spans="1:3" s="32" customFormat="1" ht="15.75">
      <c r="A4" s="236"/>
      <c r="B4" s="236"/>
      <c r="C4" s="236"/>
    </row>
    <row r="5" spans="1:3" s="32" customFormat="1" ht="15.75" thickBot="1">
      <c r="A5" s="31"/>
      <c r="B5" s="237"/>
      <c r="C5" s="238" t="s">
        <v>6</v>
      </c>
    </row>
    <row r="6" spans="1:3" ht="23.25" customHeight="1" thickBot="1">
      <c r="A6" s="669" t="s">
        <v>18</v>
      </c>
      <c r="B6" s="670"/>
      <c r="C6" s="671"/>
    </row>
    <row r="7" spans="1:4" ht="54" customHeight="1" thickBot="1">
      <c r="A7" s="239" t="s">
        <v>10</v>
      </c>
      <c r="B7" s="240" t="s">
        <v>19</v>
      </c>
      <c r="C7" s="241" t="s">
        <v>157</v>
      </c>
      <c r="D7" s="497"/>
    </row>
    <row r="8" spans="1:3" ht="12.75" thickBot="1">
      <c r="A8" s="242">
        <v>1</v>
      </c>
      <c r="B8" s="243">
        <v>2</v>
      </c>
      <c r="C8" s="244">
        <v>3</v>
      </c>
    </row>
    <row r="9" spans="1:3" ht="11.25" customHeight="1" thickBot="1">
      <c r="A9" s="245"/>
      <c r="B9" s="246"/>
      <c r="C9" s="247"/>
    </row>
    <row r="10" spans="1:3" ht="24.75" customHeight="1" thickBot="1">
      <c r="A10" s="248" t="s">
        <v>20</v>
      </c>
      <c r="B10" s="249" t="s">
        <v>21</v>
      </c>
      <c r="C10" s="250">
        <f>SUM(C11)</f>
        <v>14035347</v>
      </c>
    </row>
    <row r="11" spans="1:3" ht="24.75" customHeight="1" thickBot="1">
      <c r="A11" s="251" t="s">
        <v>22</v>
      </c>
      <c r="B11" s="252" t="s">
        <v>56</v>
      </c>
      <c r="C11" s="253">
        <v>14035347</v>
      </c>
    </row>
    <row r="12" spans="1:3" ht="24.75" customHeight="1" thickBot="1">
      <c r="A12" s="254" t="s">
        <v>23</v>
      </c>
      <c r="B12" s="249" t="s">
        <v>24</v>
      </c>
      <c r="C12" s="255">
        <f>SUM(C13:C18)</f>
        <v>14270356</v>
      </c>
    </row>
    <row r="13" spans="1:3" ht="24.75" customHeight="1">
      <c r="A13" s="256" t="s">
        <v>22</v>
      </c>
      <c r="B13" s="257" t="s">
        <v>25</v>
      </c>
      <c r="C13" s="258">
        <v>39000</v>
      </c>
    </row>
    <row r="14" spans="1:3" ht="24.75" customHeight="1">
      <c r="A14" s="259" t="s">
        <v>26</v>
      </c>
      <c r="B14" s="260" t="s">
        <v>27</v>
      </c>
      <c r="C14" s="261">
        <v>150000</v>
      </c>
    </row>
    <row r="15" spans="1:3" ht="24.75" customHeight="1">
      <c r="A15" s="259" t="s">
        <v>28</v>
      </c>
      <c r="B15" s="260" t="s">
        <v>29</v>
      </c>
      <c r="C15" s="261">
        <v>850000</v>
      </c>
    </row>
    <row r="16" spans="1:3" ht="24.75" customHeight="1">
      <c r="A16" s="259" t="s">
        <v>30</v>
      </c>
      <c r="B16" s="260" t="s">
        <v>31</v>
      </c>
      <c r="C16" s="261">
        <v>12604356</v>
      </c>
    </row>
    <row r="17" spans="1:3" ht="24.75" customHeight="1">
      <c r="A17" s="259" t="s">
        <v>32</v>
      </c>
      <c r="B17" s="260" t="s">
        <v>33</v>
      </c>
      <c r="C17" s="261">
        <v>577000</v>
      </c>
    </row>
    <row r="18" spans="1:3" ht="24.75" customHeight="1" thickBot="1">
      <c r="A18" s="259" t="s">
        <v>34</v>
      </c>
      <c r="B18" s="262" t="s">
        <v>35</v>
      </c>
      <c r="C18" s="261">
        <v>50000</v>
      </c>
    </row>
    <row r="19" spans="1:3" ht="24.75" customHeight="1" hidden="1">
      <c r="A19" s="263"/>
      <c r="B19" s="264"/>
      <c r="C19" s="265"/>
    </row>
    <row r="20" spans="1:3" ht="24.75" customHeight="1" hidden="1">
      <c r="A20" s="266"/>
      <c r="B20" s="267"/>
      <c r="C20" s="268"/>
    </row>
    <row r="21" spans="1:3" ht="24.75" customHeight="1" thickBot="1">
      <c r="A21" s="239" t="s">
        <v>36</v>
      </c>
      <c r="B21" s="269" t="s">
        <v>37</v>
      </c>
      <c r="C21" s="270">
        <f>SUM(C22+C23)</f>
        <v>28305703</v>
      </c>
    </row>
    <row r="22" spans="1:5" ht="24.75" customHeight="1">
      <c r="A22" s="663"/>
      <c r="B22" s="271" t="s">
        <v>38</v>
      </c>
      <c r="C22" s="272">
        <f>SUM(C25+C28+C31+C34+C37+C41+C44+C47+C50+C53)</f>
        <v>19080902</v>
      </c>
      <c r="E22" s="498"/>
    </row>
    <row r="23" spans="1:3" ht="24.75" customHeight="1" thickBot="1">
      <c r="A23" s="664"/>
      <c r="B23" s="273" t="s">
        <v>39</v>
      </c>
      <c r="C23" s="274">
        <f>SUM(C26+C29+C32+C35+C38+C42+C45+C48+C51+C54)</f>
        <v>9224801</v>
      </c>
    </row>
    <row r="24" spans="1:4" ht="24.75" customHeight="1">
      <c r="A24" s="256" t="s">
        <v>22</v>
      </c>
      <c r="B24" s="275" t="s">
        <v>40</v>
      </c>
      <c r="C24" s="276">
        <f>SUM(C25+C26)</f>
        <v>289091</v>
      </c>
      <c r="D24" s="498"/>
    </row>
    <row r="25" spans="1:4" ht="24.75" customHeight="1">
      <c r="A25" s="277"/>
      <c r="B25" s="278" t="s">
        <v>38</v>
      </c>
      <c r="C25" s="279">
        <v>0</v>
      </c>
      <c r="D25" s="498"/>
    </row>
    <row r="26" spans="1:3" ht="24.75" customHeight="1">
      <c r="A26" s="256"/>
      <c r="B26" s="278" t="s">
        <v>39</v>
      </c>
      <c r="C26" s="279">
        <v>289091</v>
      </c>
    </row>
    <row r="27" spans="1:7" ht="32.25" customHeight="1">
      <c r="A27" s="256" t="s">
        <v>26</v>
      </c>
      <c r="B27" s="280" t="s">
        <v>41</v>
      </c>
      <c r="C27" s="281">
        <f>SUM(C28+C29)</f>
        <v>4895710</v>
      </c>
      <c r="E27" s="499"/>
      <c r="F27" s="499"/>
      <c r="G27" s="499"/>
    </row>
    <row r="28" spans="1:3" ht="24.75" customHeight="1">
      <c r="A28" s="277"/>
      <c r="B28" s="278" t="s">
        <v>38</v>
      </c>
      <c r="C28" s="261">
        <v>400000</v>
      </c>
    </row>
    <row r="29" spans="1:3" ht="24.75" customHeight="1">
      <c r="A29" s="256"/>
      <c r="B29" s="278" t="s">
        <v>39</v>
      </c>
      <c r="C29" s="261">
        <v>4495710</v>
      </c>
    </row>
    <row r="30" spans="1:3" ht="24.75" customHeight="1">
      <c r="A30" s="251" t="s">
        <v>28</v>
      </c>
      <c r="B30" s="282" t="s">
        <v>42</v>
      </c>
      <c r="C30" s="281">
        <f>SUM(C31+C32)</f>
        <v>861824</v>
      </c>
    </row>
    <row r="31" spans="1:3" ht="24.75" customHeight="1">
      <c r="A31" s="277"/>
      <c r="B31" s="283" t="s">
        <v>38</v>
      </c>
      <c r="C31" s="279">
        <v>511824</v>
      </c>
    </row>
    <row r="32" spans="1:3" ht="24.75" customHeight="1">
      <c r="A32" s="256"/>
      <c r="B32" s="278" t="s">
        <v>39</v>
      </c>
      <c r="C32" s="279">
        <v>350000</v>
      </c>
    </row>
    <row r="33" spans="1:3" ht="24.75" customHeight="1">
      <c r="A33" s="259" t="s">
        <v>30</v>
      </c>
      <c r="B33" s="282" t="s">
        <v>158</v>
      </c>
      <c r="C33" s="281">
        <f>SUM(C34+C35)</f>
        <v>1118500</v>
      </c>
    </row>
    <row r="34" spans="1:3" ht="24.75" customHeight="1">
      <c r="A34" s="284"/>
      <c r="B34" s="283" t="s">
        <v>38</v>
      </c>
      <c r="C34" s="279">
        <v>953500</v>
      </c>
    </row>
    <row r="35" spans="1:3" ht="24.75" customHeight="1">
      <c r="A35" s="285"/>
      <c r="B35" s="278" t="s">
        <v>39</v>
      </c>
      <c r="C35" s="279">
        <v>165000</v>
      </c>
    </row>
    <row r="36" spans="1:3" ht="24.75" customHeight="1">
      <c r="A36" s="259" t="s">
        <v>32</v>
      </c>
      <c r="B36" s="286" t="s">
        <v>44</v>
      </c>
      <c r="C36" s="281">
        <f>SUM(C37+C38)</f>
        <v>3630000</v>
      </c>
    </row>
    <row r="37" spans="1:3" ht="24.75" customHeight="1">
      <c r="A37" s="277"/>
      <c r="B37" s="283" t="s">
        <v>38</v>
      </c>
      <c r="C37" s="279">
        <v>250000</v>
      </c>
    </row>
    <row r="38" spans="1:3" ht="24.75" customHeight="1" thickBot="1">
      <c r="A38" s="294"/>
      <c r="B38" s="302" t="s">
        <v>39</v>
      </c>
      <c r="C38" s="296">
        <v>3380000</v>
      </c>
    </row>
    <row r="39" spans="1:3" ht="12.75" thickBot="1">
      <c r="A39" s="242">
        <v>1</v>
      </c>
      <c r="B39" s="243">
        <v>2</v>
      </c>
      <c r="C39" s="244">
        <v>3</v>
      </c>
    </row>
    <row r="40" spans="1:3" ht="24.75" customHeight="1">
      <c r="A40" s="259" t="s">
        <v>34</v>
      </c>
      <c r="B40" s="287" t="s">
        <v>45</v>
      </c>
      <c r="C40" s="288">
        <f>SUM(C41+C42)</f>
        <v>536000</v>
      </c>
    </row>
    <row r="41" spans="1:3" ht="24.75" customHeight="1">
      <c r="A41" s="251"/>
      <c r="B41" s="283" t="s">
        <v>38</v>
      </c>
      <c r="C41" s="279">
        <v>236000</v>
      </c>
    </row>
    <row r="42" spans="1:3" ht="24.75" customHeight="1">
      <c r="A42" s="256"/>
      <c r="B42" s="278" t="s">
        <v>39</v>
      </c>
      <c r="C42" s="279">
        <v>300000</v>
      </c>
    </row>
    <row r="43" spans="1:3" ht="24.75" customHeight="1">
      <c r="A43" s="259" t="s">
        <v>46</v>
      </c>
      <c r="B43" s="289" t="s">
        <v>47</v>
      </c>
      <c r="C43" s="288">
        <f>SUM(C44+C45)</f>
        <v>138000</v>
      </c>
    </row>
    <row r="44" spans="1:3" ht="24.75" customHeight="1">
      <c r="A44" s="259"/>
      <c r="B44" s="283" t="s">
        <v>38</v>
      </c>
      <c r="C44" s="279">
        <v>138000</v>
      </c>
    </row>
    <row r="45" spans="1:3" ht="24.75" customHeight="1">
      <c r="A45" s="251"/>
      <c r="B45" s="290" t="s">
        <v>39</v>
      </c>
      <c r="C45" s="279">
        <v>0</v>
      </c>
    </row>
    <row r="46" spans="1:3" ht="24.75" customHeight="1">
      <c r="A46" s="259" t="s">
        <v>48</v>
      </c>
      <c r="B46" s="291" t="s">
        <v>49</v>
      </c>
      <c r="C46" s="288">
        <f>SUM(C47+C48)</f>
        <v>200000</v>
      </c>
    </row>
    <row r="47" spans="1:3" ht="24.75" customHeight="1">
      <c r="A47" s="251"/>
      <c r="B47" s="283" t="s">
        <v>38</v>
      </c>
      <c r="C47" s="279">
        <v>200000</v>
      </c>
    </row>
    <row r="48" spans="1:3" ht="24.75" customHeight="1">
      <c r="A48" s="251"/>
      <c r="B48" s="278" t="s">
        <v>39</v>
      </c>
      <c r="C48" s="279">
        <v>0</v>
      </c>
    </row>
    <row r="49" spans="1:3" ht="24.75" customHeight="1">
      <c r="A49" s="259" t="s">
        <v>50</v>
      </c>
      <c r="B49" s="292" t="s">
        <v>51</v>
      </c>
      <c r="C49" s="288">
        <f>SUM(C50+C51)</f>
        <v>287910</v>
      </c>
    </row>
    <row r="50" spans="1:3" ht="24.75" customHeight="1">
      <c r="A50" s="251"/>
      <c r="B50" s="283" t="s">
        <v>38</v>
      </c>
      <c r="C50" s="279">
        <v>42910</v>
      </c>
    </row>
    <row r="51" spans="1:3" ht="24.75" customHeight="1">
      <c r="A51" s="251"/>
      <c r="B51" s="278" t="s">
        <v>39</v>
      </c>
      <c r="C51" s="279">
        <v>245000</v>
      </c>
    </row>
    <row r="52" spans="1:3" ht="24.75" customHeight="1">
      <c r="A52" s="259" t="s">
        <v>52</v>
      </c>
      <c r="B52" s="293" t="s">
        <v>53</v>
      </c>
      <c r="C52" s="288">
        <f>SUM(C53+C54)</f>
        <v>16348668</v>
      </c>
    </row>
    <row r="53" spans="1:3" ht="49.5" customHeight="1">
      <c r="A53" s="251"/>
      <c r="B53" s="260" t="s">
        <v>161</v>
      </c>
      <c r="C53" s="279">
        <v>16348668</v>
      </c>
    </row>
    <row r="54" spans="1:3" ht="24.75" customHeight="1" thickBot="1">
      <c r="A54" s="294"/>
      <c r="B54" s="295" t="s">
        <v>39</v>
      </c>
      <c r="C54" s="296">
        <v>0</v>
      </c>
    </row>
    <row r="55" spans="1:3" ht="24.75" customHeight="1" thickBot="1">
      <c r="A55" s="254" t="s">
        <v>54</v>
      </c>
      <c r="B55" s="297" t="s">
        <v>55</v>
      </c>
      <c r="C55" s="298">
        <f>SUM(C56)</f>
        <v>0</v>
      </c>
    </row>
    <row r="56" spans="1:3" ht="24.75" customHeight="1" thickBot="1">
      <c r="A56" s="299" t="s">
        <v>22</v>
      </c>
      <c r="B56" s="300" t="s">
        <v>159</v>
      </c>
      <c r="C56" s="301">
        <v>0</v>
      </c>
    </row>
    <row r="57" spans="1:3" s="32" customFormat="1" ht="24.75" customHeight="1">
      <c r="A57" s="99"/>
      <c r="B57" s="59"/>
      <c r="C57" s="59"/>
    </row>
    <row r="58" spans="1:3" s="32" customFormat="1" ht="24.75" customHeight="1">
      <c r="A58" s="99"/>
      <c r="B58" s="59"/>
      <c r="C58" s="59"/>
    </row>
    <row r="59" spans="1:3" s="32" customFormat="1" ht="24.75" customHeight="1">
      <c r="A59" s="99"/>
      <c r="B59" s="59"/>
      <c r="C59" s="59"/>
    </row>
    <row r="60" spans="1:3" s="32" customFormat="1" ht="24.75" customHeight="1">
      <c r="A60" s="99"/>
      <c r="B60" s="59"/>
      <c r="C60" s="59"/>
    </row>
    <row r="61" spans="1:3" s="32" customFormat="1" ht="24.75" customHeight="1">
      <c r="A61" s="99"/>
      <c r="B61" s="59"/>
      <c r="C61" s="59"/>
    </row>
    <row r="62" spans="1:3" s="32" customFormat="1" ht="24.75" customHeight="1">
      <c r="A62" s="99"/>
      <c r="B62" s="59"/>
      <c r="C62" s="59"/>
    </row>
    <row r="63" spans="1:3" s="32" customFormat="1" ht="24.75" customHeight="1">
      <c r="A63" s="99"/>
      <c r="B63" s="59"/>
      <c r="C63" s="59"/>
    </row>
    <row r="64" spans="1:3" s="32" customFormat="1" ht="24.75" customHeight="1">
      <c r="A64" s="99"/>
      <c r="B64" s="59"/>
      <c r="C64" s="59"/>
    </row>
    <row r="65" spans="1:3" s="32" customFormat="1" ht="24.75" customHeight="1">
      <c r="A65" s="99"/>
      <c r="B65" s="59"/>
      <c r="C65" s="59"/>
    </row>
    <row r="66" spans="1:3" s="32" customFormat="1" ht="24.75" customHeight="1">
      <c r="A66" s="99"/>
      <c r="B66" s="59"/>
      <c r="C66" s="59"/>
    </row>
    <row r="67" spans="1:3" s="32" customFormat="1" ht="24.75" customHeight="1">
      <c r="A67" s="99"/>
      <c r="B67" s="59"/>
      <c r="C67" s="59"/>
    </row>
    <row r="68" spans="1:3" s="32" customFormat="1" ht="24.75" customHeight="1">
      <c r="A68" s="99"/>
      <c r="B68" s="59"/>
      <c r="C68" s="59"/>
    </row>
    <row r="69" spans="1:3" s="32" customFormat="1" ht="24.75" customHeight="1">
      <c r="A69" s="99"/>
      <c r="B69" s="59"/>
      <c r="C69" s="59"/>
    </row>
    <row r="70" spans="1:3" s="32" customFormat="1" ht="24.75" customHeight="1">
      <c r="A70" s="99"/>
      <c r="B70" s="59"/>
      <c r="C70" s="59"/>
    </row>
    <row r="71" spans="1:3" s="32" customFormat="1" ht="24.75" customHeight="1">
      <c r="A71" s="99"/>
      <c r="B71" s="59"/>
      <c r="C71" s="59"/>
    </row>
    <row r="72" spans="1:3" s="32" customFormat="1" ht="24.75" customHeight="1">
      <c r="A72" s="99"/>
      <c r="B72" s="59"/>
      <c r="C72" s="59"/>
    </row>
    <row r="73" spans="1:3" s="32" customFormat="1" ht="24.75" customHeight="1">
      <c r="A73" s="99"/>
      <c r="B73" s="59"/>
      <c r="C73" s="59"/>
    </row>
    <row r="74" spans="1:3" s="32" customFormat="1" ht="24.75" customHeight="1">
      <c r="A74" s="99"/>
      <c r="B74" s="59"/>
      <c r="C74" s="59"/>
    </row>
    <row r="75" spans="1:3" s="32" customFormat="1" ht="24.75" customHeight="1">
      <c r="A75" s="99"/>
      <c r="B75" s="59"/>
      <c r="C75" s="59"/>
    </row>
    <row r="76" spans="1:3" s="32" customFormat="1" ht="24.75" customHeight="1">
      <c r="A76" s="99"/>
      <c r="B76" s="59"/>
      <c r="C76" s="59"/>
    </row>
    <row r="77" spans="1:3" s="32" customFormat="1" ht="24.75" customHeight="1">
      <c r="A77" s="99"/>
      <c r="B77" s="59"/>
      <c r="C77" s="59"/>
    </row>
    <row r="78" spans="1:3" s="32" customFormat="1" ht="24.75" customHeight="1">
      <c r="A78" s="99"/>
      <c r="B78" s="59"/>
      <c r="C78" s="59"/>
    </row>
    <row r="79" spans="1:3" s="32" customFormat="1" ht="24.75" customHeight="1">
      <c r="A79" s="99"/>
      <c r="B79" s="59"/>
      <c r="C79" s="59"/>
    </row>
    <row r="80" spans="1:3" s="32" customFormat="1" ht="24.75" customHeight="1">
      <c r="A80" s="99"/>
      <c r="B80" s="59"/>
      <c r="C80" s="59"/>
    </row>
    <row r="81" spans="1:3" s="32" customFormat="1" ht="24.75" customHeight="1">
      <c r="A81" s="99"/>
      <c r="B81" s="59"/>
      <c r="C81" s="59"/>
    </row>
    <row r="82" spans="1:3" s="32" customFormat="1" ht="24.75" customHeight="1">
      <c r="A82" s="99"/>
      <c r="B82" s="59"/>
      <c r="C82" s="59"/>
    </row>
    <row r="83" spans="1:3" s="32" customFormat="1" ht="24.75" customHeight="1">
      <c r="A83" s="99"/>
      <c r="B83" s="59"/>
      <c r="C83" s="59"/>
    </row>
    <row r="84" spans="1:3" s="32" customFormat="1" ht="24.75" customHeight="1">
      <c r="A84" s="99"/>
      <c r="B84" s="59"/>
      <c r="C84" s="59"/>
    </row>
    <row r="85" spans="1:3" s="32" customFormat="1" ht="24.75" customHeight="1">
      <c r="A85" s="99"/>
      <c r="B85" s="59"/>
      <c r="C85" s="59"/>
    </row>
    <row r="86" spans="1:3" s="32" customFormat="1" ht="24.75" customHeight="1">
      <c r="A86" s="99"/>
      <c r="B86" s="59"/>
      <c r="C86" s="59"/>
    </row>
    <row r="87" spans="1:3" s="32" customFormat="1" ht="24.75" customHeight="1">
      <c r="A87" s="99"/>
      <c r="B87" s="59"/>
      <c r="C87" s="59"/>
    </row>
    <row r="88" spans="1:3" s="32" customFormat="1" ht="24.75" customHeight="1">
      <c r="A88" s="99"/>
      <c r="B88" s="59"/>
      <c r="C88" s="59"/>
    </row>
    <row r="89" spans="1:3" s="32" customFormat="1" ht="24.75" customHeight="1">
      <c r="A89" s="99"/>
      <c r="B89" s="59"/>
      <c r="C89" s="59"/>
    </row>
    <row r="90" spans="1:3" s="32" customFormat="1" ht="24.75" customHeight="1">
      <c r="A90" s="99"/>
      <c r="B90" s="59"/>
      <c r="C90" s="59"/>
    </row>
    <row r="91" spans="1:3" s="32" customFormat="1" ht="24.75" customHeight="1">
      <c r="A91" s="99"/>
      <c r="B91" s="59"/>
      <c r="C91" s="59"/>
    </row>
    <row r="92" spans="1:3" s="32" customFormat="1" ht="24.75" customHeight="1">
      <c r="A92" s="99"/>
      <c r="B92" s="59"/>
      <c r="C92" s="59"/>
    </row>
    <row r="93" spans="1:3" s="32" customFormat="1" ht="24.75" customHeight="1">
      <c r="A93" s="99"/>
      <c r="B93" s="59"/>
      <c r="C93" s="59"/>
    </row>
    <row r="94" spans="1:3" s="32" customFormat="1" ht="24.75" customHeight="1">
      <c r="A94" s="99"/>
      <c r="B94" s="59"/>
      <c r="C94" s="59"/>
    </row>
    <row r="95" spans="1:3" s="32" customFormat="1" ht="24.75" customHeight="1">
      <c r="A95" s="99"/>
      <c r="B95" s="59"/>
      <c r="C95" s="59"/>
    </row>
    <row r="96" spans="1:3" s="32" customFormat="1" ht="24.75" customHeight="1">
      <c r="A96" s="99"/>
      <c r="B96" s="59"/>
      <c r="C96" s="59"/>
    </row>
    <row r="97" spans="1:3" s="32" customFormat="1" ht="24.75" customHeight="1">
      <c r="A97" s="99"/>
      <c r="B97" s="59"/>
      <c r="C97" s="59"/>
    </row>
    <row r="98" spans="1:3" s="32" customFormat="1" ht="24.75" customHeight="1">
      <c r="A98" s="99"/>
      <c r="B98" s="59"/>
      <c r="C98" s="59"/>
    </row>
    <row r="99" spans="1:3" s="32" customFormat="1" ht="24.75" customHeight="1">
      <c r="A99" s="99"/>
      <c r="B99" s="59"/>
      <c r="C99" s="59"/>
    </row>
    <row r="100" spans="1:3" s="32" customFormat="1" ht="24.75" customHeight="1">
      <c r="A100" s="99"/>
      <c r="B100" s="59"/>
      <c r="C100" s="59"/>
    </row>
    <row r="101" spans="1:3" s="32" customFormat="1" ht="24.75" customHeight="1">
      <c r="A101" s="99"/>
      <c r="B101" s="59"/>
      <c r="C101" s="59"/>
    </row>
    <row r="102" spans="1:3" s="32" customFormat="1" ht="24.75" customHeight="1">
      <c r="A102" s="99"/>
      <c r="B102" s="59"/>
      <c r="C102" s="59"/>
    </row>
    <row r="103" spans="1:3" s="32" customFormat="1" ht="24.75" customHeight="1">
      <c r="A103" s="99"/>
      <c r="B103" s="59"/>
      <c r="C103" s="59"/>
    </row>
    <row r="104" spans="1:3" s="32" customFormat="1" ht="24.75" customHeight="1">
      <c r="A104" s="99"/>
      <c r="B104" s="59"/>
      <c r="C104" s="59"/>
    </row>
    <row r="105" spans="1:3" s="32" customFormat="1" ht="24.75" customHeight="1">
      <c r="A105" s="99"/>
      <c r="B105" s="59"/>
      <c r="C105" s="59"/>
    </row>
    <row r="106" spans="1:3" s="32" customFormat="1" ht="24.75" customHeight="1">
      <c r="A106" s="99"/>
      <c r="B106" s="59"/>
      <c r="C106" s="59"/>
    </row>
    <row r="107" spans="1:3" s="32" customFormat="1" ht="24.75" customHeight="1">
      <c r="A107" s="99"/>
      <c r="B107" s="59"/>
      <c r="C107" s="59"/>
    </row>
    <row r="108" spans="1:3" s="32" customFormat="1" ht="24.75" customHeight="1">
      <c r="A108" s="99"/>
      <c r="B108" s="59"/>
      <c r="C108" s="59"/>
    </row>
    <row r="109" spans="1:3" s="32" customFormat="1" ht="24.75" customHeight="1">
      <c r="A109" s="99"/>
      <c r="B109" s="59"/>
      <c r="C109" s="59"/>
    </row>
    <row r="110" spans="1:3" s="32" customFormat="1" ht="24.75" customHeight="1">
      <c r="A110" s="99"/>
      <c r="B110" s="59"/>
      <c r="C110" s="59"/>
    </row>
    <row r="111" spans="1:3" s="32" customFormat="1" ht="24.75" customHeight="1">
      <c r="A111" s="99"/>
      <c r="B111" s="59"/>
      <c r="C111" s="59"/>
    </row>
    <row r="112" spans="1:3" s="32" customFormat="1" ht="24.75" customHeight="1">
      <c r="A112" s="99"/>
      <c r="B112" s="59"/>
      <c r="C112" s="59"/>
    </row>
    <row r="113" spans="1:3" s="32" customFormat="1" ht="24.75" customHeight="1">
      <c r="A113" s="99"/>
      <c r="B113" s="59"/>
      <c r="C113" s="59"/>
    </row>
    <row r="114" spans="1:3" s="32" customFormat="1" ht="24.75" customHeight="1">
      <c r="A114" s="99"/>
      <c r="B114" s="59"/>
      <c r="C114" s="59"/>
    </row>
    <row r="115" spans="1:3" s="32" customFormat="1" ht="24.75" customHeight="1">
      <c r="A115" s="99"/>
      <c r="B115" s="59"/>
      <c r="C115" s="59"/>
    </row>
    <row r="116" spans="1:3" s="32" customFormat="1" ht="24.75" customHeight="1">
      <c r="A116" s="99"/>
      <c r="B116" s="59"/>
      <c r="C116" s="59"/>
    </row>
    <row r="117" spans="1:3" s="32" customFormat="1" ht="24.75" customHeight="1">
      <c r="A117" s="99"/>
      <c r="B117" s="59"/>
      <c r="C117" s="59"/>
    </row>
    <row r="118" spans="1:3" s="32" customFormat="1" ht="24.75" customHeight="1">
      <c r="A118" s="99"/>
      <c r="B118" s="59"/>
      <c r="C118" s="59"/>
    </row>
    <row r="119" spans="1:3" s="32" customFormat="1" ht="24.75" customHeight="1">
      <c r="A119" s="99"/>
      <c r="B119" s="59"/>
      <c r="C119" s="59"/>
    </row>
    <row r="120" spans="1:3" s="32" customFormat="1" ht="24.75" customHeight="1">
      <c r="A120" s="99"/>
      <c r="B120" s="59"/>
      <c r="C120" s="59"/>
    </row>
    <row r="121" spans="1:3" s="32" customFormat="1" ht="24.75" customHeight="1">
      <c r="A121" s="99"/>
      <c r="B121" s="59"/>
      <c r="C121" s="59"/>
    </row>
    <row r="122" spans="1:3" s="32" customFormat="1" ht="24.75" customHeight="1">
      <c r="A122" s="99"/>
      <c r="B122" s="59"/>
      <c r="C122" s="59"/>
    </row>
    <row r="123" spans="1:3" s="32" customFormat="1" ht="24.75" customHeight="1">
      <c r="A123" s="99"/>
      <c r="B123" s="59"/>
      <c r="C123" s="59"/>
    </row>
    <row r="124" spans="1:3" s="32" customFormat="1" ht="24.75" customHeight="1">
      <c r="A124" s="99"/>
      <c r="B124" s="59"/>
      <c r="C124" s="59"/>
    </row>
    <row r="125" spans="1:3" s="32" customFormat="1" ht="24.75" customHeight="1">
      <c r="A125" s="99"/>
      <c r="B125" s="59"/>
      <c r="C125" s="59"/>
    </row>
    <row r="126" spans="1:3" s="32" customFormat="1" ht="24.75" customHeight="1">
      <c r="A126" s="99"/>
      <c r="B126" s="59"/>
      <c r="C126" s="59"/>
    </row>
    <row r="127" spans="1:3" s="32" customFormat="1" ht="24.75" customHeight="1">
      <c r="A127" s="99"/>
      <c r="B127" s="59"/>
      <c r="C127" s="59"/>
    </row>
    <row r="128" spans="1:3" s="32" customFormat="1" ht="24.75" customHeight="1">
      <c r="A128" s="99"/>
      <c r="B128" s="59"/>
      <c r="C128" s="59"/>
    </row>
    <row r="129" spans="1:3" s="32" customFormat="1" ht="24.75" customHeight="1">
      <c r="A129" s="99"/>
      <c r="B129" s="59"/>
      <c r="C129" s="59"/>
    </row>
    <row r="130" spans="1:3" s="32" customFormat="1" ht="24.75" customHeight="1">
      <c r="A130" s="99"/>
      <c r="B130" s="59"/>
      <c r="C130" s="59"/>
    </row>
    <row r="131" spans="1:3" s="32" customFormat="1" ht="24.75" customHeight="1">
      <c r="A131" s="99"/>
      <c r="B131" s="59"/>
      <c r="C131" s="59"/>
    </row>
    <row r="132" spans="1:3" s="32" customFormat="1" ht="24.75" customHeight="1">
      <c r="A132" s="99"/>
      <c r="B132" s="59"/>
      <c r="C132" s="59"/>
    </row>
    <row r="133" spans="1:3" s="32" customFormat="1" ht="24.75" customHeight="1">
      <c r="A133" s="99"/>
      <c r="B133" s="59"/>
      <c r="C133" s="59"/>
    </row>
    <row r="134" spans="1:3" s="32" customFormat="1" ht="24.75" customHeight="1">
      <c r="A134" s="99"/>
      <c r="B134" s="59"/>
      <c r="C134" s="59"/>
    </row>
    <row r="135" spans="1:3" s="32" customFormat="1" ht="24.75" customHeight="1">
      <c r="A135" s="99"/>
      <c r="B135" s="59"/>
      <c r="C135" s="59"/>
    </row>
    <row r="136" spans="1:3" s="32" customFormat="1" ht="24.75" customHeight="1">
      <c r="A136" s="99"/>
      <c r="B136" s="59"/>
      <c r="C136" s="59"/>
    </row>
    <row r="137" spans="1:3" s="32" customFormat="1" ht="24.75" customHeight="1">
      <c r="A137" s="99"/>
      <c r="B137" s="59"/>
      <c r="C137" s="59"/>
    </row>
    <row r="138" spans="1:3" s="32" customFormat="1" ht="24.75" customHeight="1">
      <c r="A138" s="99"/>
      <c r="B138" s="59"/>
      <c r="C138" s="59"/>
    </row>
    <row r="139" spans="1:3" s="32" customFormat="1" ht="24.75" customHeight="1">
      <c r="A139" s="99"/>
      <c r="B139" s="59"/>
      <c r="C139" s="59"/>
    </row>
    <row r="140" spans="1:3" s="32" customFormat="1" ht="24.75" customHeight="1">
      <c r="A140" s="99"/>
      <c r="B140" s="59"/>
      <c r="C140" s="59"/>
    </row>
    <row r="141" spans="1:3" s="32" customFormat="1" ht="24.75" customHeight="1">
      <c r="A141" s="99"/>
      <c r="B141" s="59"/>
      <c r="C141" s="59"/>
    </row>
    <row r="142" spans="1:3" s="32" customFormat="1" ht="24.75" customHeight="1">
      <c r="A142" s="99"/>
      <c r="B142" s="59"/>
      <c r="C142" s="59"/>
    </row>
    <row r="143" spans="1:3" s="32" customFormat="1" ht="24.75" customHeight="1">
      <c r="A143" s="99"/>
      <c r="B143" s="59"/>
      <c r="C143" s="59"/>
    </row>
    <row r="144" spans="1:3" s="32" customFormat="1" ht="24.75" customHeight="1">
      <c r="A144" s="99"/>
      <c r="B144" s="59"/>
      <c r="C144" s="59"/>
    </row>
    <row r="145" spans="1:3" s="32" customFormat="1" ht="24.75" customHeight="1">
      <c r="A145" s="99"/>
      <c r="B145" s="59"/>
      <c r="C145" s="59"/>
    </row>
    <row r="146" spans="1:3" s="32" customFormat="1" ht="24.75" customHeight="1">
      <c r="A146" s="99"/>
      <c r="B146" s="59"/>
      <c r="C146" s="59"/>
    </row>
    <row r="147" spans="1:3" s="32" customFormat="1" ht="24.75" customHeight="1">
      <c r="A147" s="99"/>
      <c r="B147" s="59"/>
      <c r="C147" s="59"/>
    </row>
    <row r="148" spans="1:3" s="32" customFormat="1" ht="24.75" customHeight="1">
      <c r="A148" s="99"/>
      <c r="B148" s="59"/>
      <c r="C148" s="59"/>
    </row>
    <row r="149" spans="1:3" s="32" customFormat="1" ht="24.75" customHeight="1">
      <c r="A149" s="99"/>
      <c r="B149" s="59"/>
      <c r="C149" s="59"/>
    </row>
    <row r="150" spans="1:3" s="32" customFormat="1" ht="24.75" customHeight="1">
      <c r="A150" s="99"/>
      <c r="B150" s="59"/>
      <c r="C150" s="59"/>
    </row>
    <row r="151" spans="1:3" s="32" customFormat="1" ht="24.75" customHeight="1">
      <c r="A151" s="99"/>
      <c r="B151" s="59"/>
      <c r="C151" s="59"/>
    </row>
    <row r="152" spans="1:3" s="32" customFormat="1" ht="24.75" customHeight="1">
      <c r="A152" s="99"/>
      <c r="B152" s="59"/>
      <c r="C152" s="59"/>
    </row>
    <row r="153" spans="1:3" s="32" customFormat="1" ht="24.75" customHeight="1">
      <c r="A153" s="99"/>
      <c r="B153" s="59"/>
      <c r="C153" s="59"/>
    </row>
    <row r="154" spans="1:3" s="32" customFormat="1" ht="24.75" customHeight="1">
      <c r="A154" s="99"/>
      <c r="B154" s="59"/>
      <c r="C154" s="59"/>
    </row>
    <row r="155" spans="1:3" s="32" customFormat="1" ht="24.75" customHeight="1">
      <c r="A155" s="99"/>
      <c r="B155" s="59"/>
      <c r="C155" s="59"/>
    </row>
    <row r="156" spans="1:3" s="32" customFormat="1" ht="24.75" customHeight="1">
      <c r="A156" s="99"/>
      <c r="B156" s="59"/>
      <c r="C156" s="59"/>
    </row>
    <row r="157" spans="1:3" s="32" customFormat="1" ht="24.75" customHeight="1">
      <c r="A157" s="99"/>
      <c r="B157" s="59"/>
      <c r="C157" s="59"/>
    </row>
    <row r="158" spans="1:3" s="32" customFormat="1" ht="24.75" customHeight="1">
      <c r="A158" s="99"/>
      <c r="B158" s="59"/>
      <c r="C158" s="59"/>
    </row>
    <row r="159" spans="1:3" s="32" customFormat="1" ht="24.75" customHeight="1">
      <c r="A159" s="99"/>
      <c r="B159" s="59"/>
      <c r="C159" s="59"/>
    </row>
    <row r="160" spans="1:3" s="32" customFormat="1" ht="24.75" customHeight="1">
      <c r="A160" s="99"/>
      <c r="B160" s="59"/>
      <c r="C160" s="59"/>
    </row>
    <row r="161" spans="1:3" s="32" customFormat="1" ht="24.75" customHeight="1">
      <c r="A161" s="99"/>
      <c r="B161" s="59"/>
      <c r="C161" s="59"/>
    </row>
    <row r="162" spans="1:3" s="32" customFormat="1" ht="24.75" customHeight="1">
      <c r="A162" s="99"/>
      <c r="B162" s="59"/>
      <c r="C162" s="59"/>
    </row>
    <row r="163" spans="1:3" s="32" customFormat="1" ht="24.75" customHeight="1">
      <c r="A163" s="99"/>
      <c r="B163" s="59"/>
      <c r="C163" s="59"/>
    </row>
    <row r="164" spans="1:3" s="32" customFormat="1" ht="24.75" customHeight="1">
      <c r="A164" s="99"/>
      <c r="B164" s="59"/>
      <c r="C164" s="59"/>
    </row>
    <row r="165" spans="1:3" s="32" customFormat="1" ht="24.75" customHeight="1">
      <c r="A165" s="99"/>
      <c r="B165" s="59"/>
      <c r="C165" s="59"/>
    </row>
    <row r="166" spans="1:3" s="32" customFormat="1" ht="24.75" customHeight="1">
      <c r="A166" s="99"/>
      <c r="B166" s="59"/>
      <c r="C166" s="59"/>
    </row>
    <row r="167" spans="1:3" s="32" customFormat="1" ht="24.75" customHeight="1">
      <c r="A167" s="99"/>
      <c r="B167" s="59"/>
      <c r="C167" s="59"/>
    </row>
    <row r="168" spans="1:3" s="32" customFormat="1" ht="24.75" customHeight="1">
      <c r="A168" s="99"/>
      <c r="B168" s="59"/>
      <c r="C168" s="59"/>
    </row>
    <row r="169" spans="1:3" s="32" customFormat="1" ht="24.75" customHeight="1">
      <c r="A169" s="99"/>
      <c r="B169" s="59"/>
      <c r="C169" s="59"/>
    </row>
    <row r="170" spans="1:3" s="32" customFormat="1" ht="24.75" customHeight="1">
      <c r="A170" s="99"/>
      <c r="B170" s="59"/>
      <c r="C170" s="59"/>
    </row>
    <row r="171" spans="1:3" s="32" customFormat="1" ht="24.75" customHeight="1">
      <c r="A171" s="99"/>
      <c r="B171" s="59"/>
      <c r="C171" s="59"/>
    </row>
    <row r="172" spans="1:3" s="32" customFormat="1" ht="24.75" customHeight="1">
      <c r="A172" s="99"/>
      <c r="B172" s="59"/>
      <c r="C172" s="59"/>
    </row>
    <row r="173" spans="1:3" s="32" customFormat="1" ht="24.75" customHeight="1">
      <c r="A173" s="99"/>
      <c r="B173" s="59"/>
      <c r="C173" s="59"/>
    </row>
    <row r="174" spans="1:3" s="32" customFormat="1" ht="24.75" customHeight="1">
      <c r="A174" s="99"/>
      <c r="B174" s="59"/>
      <c r="C174" s="59"/>
    </row>
    <row r="175" spans="1:3" s="32" customFormat="1" ht="24.75" customHeight="1">
      <c r="A175" s="99"/>
      <c r="B175" s="59"/>
      <c r="C175" s="59"/>
    </row>
    <row r="176" spans="1:3" s="32" customFormat="1" ht="24.75" customHeight="1">
      <c r="A176" s="99"/>
      <c r="B176" s="59"/>
      <c r="C176" s="59"/>
    </row>
    <row r="177" spans="1:3" s="32" customFormat="1" ht="24.75" customHeight="1">
      <c r="A177" s="99"/>
      <c r="B177" s="59"/>
      <c r="C177" s="59"/>
    </row>
    <row r="178" spans="1:3" s="32" customFormat="1" ht="24.75" customHeight="1">
      <c r="A178" s="99"/>
      <c r="B178" s="59"/>
      <c r="C178" s="59"/>
    </row>
    <row r="179" spans="1:3" s="32" customFormat="1" ht="24.75" customHeight="1">
      <c r="A179" s="99"/>
      <c r="B179" s="59"/>
      <c r="C179" s="59"/>
    </row>
    <row r="180" spans="1:3" s="32" customFormat="1" ht="24.75" customHeight="1">
      <c r="A180" s="99"/>
      <c r="B180" s="59"/>
      <c r="C180" s="59"/>
    </row>
    <row r="181" spans="1:3" s="32" customFormat="1" ht="24.75" customHeight="1">
      <c r="A181" s="99"/>
      <c r="B181" s="59"/>
      <c r="C181" s="59"/>
    </row>
    <row r="182" spans="1:3" s="32" customFormat="1" ht="24.75" customHeight="1">
      <c r="A182" s="99"/>
      <c r="B182" s="59"/>
      <c r="C182" s="59"/>
    </row>
    <row r="183" spans="1:3" s="32" customFormat="1" ht="24.75" customHeight="1">
      <c r="A183" s="99"/>
      <c r="B183" s="59"/>
      <c r="C183" s="59"/>
    </row>
    <row r="184" spans="1:3" s="32" customFormat="1" ht="24.75" customHeight="1">
      <c r="A184" s="99"/>
      <c r="B184" s="59"/>
      <c r="C184" s="59"/>
    </row>
    <row r="185" spans="1:3" s="32" customFormat="1" ht="24.75" customHeight="1">
      <c r="A185" s="99"/>
      <c r="B185" s="59"/>
      <c r="C185" s="59"/>
    </row>
    <row r="186" spans="1:3" s="32" customFormat="1" ht="24.75" customHeight="1">
      <c r="A186" s="99"/>
      <c r="B186" s="59"/>
      <c r="C186" s="59"/>
    </row>
    <row r="187" spans="1:3" s="32" customFormat="1" ht="24.75" customHeight="1">
      <c r="A187" s="99"/>
      <c r="B187" s="59"/>
      <c r="C187" s="59"/>
    </row>
    <row r="188" spans="1:3" s="32" customFormat="1" ht="24.75" customHeight="1">
      <c r="A188" s="99"/>
      <c r="B188" s="59"/>
      <c r="C188" s="59"/>
    </row>
    <row r="189" spans="1:3" s="32" customFormat="1" ht="24.75" customHeight="1">
      <c r="A189" s="99"/>
      <c r="B189" s="59"/>
      <c r="C189" s="59"/>
    </row>
    <row r="190" spans="1:3" s="32" customFormat="1" ht="24.75" customHeight="1">
      <c r="A190" s="99"/>
      <c r="B190" s="59"/>
      <c r="C190" s="59"/>
    </row>
  </sheetData>
  <mergeCells count="5">
    <mergeCell ref="A22:A23"/>
    <mergeCell ref="C1:E1"/>
    <mergeCell ref="D2:E2"/>
    <mergeCell ref="A3:C3"/>
    <mergeCell ref="A6:C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P443"/>
  <sheetViews>
    <sheetView showGridLines="0" view="pageBreakPreview" zoomScaleSheetLayoutView="100" workbookViewId="0" topLeftCell="I1">
      <selection activeCell="L1" sqref="L1"/>
    </sheetView>
  </sheetViews>
  <sheetFormatPr defaultColWidth="9.140625" defaultRowHeight="12.75"/>
  <cols>
    <col min="1" max="1" width="5.00390625" style="306" customWidth="1"/>
    <col min="2" max="2" width="7.140625" style="306" customWidth="1"/>
    <col min="3" max="3" width="7.7109375" style="306" customWidth="1"/>
    <col min="4" max="4" width="68.7109375" style="307" customWidth="1"/>
    <col min="5" max="6" width="7.7109375" style="308" customWidth="1"/>
    <col min="7" max="7" width="17.00390625" style="308" customWidth="1"/>
    <col min="8" max="8" width="16.8515625" style="308" customWidth="1"/>
    <col min="9" max="9" width="15.421875" style="309" customWidth="1"/>
    <col min="10" max="10" width="13.7109375" style="308" customWidth="1"/>
    <col min="11" max="12" width="15.00390625" style="306" customWidth="1"/>
    <col min="13" max="13" width="14.140625" style="310" customWidth="1"/>
    <col min="14" max="14" width="13.00390625" style="310" customWidth="1"/>
    <col min="15" max="15" width="15.140625" style="310" customWidth="1"/>
    <col min="16" max="16" width="18.140625" style="312" customWidth="1"/>
    <col min="17" max="16384" width="9.00390625" style="312" customWidth="1"/>
  </cols>
  <sheetData>
    <row r="1" spans="15:16" ht="59.25" customHeight="1">
      <c r="O1" s="672" t="s">
        <v>279</v>
      </c>
      <c r="P1" s="672"/>
    </row>
    <row r="2" spans="15:16" ht="12.75">
      <c r="O2" s="311"/>
      <c r="P2" s="311"/>
    </row>
    <row r="3" spans="1:16" ht="27.75" customHeight="1">
      <c r="A3" s="673" t="s">
        <v>173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4"/>
    </row>
    <row r="4" spans="1:16" ht="26.25" customHeight="1" thickBo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6"/>
    </row>
    <row r="5" spans="1:16" ht="15.75">
      <c r="A5" s="677" t="s">
        <v>10</v>
      </c>
      <c r="B5" s="680" t="s">
        <v>0</v>
      </c>
      <c r="C5" s="680" t="s">
        <v>174</v>
      </c>
      <c r="D5" s="680" t="s">
        <v>175</v>
      </c>
      <c r="E5" s="683" t="s">
        <v>7</v>
      </c>
      <c r="F5" s="684"/>
      <c r="G5" s="680" t="s">
        <v>176</v>
      </c>
      <c r="H5" s="683" t="s">
        <v>177</v>
      </c>
      <c r="I5" s="690" t="s">
        <v>178</v>
      </c>
      <c r="J5" s="691"/>
      <c r="K5" s="691"/>
      <c r="L5" s="691"/>
      <c r="M5" s="691"/>
      <c r="N5" s="691"/>
      <c r="O5" s="691"/>
      <c r="P5" s="692" t="s">
        <v>179</v>
      </c>
    </row>
    <row r="6" spans="1:16" ht="15.75">
      <c r="A6" s="678"/>
      <c r="B6" s="681"/>
      <c r="C6" s="681"/>
      <c r="D6" s="681"/>
      <c r="E6" s="685"/>
      <c r="F6" s="686"/>
      <c r="G6" s="681"/>
      <c r="H6" s="681"/>
      <c r="I6" s="681" t="s">
        <v>180</v>
      </c>
      <c r="J6" s="681" t="s">
        <v>181</v>
      </c>
      <c r="K6" s="685" t="s">
        <v>182</v>
      </c>
      <c r="L6" s="695"/>
      <c r="M6" s="695"/>
      <c r="N6" s="695"/>
      <c r="O6" s="695"/>
      <c r="P6" s="693"/>
    </row>
    <row r="7" spans="1:16" ht="31.5" customHeight="1" thickBot="1">
      <c r="A7" s="679"/>
      <c r="B7" s="682"/>
      <c r="C7" s="682"/>
      <c r="D7" s="682"/>
      <c r="E7" s="313" t="s">
        <v>183</v>
      </c>
      <c r="F7" s="313" t="s">
        <v>184</v>
      </c>
      <c r="G7" s="682"/>
      <c r="H7" s="687"/>
      <c r="I7" s="687"/>
      <c r="J7" s="687"/>
      <c r="K7" s="314">
        <v>2009</v>
      </c>
      <c r="L7" s="315">
        <v>2010</v>
      </c>
      <c r="M7" s="315">
        <v>2011</v>
      </c>
      <c r="N7" s="315">
        <v>2012</v>
      </c>
      <c r="O7" s="316" t="s">
        <v>185</v>
      </c>
      <c r="P7" s="694"/>
    </row>
    <row r="8" spans="1:16" ht="15.75" thickBot="1">
      <c r="A8" s="317">
        <v>1</v>
      </c>
      <c r="B8" s="318">
        <v>2</v>
      </c>
      <c r="C8" s="318">
        <v>3</v>
      </c>
      <c r="D8" s="318">
        <v>4</v>
      </c>
      <c r="E8" s="319">
        <v>5</v>
      </c>
      <c r="F8" s="319">
        <v>6</v>
      </c>
      <c r="G8" s="319">
        <v>7</v>
      </c>
      <c r="H8" s="319">
        <v>8</v>
      </c>
      <c r="I8" s="319">
        <v>9</v>
      </c>
      <c r="J8" s="318">
        <v>10</v>
      </c>
      <c r="K8" s="318">
        <v>11</v>
      </c>
      <c r="L8" s="318">
        <v>12</v>
      </c>
      <c r="M8" s="318">
        <v>13</v>
      </c>
      <c r="N8" s="318">
        <v>14</v>
      </c>
      <c r="O8" s="320">
        <v>15</v>
      </c>
      <c r="P8" s="321">
        <v>16</v>
      </c>
    </row>
    <row r="9" spans="1:16" ht="17.25" thickBot="1" thickTop="1">
      <c r="A9" s="696" t="s">
        <v>186</v>
      </c>
      <c r="B9" s="689"/>
      <c r="C9" s="689"/>
      <c r="D9" s="689"/>
      <c r="E9" s="689"/>
      <c r="F9" s="689"/>
      <c r="G9" s="689"/>
      <c r="H9" s="322">
        <f>SUM(I9:O9)</f>
        <v>3386000</v>
      </c>
      <c r="I9" s="322">
        <f aca="true" t="shared" si="0" ref="I9:O9">SUM(I11)</f>
        <v>80000</v>
      </c>
      <c r="J9" s="322">
        <f t="shared" si="0"/>
        <v>1206000</v>
      </c>
      <c r="K9" s="322">
        <f t="shared" si="0"/>
        <v>1100000</v>
      </c>
      <c r="L9" s="322">
        <f t="shared" si="0"/>
        <v>1000000</v>
      </c>
      <c r="M9" s="322">
        <f t="shared" si="0"/>
        <v>0</v>
      </c>
      <c r="N9" s="322">
        <f t="shared" si="0"/>
        <v>0</v>
      </c>
      <c r="O9" s="322">
        <f t="shared" si="0"/>
        <v>0</v>
      </c>
      <c r="P9" s="323"/>
    </row>
    <row r="10" spans="1:16" ht="15.75">
      <c r="A10" s="697">
        <v>1</v>
      </c>
      <c r="B10" s="700">
        <v>400</v>
      </c>
      <c r="C10" s="700">
        <v>40002</v>
      </c>
      <c r="D10" s="325" t="s">
        <v>187</v>
      </c>
      <c r="E10" s="700">
        <v>2007</v>
      </c>
      <c r="F10" s="700">
        <v>2010</v>
      </c>
      <c r="G10" s="703" t="s">
        <v>188</v>
      </c>
      <c r="H10" s="327"/>
      <c r="I10" s="328"/>
      <c r="J10" s="328"/>
      <c r="K10" s="328"/>
      <c r="L10" s="328"/>
      <c r="M10" s="329"/>
      <c r="N10" s="329"/>
      <c r="O10" s="330"/>
      <c r="P10" s="331"/>
    </row>
    <row r="11" spans="1:16" ht="15.75">
      <c r="A11" s="698"/>
      <c r="B11" s="701"/>
      <c r="C11" s="701"/>
      <c r="D11" s="332" t="s">
        <v>189</v>
      </c>
      <c r="E11" s="701"/>
      <c r="F11" s="701"/>
      <c r="G11" s="704"/>
      <c r="H11" s="333">
        <f>SUM(I11:O11)</f>
        <v>3386000</v>
      </c>
      <c r="I11" s="334">
        <f>SUM(I12:I13)</f>
        <v>80000</v>
      </c>
      <c r="J11" s="334">
        <f>SUM(J12:J13)</f>
        <v>1206000</v>
      </c>
      <c r="K11" s="334">
        <f>SUM(K12:K13)</f>
        <v>1100000</v>
      </c>
      <c r="L11" s="334">
        <f>SUM(L12:L13)</f>
        <v>1000000</v>
      </c>
      <c r="M11" s="335"/>
      <c r="N11" s="335"/>
      <c r="O11" s="336"/>
      <c r="P11" s="331"/>
    </row>
    <row r="12" spans="1:16" ht="15">
      <c r="A12" s="698"/>
      <c r="B12" s="701"/>
      <c r="C12" s="701"/>
      <c r="D12" s="337" t="s">
        <v>11</v>
      </c>
      <c r="E12" s="701"/>
      <c r="F12" s="701"/>
      <c r="G12" s="704"/>
      <c r="H12" s="338">
        <f>SUM(I12:O12)</f>
        <v>911000</v>
      </c>
      <c r="I12" s="339">
        <v>80000</v>
      </c>
      <c r="J12" s="340">
        <v>306000</v>
      </c>
      <c r="K12" s="340">
        <v>275000</v>
      </c>
      <c r="L12" s="341">
        <v>250000</v>
      </c>
      <c r="M12" s="335"/>
      <c r="N12" s="335"/>
      <c r="O12" s="336"/>
      <c r="P12" s="331"/>
    </row>
    <row r="13" spans="1:16" ht="15.75" thickBot="1">
      <c r="A13" s="699"/>
      <c r="B13" s="702"/>
      <c r="C13" s="702"/>
      <c r="D13" s="342" t="s">
        <v>12</v>
      </c>
      <c r="E13" s="702"/>
      <c r="F13" s="702"/>
      <c r="G13" s="705"/>
      <c r="H13" s="343">
        <f>SUM(I13:O13)</f>
        <v>2475000</v>
      </c>
      <c r="I13" s="344"/>
      <c r="J13" s="345">
        <v>900000</v>
      </c>
      <c r="K13" s="345">
        <v>825000</v>
      </c>
      <c r="L13" s="346">
        <v>750000</v>
      </c>
      <c r="M13" s="347"/>
      <c r="N13" s="347"/>
      <c r="O13" s="348"/>
      <c r="P13" s="331"/>
    </row>
    <row r="14" spans="1:16" s="351" customFormat="1" ht="17.25" thickBot="1" thickTop="1">
      <c r="A14" s="688" t="s">
        <v>190</v>
      </c>
      <c r="B14" s="689"/>
      <c r="C14" s="689"/>
      <c r="D14" s="689"/>
      <c r="E14" s="689"/>
      <c r="F14" s="689"/>
      <c r="G14" s="689"/>
      <c r="H14" s="349">
        <f aca="true" t="shared" si="1" ref="H14:M14">SUM(H16,H19,H23,H28,H31,H35,H39)</f>
        <v>21452419</v>
      </c>
      <c r="I14" s="349">
        <f t="shared" si="1"/>
        <v>872919</v>
      </c>
      <c r="J14" s="349">
        <f t="shared" si="1"/>
        <v>7789500</v>
      </c>
      <c r="K14" s="349">
        <f t="shared" si="1"/>
        <v>9740000</v>
      </c>
      <c r="L14" s="349">
        <f t="shared" si="1"/>
        <v>1525000</v>
      </c>
      <c r="M14" s="349">
        <f t="shared" si="1"/>
        <v>1525000</v>
      </c>
      <c r="N14" s="349">
        <f>SUM(N19,N23,N28,N31,N35,N39)</f>
        <v>0</v>
      </c>
      <c r="O14" s="349">
        <f>SUM(O19,O23,O28,O31,O35,O39)</f>
        <v>0</v>
      </c>
      <c r="P14" s="350"/>
    </row>
    <row r="15" spans="1:16" s="351" customFormat="1" ht="47.25">
      <c r="A15" s="706">
        <v>2</v>
      </c>
      <c r="B15" s="709">
        <v>600</v>
      </c>
      <c r="C15" s="711">
        <v>60004</v>
      </c>
      <c r="D15" s="352" t="s">
        <v>191</v>
      </c>
      <c r="E15" s="709">
        <v>2009</v>
      </c>
      <c r="F15" s="709">
        <v>2011</v>
      </c>
      <c r="G15" s="709" t="s">
        <v>192</v>
      </c>
      <c r="H15" s="353"/>
      <c r="I15" s="353"/>
      <c r="J15" s="353"/>
      <c r="K15" s="353"/>
      <c r="L15" s="353"/>
      <c r="M15" s="353"/>
      <c r="N15" s="354"/>
      <c r="O15" s="355"/>
      <c r="P15" s="356"/>
    </row>
    <row r="16" spans="1:16" s="351" customFormat="1" ht="15.75">
      <c r="A16" s="707"/>
      <c r="B16" s="701"/>
      <c r="C16" s="712"/>
      <c r="D16" s="357" t="s">
        <v>189</v>
      </c>
      <c r="E16" s="713"/>
      <c r="F16" s="713"/>
      <c r="G16" s="701"/>
      <c r="H16" s="333">
        <f>SUM(I16:O16)</f>
        <v>1875000</v>
      </c>
      <c r="I16" s="358"/>
      <c r="J16" s="358"/>
      <c r="K16" s="359">
        <f>SUM(K17)</f>
        <v>625000</v>
      </c>
      <c r="L16" s="359">
        <f>SUM(L17)</f>
        <v>625000</v>
      </c>
      <c r="M16" s="359">
        <f>SUM(M17)</f>
        <v>625000</v>
      </c>
      <c r="N16" s="360"/>
      <c r="O16" s="361"/>
      <c r="P16" s="356"/>
    </row>
    <row r="17" spans="1:16" s="351" customFormat="1" ht="16.5" thickBot="1">
      <c r="A17" s="708"/>
      <c r="B17" s="710"/>
      <c r="C17" s="712"/>
      <c r="D17" s="362" t="s">
        <v>11</v>
      </c>
      <c r="E17" s="714"/>
      <c r="F17" s="714"/>
      <c r="G17" s="710"/>
      <c r="H17" s="343">
        <f>SUM(I17:O17)</f>
        <v>1875000</v>
      </c>
      <c r="I17" s="358"/>
      <c r="J17" s="358"/>
      <c r="K17" s="363">
        <v>625000</v>
      </c>
      <c r="L17" s="363">
        <v>625000</v>
      </c>
      <c r="M17" s="363">
        <v>625000</v>
      </c>
      <c r="N17" s="364"/>
      <c r="O17" s="361"/>
      <c r="P17" s="356"/>
    </row>
    <row r="18" spans="1:16" s="351" customFormat="1" ht="15.75">
      <c r="A18" s="697">
        <v>3</v>
      </c>
      <c r="B18" s="700">
        <v>600</v>
      </c>
      <c r="C18" s="700">
        <v>60013</v>
      </c>
      <c r="D18" s="325" t="s">
        <v>8</v>
      </c>
      <c r="E18" s="700">
        <v>2006</v>
      </c>
      <c r="F18" s="700">
        <v>2009</v>
      </c>
      <c r="G18" s="703" t="s">
        <v>193</v>
      </c>
      <c r="H18" s="365"/>
      <c r="I18" s="366"/>
      <c r="J18" s="328"/>
      <c r="K18" s="328"/>
      <c r="L18" s="367"/>
      <c r="M18" s="367"/>
      <c r="N18" s="367"/>
      <c r="O18" s="368"/>
      <c r="P18" s="369"/>
    </row>
    <row r="19" spans="1:16" s="351" customFormat="1" ht="15.75">
      <c r="A19" s="698"/>
      <c r="B19" s="701"/>
      <c r="C19" s="701"/>
      <c r="D19" s="332" t="s">
        <v>189</v>
      </c>
      <c r="E19" s="701"/>
      <c r="F19" s="701"/>
      <c r="G19" s="704"/>
      <c r="H19" s="370">
        <f>SUM(I19:K19)</f>
        <v>3789962</v>
      </c>
      <c r="I19" s="370">
        <f>SUM(I20:I21)</f>
        <v>199962</v>
      </c>
      <c r="J19" s="370">
        <f>SUM(J20:J21)</f>
        <v>2010000</v>
      </c>
      <c r="K19" s="370">
        <f>SUM(K20:K21)</f>
        <v>1580000</v>
      </c>
      <c r="L19" s="371"/>
      <c r="M19" s="371"/>
      <c r="N19" s="371"/>
      <c r="O19" s="372"/>
      <c r="P19" s="331"/>
    </row>
    <row r="20" spans="1:16" s="351" customFormat="1" ht="15">
      <c r="A20" s="698"/>
      <c r="B20" s="701"/>
      <c r="C20" s="701"/>
      <c r="D20" s="337" t="s">
        <v>11</v>
      </c>
      <c r="E20" s="701"/>
      <c r="F20" s="701"/>
      <c r="G20" s="704"/>
      <c r="H20" s="340">
        <f>SUM(I20:O20)</f>
        <v>1104962</v>
      </c>
      <c r="I20" s="339">
        <v>199962</v>
      </c>
      <c r="J20" s="340">
        <v>510000</v>
      </c>
      <c r="K20" s="340">
        <v>395000</v>
      </c>
      <c r="L20" s="371"/>
      <c r="M20" s="371"/>
      <c r="N20" s="371"/>
      <c r="O20" s="372"/>
      <c r="P20" s="331"/>
    </row>
    <row r="21" spans="1:16" s="351" customFormat="1" ht="15.75" thickBot="1">
      <c r="A21" s="719"/>
      <c r="B21" s="710"/>
      <c r="C21" s="710"/>
      <c r="D21" s="373" t="s">
        <v>12</v>
      </c>
      <c r="E21" s="710"/>
      <c r="F21" s="710"/>
      <c r="G21" s="718"/>
      <c r="H21" s="340">
        <f>SUM(I21:O21)</f>
        <v>2685000</v>
      </c>
      <c r="I21" s="374"/>
      <c r="J21" s="375">
        <v>1500000</v>
      </c>
      <c r="K21" s="375">
        <v>1185000</v>
      </c>
      <c r="L21" s="376"/>
      <c r="M21" s="376"/>
      <c r="N21" s="376"/>
      <c r="O21" s="377"/>
      <c r="P21" s="378"/>
    </row>
    <row r="22" spans="1:16" s="31" customFormat="1" ht="15.75">
      <c r="A22" s="697">
        <v>4</v>
      </c>
      <c r="B22" s="700">
        <v>600</v>
      </c>
      <c r="C22" s="715">
        <v>60014</v>
      </c>
      <c r="D22" s="325" t="s">
        <v>13</v>
      </c>
      <c r="E22" s="700">
        <v>2003</v>
      </c>
      <c r="F22" s="700">
        <v>2009</v>
      </c>
      <c r="G22" s="703" t="s">
        <v>193</v>
      </c>
      <c r="H22" s="324"/>
      <c r="I22" s="366"/>
      <c r="J22" s="328"/>
      <c r="K22" s="328"/>
      <c r="L22" s="329"/>
      <c r="M22" s="329"/>
      <c r="N22" s="329"/>
      <c r="O22" s="330"/>
      <c r="P22" s="331"/>
    </row>
    <row r="23" spans="1:16" s="31" customFormat="1" ht="15.75">
      <c r="A23" s="698"/>
      <c r="B23" s="701"/>
      <c r="C23" s="716"/>
      <c r="D23" s="332" t="s">
        <v>189</v>
      </c>
      <c r="E23" s="701"/>
      <c r="F23" s="701"/>
      <c r="G23" s="704"/>
      <c r="H23" s="333">
        <f>SUM(I23:O23)</f>
        <v>7050060</v>
      </c>
      <c r="I23" s="334">
        <f>SUM(I24:I26)</f>
        <v>88060</v>
      </c>
      <c r="J23" s="334">
        <f>SUM(J24:J26)</f>
        <v>2112000</v>
      </c>
      <c r="K23" s="334">
        <f>SUM(K24:K26)</f>
        <v>4850000</v>
      </c>
      <c r="L23" s="379"/>
      <c r="M23" s="341"/>
      <c r="N23" s="341"/>
      <c r="O23" s="380"/>
      <c r="P23" s="331"/>
    </row>
    <row r="24" spans="1:16" s="31" customFormat="1" ht="15">
      <c r="A24" s="698"/>
      <c r="B24" s="701"/>
      <c r="C24" s="716"/>
      <c r="D24" s="381" t="s">
        <v>11</v>
      </c>
      <c r="E24" s="701"/>
      <c r="F24" s="701"/>
      <c r="G24" s="704"/>
      <c r="H24" s="340">
        <f>SUM(I24:O24)</f>
        <v>637560</v>
      </c>
      <c r="I24" s="339">
        <v>88060</v>
      </c>
      <c r="J24" s="340">
        <v>12000</v>
      </c>
      <c r="K24" s="340">
        <v>537500</v>
      </c>
      <c r="L24" s="341"/>
      <c r="M24" s="341"/>
      <c r="N24" s="341"/>
      <c r="O24" s="380"/>
      <c r="P24" s="331"/>
    </row>
    <row r="25" spans="1:16" s="31" customFormat="1" ht="15">
      <c r="A25" s="698"/>
      <c r="B25" s="701"/>
      <c r="C25" s="716"/>
      <c r="D25" s="381" t="s">
        <v>12</v>
      </c>
      <c r="E25" s="701"/>
      <c r="F25" s="701"/>
      <c r="G25" s="704"/>
      <c r="H25" s="340">
        <f>SUM(I25:O25)</f>
        <v>5212500</v>
      </c>
      <c r="I25" s="339"/>
      <c r="J25" s="340">
        <v>1500000</v>
      </c>
      <c r="K25" s="340">
        <v>3712500</v>
      </c>
      <c r="L25" s="341"/>
      <c r="M25" s="341"/>
      <c r="N25" s="341"/>
      <c r="O25" s="380"/>
      <c r="P25" s="331"/>
    </row>
    <row r="26" spans="1:16" s="31" customFormat="1" ht="15.75" thickBot="1">
      <c r="A26" s="719"/>
      <c r="B26" s="710"/>
      <c r="C26" s="717"/>
      <c r="D26" s="382" t="s">
        <v>194</v>
      </c>
      <c r="E26" s="710"/>
      <c r="F26" s="710"/>
      <c r="G26" s="718"/>
      <c r="H26" s="340">
        <f>SUM(I26:O26)</f>
        <v>1200000</v>
      </c>
      <c r="I26" s="374"/>
      <c r="J26" s="375">
        <v>600000</v>
      </c>
      <c r="K26" s="375">
        <v>600000</v>
      </c>
      <c r="L26" s="383"/>
      <c r="M26" s="383"/>
      <c r="N26" s="383"/>
      <c r="O26" s="384"/>
      <c r="P26" s="331"/>
    </row>
    <row r="27" spans="1:16" s="31" customFormat="1" ht="15.75">
      <c r="A27" s="697">
        <v>5</v>
      </c>
      <c r="B27" s="700">
        <v>600</v>
      </c>
      <c r="C27" s="700">
        <v>60016</v>
      </c>
      <c r="D27" s="325" t="s">
        <v>195</v>
      </c>
      <c r="E27" s="700">
        <v>2003</v>
      </c>
      <c r="F27" s="700">
        <v>2011</v>
      </c>
      <c r="G27" s="703" t="s">
        <v>193</v>
      </c>
      <c r="H27" s="327"/>
      <c r="I27" s="385"/>
      <c r="J27" s="385"/>
      <c r="K27" s="385"/>
      <c r="L27" s="386"/>
      <c r="M27" s="329"/>
      <c r="N27" s="387"/>
      <c r="O27" s="329"/>
      <c r="P27" s="369"/>
    </row>
    <row r="28" spans="1:16" s="31" customFormat="1" ht="15.75">
      <c r="A28" s="698"/>
      <c r="B28" s="701"/>
      <c r="C28" s="701"/>
      <c r="D28" s="332" t="s">
        <v>189</v>
      </c>
      <c r="E28" s="701"/>
      <c r="F28" s="701"/>
      <c r="G28" s="704"/>
      <c r="H28" s="370">
        <f>SUM(I28:O28)</f>
        <v>2219915</v>
      </c>
      <c r="I28" s="370">
        <f>SUM(I29)</f>
        <v>419915</v>
      </c>
      <c r="J28" s="370"/>
      <c r="K28" s="370"/>
      <c r="L28" s="370">
        <f>SUM(L29)</f>
        <v>900000</v>
      </c>
      <c r="M28" s="370">
        <f>SUM(M29)</f>
        <v>900000</v>
      </c>
      <c r="N28" s="388"/>
      <c r="O28" s="335"/>
      <c r="P28" s="331"/>
    </row>
    <row r="29" spans="1:16" s="31" customFormat="1" ht="15.75" thickBot="1">
      <c r="A29" s="719"/>
      <c r="B29" s="710"/>
      <c r="C29" s="710"/>
      <c r="D29" s="381" t="s">
        <v>11</v>
      </c>
      <c r="E29" s="710"/>
      <c r="F29" s="710"/>
      <c r="G29" s="718"/>
      <c r="H29" s="340">
        <f>SUM(I29:O29)</f>
        <v>2219915</v>
      </c>
      <c r="I29" s="375">
        <v>419915</v>
      </c>
      <c r="J29" s="389"/>
      <c r="K29" s="375"/>
      <c r="L29" s="383">
        <v>900000</v>
      </c>
      <c r="M29" s="383">
        <v>900000</v>
      </c>
      <c r="N29" s="390"/>
      <c r="O29" s="391"/>
      <c r="P29" s="378"/>
    </row>
    <row r="30" spans="1:16" s="32" customFormat="1" ht="15.75">
      <c r="A30" s="697">
        <v>6</v>
      </c>
      <c r="B30" s="700">
        <v>600</v>
      </c>
      <c r="C30" s="700">
        <v>60016</v>
      </c>
      <c r="D30" s="325" t="s">
        <v>196</v>
      </c>
      <c r="E30" s="722">
        <v>2008</v>
      </c>
      <c r="F30" s="722">
        <v>2009</v>
      </c>
      <c r="G30" s="724" t="s">
        <v>193</v>
      </c>
      <c r="H30" s="365"/>
      <c r="I30" s="394"/>
      <c r="J30" s="395"/>
      <c r="K30" s="395"/>
      <c r="L30" s="335"/>
      <c r="M30" s="335"/>
      <c r="N30" s="335"/>
      <c r="O30" s="336"/>
      <c r="P30" s="396"/>
    </row>
    <row r="31" spans="1:16" s="32" customFormat="1" ht="15.75">
      <c r="A31" s="720"/>
      <c r="B31" s="722"/>
      <c r="C31" s="722"/>
      <c r="D31" s="332" t="s">
        <v>189</v>
      </c>
      <c r="E31" s="722"/>
      <c r="F31" s="722"/>
      <c r="G31" s="724"/>
      <c r="H31" s="370">
        <f>SUM(I31:K31)</f>
        <v>2750000</v>
      </c>
      <c r="I31" s="334"/>
      <c r="J31" s="334">
        <f>SUM(J32:J33)</f>
        <v>150000</v>
      </c>
      <c r="K31" s="334">
        <f>SUM(K32:K33)</f>
        <v>2600000</v>
      </c>
      <c r="L31" s="341"/>
      <c r="M31" s="341"/>
      <c r="N31" s="341"/>
      <c r="O31" s="380"/>
      <c r="P31" s="396"/>
    </row>
    <row r="32" spans="1:16" s="32" customFormat="1" ht="15">
      <c r="A32" s="720"/>
      <c r="B32" s="722"/>
      <c r="C32" s="722"/>
      <c r="D32" s="381" t="s">
        <v>11</v>
      </c>
      <c r="E32" s="722"/>
      <c r="F32" s="722"/>
      <c r="G32" s="724"/>
      <c r="H32" s="340">
        <f>SUM(I32:O32)</f>
        <v>800000</v>
      </c>
      <c r="I32" s="339"/>
      <c r="J32" s="340">
        <v>150000</v>
      </c>
      <c r="K32" s="340">
        <v>650000</v>
      </c>
      <c r="L32" s="341"/>
      <c r="M32" s="341"/>
      <c r="N32" s="341"/>
      <c r="O32" s="380"/>
      <c r="P32" s="396"/>
    </row>
    <row r="33" spans="1:16" s="32" customFormat="1" ht="15.75" thickBot="1">
      <c r="A33" s="721"/>
      <c r="B33" s="723"/>
      <c r="C33" s="723"/>
      <c r="D33" s="382" t="s">
        <v>12</v>
      </c>
      <c r="E33" s="722"/>
      <c r="F33" s="722"/>
      <c r="G33" s="724"/>
      <c r="H33" s="340">
        <f>SUM(I33:O33)</f>
        <v>1950000</v>
      </c>
      <c r="I33" s="339"/>
      <c r="J33" s="340"/>
      <c r="K33" s="340">
        <v>1950000</v>
      </c>
      <c r="L33" s="341"/>
      <c r="M33" s="341"/>
      <c r="N33" s="341"/>
      <c r="O33" s="380"/>
      <c r="P33" s="396"/>
    </row>
    <row r="34" spans="1:16" s="32" customFormat="1" ht="15.75">
      <c r="A34" s="697">
        <v>7</v>
      </c>
      <c r="B34" s="700">
        <v>600</v>
      </c>
      <c r="C34" s="700">
        <v>60016</v>
      </c>
      <c r="D34" s="325" t="s">
        <v>197</v>
      </c>
      <c r="E34" s="700">
        <v>2007</v>
      </c>
      <c r="F34" s="700">
        <v>2008</v>
      </c>
      <c r="G34" s="703" t="s">
        <v>193</v>
      </c>
      <c r="H34" s="365"/>
      <c r="I34" s="366"/>
      <c r="J34" s="328"/>
      <c r="K34" s="328"/>
      <c r="L34" s="329"/>
      <c r="M34" s="329"/>
      <c r="N34" s="329"/>
      <c r="O34" s="330"/>
      <c r="P34" s="397"/>
    </row>
    <row r="35" spans="1:16" s="32" customFormat="1" ht="15.75">
      <c r="A35" s="698"/>
      <c r="B35" s="701"/>
      <c r="C35" s="701"/>
      <c r="D35" s="332" t="s">
        <v>189</v>
      </c>
      <c r="E35" s="722"/>
      <c r="F35" s="722"/>
      <c r="G35" s="724"/>
      <c r="H35" s="370">
        <f>SUM(I35:J35)</f>
        <v>3667500</v>
      </c>
      <c r="I35" s="334">
        <v>150000</v>
      </c>
      <c r="J35" s="370">
        <f>SUM(J36:J37)</f>
        <v>3517500</v>
      </c>
      <c r="K35" s="340"/>
      <c r="L35" s="341"/>
      <c r="M35" s="341"/>
      <c r="N35" s="341"/>
      <c r="O35" s="380"/>
      <c r="P35" s="396"/>
    </row>
    <row r="36" spans="1:16" s="32" customFormat="1" ht="15">
      <c r="A36" s="698"/>
      <c r="B36" s="701"/>
      <c r="C36" s="701"/>
      <c r="D36" s="381" t="s">
        <v>11</v>
      </c>
      <c r="E36" s="722"/>
      <c r="F36" s="722"/>
      <c r="G36" s="724"/>
      <c r="H36" s="340">
        <f>SUM(I36:O36)</f>
        <v>1042500</v>
      </c>
      <c r="I36" s="339">
        <v>150000</v>
      </c>
      <c r="J36" s="340">
        <v>892500</v>
      </c>
      <c r="K36" s="340"/>
      <c r="L36" s="341"/>
      <c r="M36" s="341"/>
      <c r="N36" s="341"/>
      <c r="O36" s="380"/>
      <c r="P36" s="396"/>
    </row>
    <row r="37" spans="1:16" s="32" customFormat="1" ht="15.75" thickBot="1">
      <c r="A37" s="719"/>
      <c r="B37" s="710"/>
      <c r="C37" s="710"/>
      <c r="D37" s="382" t="s">
        <v>12</v>
      </c>
      <c r="E37" s="723"/>
      <c r="F37" s="723"/>
      <c r="G37" s="725"/>
      <c r="H37" s="375">
        <f>SUM(I37:O37)</f>
        <v>2625000</v>
      </c>
      <c r="I37" s="374"/>
      <c r="J37" s="375">
        <v>2625000</v>
      </c>
      <c r="K37" s="375"/>
      <c r="L37" s="383"/>
      <c r="M37" s="383"/>
      <c r="N37" s="383"/>
      <c r="O37" s="384"/>
      <c r="P37" s="398"/>
    </row>
    <row r="38" spans="1:16" s="31" customFormat="1" ht="31.5">
      <c r="A38" s="697">
        <v>8</v>
      </c>
      <c r="B38" s="700">
        <v>600</v>
      </c>
      <c r="C38" s="700">
        <v>60016</v>
      </c>
      <c r="D38" s="399" t="s">
        <v>198</v>
      </c>
      <c r="E38" s="722">
        <v>2003</v>
      </c>
      <c r="F38" s="722">
        <v>2009</v>
      </c>
      <c r="G38" s="724" t="s">
        <v>193</v>
      </c>
      <c r="H38" s="400"/>
      <c r="I38" s="394"/>
      <c r="J38" s="395"/>
      <c r="K38" s="395"/>
      <c r="L38" s="335"/>
      <c r="M38" s="335"/>
      <c r="N38" s="335"/>
      <c r="O38" s="336"/>
      <c r="P38" s="331"/>
    </row>
    <row r="39" spans="1:16" s="31" customFormat="1" ht="15.75">
      <c r="A39" s="698"/>
      <c r="B39" s="701"/>
      <c r="C39" s="701"/>
      <c r="D39" s="332" t="s">
        <v>189</v>
      </c>
      <c r="E39" s="722"/>
      <c r="F39" s="722"/>
      <c r="G39" s="724"/>
      <c r="H39" s="370">
        <f>SUM(I39:O39)</f>
        <v>99982</v>
      </c>
      <c r="I39" s="370">
        <f>SUM(I40)</f>
        <v>14982</v>
      </c>
      <c r="J39" s="370"/>
      <c r="K39" s="370">
        <f>SUM(K40)</f>
        <v>85000</v>
      </c>
      <c r="L39" s="341"/>
      <c r="M39" s="341"/>
      <c r="N39" s="341"/>
      <c r="O39" s="336"/>
      <c r="P39" s="331"/>
    </row>
    <row r="40" spans="1:16" s="31" customFormat="1" ht="15.75" thickBot="1">
      <c r="A40" s="699"/>
      <c r="B40" s="702"/>
      <c r="C40" s="702"/>
      <c r="D40" s="381" t="s">
        <v>11</v>
      </c>
      <c r="E40" s="701"/>
      <c r="F40" s="701"/>
      <c r="G40" s="704"/>
      <c r="H40" s="340">
        <f>SUM(I40:O40)</f>
        <v>99982</v>
      </c>
      <c r="I40" s="340">
        <v>14982</v>
      </c>
      <c r="J40" s="340"/>
      <c r="K40" s="340">
        <v>85000</v>
      </c>
      <c r="L40" s="341"/>
      <c r="M40" s="341"/>
      <c r="N40" s="341"/>
      <c r="O40" s="336"/>
      <c r="P40" s="401"/>
    </row>
    <row r="41" spans="1:16" s="31" customFormat="1" ht="17.25" thickBot="1" thickTop="1">
      <c r="A41" s="688" t="s">
        <v>199</v>
      </c>
      <c r="B41" s="689"/>
      <c r="C41" s="689"/>
      <c r="D41" s="689"/>
      <c r="E41" s="689"/>
      <c r="F41" s="689"/>
      <c r="G41" s="689"/>
      <c r="H41" s="402">
        <f>SUM(H43)</f>
        <v>9150000</v>
      </c>
      <c r="I41" s="349">
        <v>0</v>
      </c>
      <c r="J41" s="402">
        <f aca="true" t="shared" si="2" ref="J41:O41">SUM(J43)</f>
        <v>150000</v>
      </c>
      <c r="K41" s="402">
        <f t="shared" si="2"/>
        <v>1000000</v>
      </c>
      <c r="L41" s="402">
        <f t="shared" si="2"/>
        <v>3000000</v>
      </c>
      <c r="M41" s="402">
        <f t="shared" si="2"/>
        <v>3000000</v>
      </c>
      <c r="N41" s="402">
        <f t="shared" si="2"/>
        <v>2000000</v>
      </c>
      <c r="O41" s="322">
        <f t="shared" si="2"/>
        <v>0</v>
      </c>
      <c r="P41" s="403"/>
    </row>
    <row r="42" spans="1:16" s="31" customFormat="1" ht="31.5">
      <c r="A42" s="697">
        <v>9</v>
      </c>
      <c r="B42" s="700">
        <v>630</v>
      </c>
      <c r="C42" s="700">
        <v>63003</v>
      </c>
      <c r="D42" s="404" t="s">
        <v>200</v>
      </c>
      <c r="E42" s="700">
        <v>2008</v>
      </c>
      <c r="F42" s="700">
        <v>2012</v>
      </c>
      <c r="G42" s="703" t="s">
        <v>188</v>
      </c>
      <c r="H42" s="327"/>
      <c r="I42" s="366"/>
      <c r="J42" s="328"/>
      <c r="K42" s="328"/>
      <c r="L42" s="328"/>
      <c r="M42" s="329"/>
      <c r="N42" s="329"/>
      <c r="O42" s="330"/>
      <c r="P42" s="369"/>
    </row>
    <row r="43" spans="1:16" s="31" customFormat="1" ht="15.75">
      <c r="A43" s="698"/>
      <c r="B43" s="701"/>
      <c r="C43" s="701"/>
      <c r="D43" s="332" t="s">
        <v>189</v>
      </c>
      <c r="E43" s="722"/>
      <c r="F43" s="722"/>
      <c r="G43" s="724"/>
      <c r="H43" s="370">
        <f>SUM(I43:O43)</f>
        <v>9150000</v>
      </c>
      <c r="I43" s="405"/>
      <c r="J43" s="406">
        <f>SUM(J44:J45)</f>
        <v>150000</v>
      </c>
      <c r="K43" s="406">
        <f>SUM(K44:K45)</f>
        <v>1000000</v>
      </c>
      <c r="L43" s="406">
        <f>SUM(L44:L45)</f>
        <v>3000000</v>
      </c>
      <c r="M43" s="406">
        <f>SUM(M44:M45)</f>
        <v>3000000</v>
      </c>
      <c r="N43" s="406">
        <f>SUM(N44:N45)</f>
        <v>2000000</v>
      </c>
      <c r="O43" s="336"/>
      <c r="P43" s="331"/>
    </row>
    <row r="44" spans="1:16" s="31" customFormat="1" ht="15">
      <c r="A44" s="698"/>
      <c r="B44" s="701"/>
      <c r="C44" s="701"/>
      <c r="D44" s="337" t="s">
        <v>11</v>
      </c>
      <c r="E44" s="701"/>
      <c r="F44" s="701"/>
      <c r="G44" s="704"/>
      <c r="H44" s="340">
        <f>SUM(I44:O44)</f>
        <v>2400000</v>
      </c>
      <c r="I44" s="407"/>
      <c r="J44" s="407">
        <v>150000</v>
      </c>
      <c r="K44" s="407">
        <v>250000</v>
      </c>
      <c r="L44" s="407">
        <v>750000</v>
      </c>
      <c r="M44" s="408">
        <v>750000</v>
      </c>
      <c r="N44" s="341">
        <v>500000</v>
      </c>
      <c r="O44" s="388"/>
      <c r="P44" s="331"/>
    </row>
    <row r="45" spans="1:16" s="31" customFormat="1" ht="15.75" thickBot="1">
      <c r="A45" s="699"/>
      <c r="B45" s="702"/>
      <c r="C45" s="702"/>
      <c r="D45" s="373" t="s">
        <v>12</v>
      </c>
      <c r="E45" s="702"/>
      <c r="F45" s="702"/>
      <c r="G45" s="705"/>
      <c r="H45" s="340">
        <f>SUM(I45:O45)</f>
        <v>6750000</v>
      </c>
      <c r="I45" s="409"/>
      <c r="J45" s="410"/>
      <c r="K45" s="410">
        <v>750000</v>
      </c>
      <c r="L45" s="410">
        <v>2250000</v>
      </c>
      <c r="M45" s="411">
        <v>2250000</v>
      </c>
      <c r="N45" s="346">
        <v>1500000</v>
      </c>
      <c r="O45" s="348"/>
      <c r="P45" s="331"/>
    </row>
    <row r="46" spans="1:16" s="351" customFormat="1" ht="17.25" thickBot="1" thickTop="1">
      <c r="A46" s="688" t="s">
        <v>201</v>
      </c>
      <c r="B46" s="689"/>
      <c r="C46" s="689"/>
      <c r="D46" s="689"/>
      <c r="E46" s="689"/>
      <c r="F46" s="689"/>
      <c r="G46" s="689"/>
      <c r="H46" s="412">
        <f>SUM(H48,H51,H54)</f>
        <v>44078618</v>
      </c>
      <c r="I46" s="412">
        <f aca="true" t="shared" si="3" ref="I46:O46">SUM(I48,I51,I54)</f>
        <v>1278618</v>
      </c>
      <c r="J46" s="412">
        <f t="shared" si="3"/>
        <v>4300000</v>
      </c>
      <c r="K46" s="412">
        <f t="shared" si="3"/>
        <v>4000000</v>
      </c>
      <c r="L46" s="412">
        <f t="shared" si="3"/>
        <v>4500000</v>
      </c>
      <c r="M46" s="412">
        <f t="shared" si="3"/>
        <v>3000000</v>
      </c>
      <c r="N46" s="412">
        <f t="shared" si="3"/>
        <v>5000000</v>
      </c>
      <c r="O46" s="412">
        <f t="shared" si="3"/>
        <v>22000000</v>
      </c>
      <c r="P46" s="350"/>
    </row>
    <row r="47" spans="1:16" s="351" customFormat="1" ht="31.5">
      <c r="A47" s="697">
        <v>10</v>
      </c>
      <c r="B47" s="700">
        <v>700</v>
      </c>
      <c r="C47" s="700">
        <v>70095</v>
      </c>
      <c r="D47" s="325" t="s">
        <v>202</v>
      </c>
      <c r="E47" s="700">
        <v>2006</v>
      </c>
      <c r="F47" s="700" t="s">
        <v>185</v>
      </c>
      <c r="G47" s="703" t="s">
        <v>203</v>
      </c>
      <c r="H47" s="324"/>
      <c r="I47" s="366"/>
      <c r="J47" s="328"/>
      <c r="K47" s="328"/>
      <c r="L47" s="328"/>
      <c r="M47" s="328"/>
      <c r="N47" s="328"/>
      <c r="O47" s="413"/>
      <c r="P47" s="414"/>
    </row>
    <row r="48" spans="1:16" s="351" customFormat="1" ht="15.75">
      <c r="A48" s="698"/>
      <c r="B48" s="701"/>
      <c r="C48" s="701"/>
      <c r="D48" s="332" t="s">
        <v>189</v>
      </c>
      <c r="E48" s="722"/>
      <c r="F48" s="722"/>
      <c r="G48" s="724"/>
      <c r="H48" s="370">
        <f>SUM(I48:O48)</f>
        <v>40028670</v>
      </c>
      <c r="I48" s="334">
        <f>SUM(I49)</f>
        <v>728670</v>
      </c>
      <c r="J48" s="334">
        <f aca="true" t="shared" si="4" ref="J48:O48">SUM(J49)</f>
        <v>3300000</v>
      </c>
      <c r="K48" s="334">
        <f t="shared" si="4"/>
        <v>3000000</v>
      </c>
      <c r="L48" s="334">
        <f t="shared" si="4"/>
        <v>3000000</v>
      </c>
      <c r="M48" s="334">
        <f t="shared" si="4"/>
        <v>3000000</v>
      </c>
      <c r="N48" s="334">
        <f t="shared" si="4"/>
        <v>5000000</v>
      </c>
      <c r="O48" s="334">
        <f t="shared" si="4"/>
        <v>22000000</v>
      </c>
      <c r="P48" s="414"/>
    </row>
    <row r="49" spans="1:16" s="351" customFormat="1" ht="16.5" thickBot="1">
      <c r="A49" s="719"/>
      <c r="B49" s="710"/>
      <c r="C49" s="710"/>
      <c r="D49" s="337" t="s">
        <v>11</v>
      </c>
      <c r="E49" s="701"/>
      <c r="F49" s="701"/>
      <c r="G49" s="704"/>
      <c r="H49" s="340">
        <f>SUM(I49:O49)</f>
        <v>40028670</v>
      </c>
      <c r="I49" s="340">
        <v>728670</v>
      </c>
      <c r="J49" s="340">
        <v>3300000</v>
      </c>
      <c r="K49" s="340">
        <v>3000000</v>
      </c>
      <c r="L49" s="340">
        <v>3000000</v>
      </c>
      <c r="M49" s="340">
        <v>3000000</v>
      </c>
      <c r="N49" s="340">
        <v>5000000</v>
      </c>
      <c r="O49" s="339">
        <v>22000000</v>
      </c>
      <c r="P49" s="414"/>
    </row>
    <row r="50" spans="1:16" s="351" customFormat="1" ht="31.5">
      <c r="A50" s="697">
        <v>11</v>
      </c>
      <c r="B50" s="700">
        <v>700</v>
      </c>
      <c r="C50" s="700">
        <v>70095</v>
      </c>
      <c r="D50" s="325" t="s">
        <v>204</v>
      </c>
      <c r="E50" s="700">
        <v>2008</v>
      </c>
      <c r="F50" s="700">
        <v>2010</v>
      </c>
      <c r="G50" s="703" t="s">
        <v>203</v>
      </c>
      <c r="H50" s="324"/>
      <c r="I50" s="328"/>
      <c r="J50" s="328"/>
      <c r="K50" s="328"/>
      <c r="L50" s="328"/>
      <c r="M50" s="328"/>
      <c r="N50" s="328"/>
      <c r="O50" s="366"/>
      <c r="P50" s="415"/>
    </row>
    <row r="51" spans="1:16" s="351" customFormat="1" ht="15.75">
      <c r="A51" s="698"/>
      <c r="B51" s="701"/>
      <c r="C51" s="701"/>
      <c r="D51" s="332" t="s">
        <v>189</v>
      </c>
      <c r="E51" s="722"/>
      <c r="F51" s="722"/>
      <c r="G51" s="724"/>
      <c r="H51" s="370">
        <f>SUM(I51:O51)</f>
        <v>2600000</v>
      </c>
      <c r="I51" s="370"/>
      <c r="J51" s="370">
        <f>SUM(J52)</f>
        <v>100000</v>
      </c>
      <c r="K51" s="370">
        <f>SUM(K52)</f>
        <v>1000000</v>
      </c>
      <c r="L51" s="370">
        <f>SUM(L52)</f>
        <v>1500000</v>
      </c>
      <c r="M51" s="395"/>
      <c r="N51" s="395"/>
      <c r="O51" s="394"/>
      <c r="P51" s="414"/>
    </row>
    <row r="52" spans="1:16" s="351" customFormat="1" ht="16.5" thickBot="1">
      <c r="A52" s="698"/>
      <c r="B52" s="701"/>
      <c r="C52" s="701"/>
      <c r="D52" s="337" t="s">
        <v>11</v>
      </c>
      <c r="E52" s="701"/>
      <c r="F52" s="701"/>
      <c r="G52" s="704"/>
      <c r="H52" s="340">
        <f>SUM(I52:O52)</f>
        <v>2600000</v>
      </c>
      <c r="I52" s="340"/>
      <c r="J52" s="340">
        <v>100000</v>
      </c>
      <c r="K52" s="340">
        <v>1000000</v>
      </c>
      <c r="L52" s="340">
        <v>1500000</v>
      </c>
      <c r="M52" s="395"/>
      <c r="N52" s="395"/>
      <c r="O52" s="394"/>
      <c r="P52" s="414"/>
    </row>
    <row r="53" spans="1:16" s="351" customFormat="1" ht="31.5">
      <c r="A53" s="697">
        <v>12</v>
      </c>
      <c r="B53" s="700">
        <v>700</v>
      </c>
      <c r="C53" s="700">
        <v>70095</v>
      </c>
      <c r="D53" s="325" t="s">
        <v>205</v>
      </c>
      <c r="E53" s="700">
        <v>2006</v>
      </c>
      <c r="F53" s="700">
        <v>2008</v>
      </c>
      <c r="G53" s="703" t="s">
        <v>203</v>
      </c>
      <c r="H53" s="324"/>
      <c r="I53" s="328"/>
      <c r="J53" s="328"/>
      <c r="K53" s="328"/>
      <c r="L53" s="328"/>
      <c r="M53" s="328"/>
      <c r="N53" s="328"/>
      <c r="O53" s="366"/>
      <c r="P53" s="415"/>
    </row>
    <row r="54" spans="1:16" s="351" customFormat="1" ht="15.75">
      <c r="A54" s="698"/>
      <c r="B54" s="701"/>
      <c r="C54" s="701"/>
      <c r="D54" s="332" t="s">
        <v>189</v>
      </c>
      <c r="E54" s="722"/>
      <c r="F54" s="722"/>
      <c r="G54" s="724"/>
      <c r="H54" s="370">
        <f>SUM(I54:O54)</f>
        <v>1449948</v>
      </c>
      <c r="I54" s="370">
        <f>SUM(I55)</f>
        <v>549948</v>
      </c>
      <c r="J54" s="370">
        <f>SUM(J55)</f>
        <v>900000</v>
      </c>
      <c r="K54" s="395"/>
      <c r="L54" s="395"/>
      <c r="M54" s="395"/>
      <c r="N54" s="395"/>
      <c r="O54" s="394"/>
      <c r="P54" s="414"/>
    </row>
    <row r="55" spans="1:16" s="351" customFormat="1" ht="16.5" thickBot="1">
      <c r="A55" s="719"/>
      <c r="B55" s="710"/>
      <c r="C55" s="710"/>
      <c r="D55" s="373" t="s">
        <v>11</v>
      </c>
      <c r="E55" s="710"/>
      <c r="F55" s="710"/>
      <c r="G55" s="718"/>
      <c r="H55" s="375">
        <f>SUM(I55:O55)</f>
        <v>1449948</v>
      </c>
      <c r="I55" s="375">
        <v>549948</v>
      </c>
      <c r="J55" s="375">
        <v>900000</v>
      </c>
      <c r="K55" s="389"/>
      <c r="L55" s="389"/>
      <c r="M55" s="389"/>
      <c r="N55" s="389"/>
      <c r="O55" s="416"/>
      <c r="P55" s="417"/>
    </row>
    <row r="56" spans="1:16" s="351" customFormat="1" ht="15.75">
      <c r="A56" s="677" t="s">
        <v>10</v>
      </c>
      <c r="B56" s="680" t="s">
        <v>0</v>
      </c>
      <c r="C56" s="680" t="s">
        <v>174</v>
      </c>
      <c r="D56" s="680" t="s">
        <v>175</v>
      </c>
      <c r="E56" s="683" t="s">
        <v>7</v>
      </c>
      <c r="F56" s="684"/>
      <c r="G56" s="680" t="s">
        <v>176</v>
      </c>
      <c r="H56" s="683" t="s">
        <v>177</v>
      </c>
      <c r="I56" s="690" t="s">
        <v>178</v>
      </c>
      <c r="J56" s="691"/>
      <c r="K56" s="691"/>
      <c r="L56" s="691"/>
      <c r="M56" s="691"/>
      <c r="N56" s="691"/>
      <c r="O56" s="691"/>
      <c r="P56" s="692" t="s">
        <v>179</v>
      </c>
    </row>
    <row r="57" spans="1:16" s="351" customFormat="1" ht="15.75">
      <c r="A57" s="678"/>
      <c r="B57" s="681"/>
      <c r="C57" s="681"/>
      <c r="D57" s="681"/>
      <c r="E57" s="685"/>
      <c r="F57" s="686"/>
      <c r="G57" s="681"/>
      <c r="H57" s="681"/>
      <c r="I57" s="681" t="s">
        <v>180</v>
      </c>
      <c r="J57" s="681" t="s">
        <v>181</v>
      </c>
      <c r="K57" s="685" t="s">
        <v>182</v>
      </c>
      <c r="L57" s="695"/>
      <c r="M57" s="695"/>
      <c r="N57" s="695"/>
      <c r="O57" s="695"/>
      <c r="P57" s="693"/>
    </row>
    <row r="58" spans="1:16" s="351" customFormat="1" ht="31.5" customHeight="1" thickBot="1">
      <c r="A58" s="679"/>
      <c r="B58" s="682"/>
      <c r="C58" s="682"/>
      <c r="D58" s="682"/>
      <c r="E58" s="418" t="s">
        <v>183</v>
      </c>
      <c r="F58" s="418" t="s">
        <v>184</v>
      </c>
      <c r="G58" s="682"/>
      <c r="H58" s="687"/>
      <c r="I58" s="687"/>
      <c r="J58" s="687"/>
      <c r="K58" s="419">
        <v>2009</v>
      </c>
      <c r="L58" s="420">
        <v>2010</v>
      </c>
      <c r="M58" s="420">
        <v>2011</v>
      </c>
      <c r="N58" s="420">
        <v>2012</v>
      </c>
      <c r="O58" s="421" t="s">
        <v>185</v>
      </c>
      <c r="P58" s="694"/>
    </row>
    <row r="59" spans="1:16" s="351" customFormat="1" ht="15" customHeight="1" thickBot="1">
      <c r="A59" s="317">
        <v>1</v>
      </c>
      <c r="B59" s="318">
        <v>2</v>
      </c>
      <c r="C59" s="318">
        <v>3</v>
      </c>
      <c r="D59" s="318">
        <v>4</v>
      </c>
      <c r="E59" s="319">
        <v>5</v>
      </c>
      <c r="F59" s="319">
        <v>6</v>
      </c>
      <c r="G59" s="319">
        <v>7</v>
      </c>
      <c r="H59" s="319">
        <v>8</v>
      </c>
      <c r="I59" s="319">
        <v>9</v>
      </c>
      <c r="J59" s="318">
        <v>10</v>
      </c>
      <c r="K59" s="318">
        <v>11</v>
      </c>
      <c r="L59" s="318">
        <v>12</v>
      </c>
      <c r="M59" s="318">
        <v>13</v>
      </c>
      <c r="N59" s="318">
        <v>14</v>
      </c>
      <c r="O59" s="320">
        <v>15</v>
      </c>
      <c r="P59" s="321">
        <v>16</v>
      </c>
    </row>
    <row r="60" spans="1:16" s="31" customFormat="1" ht="17.25" customHeight="1" thickBot="1" thickTop="1">
      <c r="A60" s="688" t="s">
        <v>206</v>
      </c>
      <c r="B60" s="726"/>
      <c r="C60" s="726"/>
      <c r="D60" s="726"/>
      <c r="E60" s="726"/>
      <c r="F60" s="726"/>
      <c r="G60" s="727"/>
      <c r="H60" s="322">
        <f aca="true" t="shared" si="5" ref="H60:O60">SUM(H62,H66)</f>
        <v>1702500</v>
      </c>
      <c r="I60" s="322">
        <f t="shared" si="5"/>
        <v>40800</v>
      </c>
      <c r="J60" s="322">
        <f t="shared" si="5"/>
        <v>1261700</v>
      </c>
      <c r="K60" s="322">
        <f t="shared" si="5"/>
        <v>400000</v>
      </c>
      <c r="L60" s="322">
        <f t="shared" si="5"/>
        <v>0</v>
      </c>
      <c r="M60" s="322">
        <f t="shared" si="5"/>
        <v>0</v>
      </c>
      <c r="N60" s="322">
        <f t="shared" si="5"/>
        <v>0</v>
      </c>
      <c r="O60" s="322">
        <f t="shared" si="5"/>
        <v>0</v>
      </c>
      <c r="P60" s="323"/>
    </row>
    <row r="61" spans="1:16" s="31" customFormat="1" ht="15.75">
      <c r="A61" s="697">
        <v>13</v>
      </c>
      <c r="B61" s="700">
        <v>754</v>
      </c>
      <c r="C61" s="700">
        <v>75412</v>
      </c>
      <c r="D61" s="325" t="s">
        <v>207</v>
      </c>
      <c r="E61" s="700">
        <v>2004</v>
      </c>
      <c r="F61" s="700">
        <v>2008</v>
      </c>
      <c r="G61" s="703" t="s">
        <v>188</v>
      </c>
      <c r="H61" s="324"/>
      <c r="I61" s="366"/>
      <c r="J61" s="328"/>
      <c r="K61" s="328"/>
      <c r="L61" s="328"/>
      <c r="M61" s="329"/>
      <c r="N61" s="329"/>
      <c r="O61" s="330"/>
      <c r="P61" s="331"/>
    </row>
    <row r="62" spans="1:16" s="31" customFormat="1" ht="15.75">
      <c r="A62" s="698"/>
      <c r="B62" s="701"/>
      <c r="C62" s="701"/>
      <c r="D62" s="332" t="s">
        <v>189</v>
      </c>
      <c r="E62" s="722"/>
      <c r="F62" s="722"/>
      <c r="G62" s="724"/>
      <c r="H62" s="370">
        <f>SUM(I62:O62)</f>
        <v>1200500</v>
      </c>
      <c r="I62" s="334">
        <f>SUM(I63:I64)</f>
        <v>38800</v>
      </c>
      <c r="J62" s="334">
        <f>SUM(J63:J64)</f>
        <v>1161700</v>
      </c>
      <c r="K62" s="395"/>
      <c r="L62" s="395"/>
      <c r="M62" s="335"/>
      <c r="N62" s="335"/>
      <c r="O62" s="336"/>
      <c r="P62" s="331"/>
    </row>
    <row r="63" spans="1:16" s="31" customFormat="1" ht="15">
      <c r="A63" s="698"/>
      <c r="B63" s="701"/>
      <c r="C63" s="701"/>
      <c r="D63" s="337" t="s">
        <v>11</v>
      </c>
      <c r="E63" s="722"/>
      <c r="F63" s="722"/>
      <c r="G63" s="724"/>
      <c r="H63" s="340">
        <f>SUM(I63:O63)</f>
        <v>216800</v>
      </c>
      <c r="I63" s="339">
        <v>38800</v>
      </c>
      <c r="J63" s="340">
        <v>178000</v>
      </c>
      <c r="K63" s="395"/>
      <c r="L63" s="395"/>
      <c r="M63" s="335"/>
      <c r="N63" s="335"/>
      <c r="O63" s="336"/>
      <c r="P63" s="331"/>
    </row>
    <row r="64" spans="1:16" s="31" customFormat="1" ht="15.75" thickBot="1">
      <c r="A64" s="719"/>
      <c r="B64" s="710"/>
      <c r="C64" s="710"/>
      <c r="D64" s="373" t="s">
        <v>12</v>
      </c>
      <c r="E64" s="723"/>
      <c r="F64" s="723"/>
      <c r="G64" s="725"/>
      <c r="H64" s="340">
        <f>SUM(I64:O64)</f>
        <v>983700</v>
      </c>
      <c r="I64" s="374"/>
      <c r="J64" s="375">
        <v>983700</v>
      </c>
      <c r="K64" s="389"/>
      <c r="L64" s="389"/>
      <c r="M64" s="391"/>
      <c r="N64" s="391"/>
      <c r="O64" s="422"/>
      <c r="P64" s="331"/>
    </row>
    <row r="65" spans="1:16" s="31" customFormat="1" ht="15.75">
      <c r="A65" s="697">
        <v>14</v>
      </c>
      <c r="B65" s="700">
        <v>754</v>
      </c>
      <c r="C65" s="700">
        <v>75495</v>
      </c>
      <c r="D65" s="423" t="s">
        <v>208</v>
      </c>
      <c r="E65" s="722">
        <v>2007</v>
      </c>
      <c r="F65" s="722">
        <v>2009</v>
      </c>
      <c r="G65" s="724" t="s">
        <v>188</v>
      </c>
      <c r="H65" s="365"/>
      <c r="I65" s="394"/>
      <c r="J65" s="395"/>
      <c r="K65" s="395"/>
      <c r="L65" s="395"/>
      <c r="M65" s="335"/>
      <c r="N65" s="335"/>
      <c r="O65" s="336"/>
      <c r="P65" s="369"/>
    </row>
    <row r="66" spans="1:16" s="31" customFormat="1" ht="15.75">
      <c r="A66" s="698"/>
      <c r="B66" s="701"/>
      <c r="C66" s="701"/>
      <c r="D66" s="332" t="s">
        <v>189</v>
      </c>
      <c r="E66" s="722"/>
      <c r="F66" s="722"/>
      <c r="G66" s="724"/>
      <c r="H66" s="370">
        <f>SUM(I66:O66)</f>
        <v>502000</v>
      </c>
      <c r="I66" s="370">
        <f>SUM(I67)</f>
        <v>2000</v>
      </c>
      <c r="J66" s="370">
        <f>SUM(J67)</f>
        <v>100000</v>
      </c>
      <c r="K66" s="370">
        <f>SUM(K67)</f>
        <v>400000</v>
      </c>
      <c r="L66" s="340"/>
      <c r="M66" s="341"/>
      <c r="N66" s="341"/>
      <c r="O66" s="380"/>
      <c r="P66" s="331"/>
    </row>
    <row r="67" spans="1:16" s="31" customFormat="1" ht="15.75" thickBot="1">
      <c r="A67" s="699"/>
      <c r="B67" s="702"/>
      <c r="C67" s="702"/>
      <c r="D67" s="337" t="s">
        <v>11</v>
      </c>
      <c r="E67" s="701"/>
      <c r="F67" s="701"/>
      <c r="G67" s="704"/>
      <c r="H67" s="340">
        <f>SUM(I67:O67)</f>
        <v>502000</v>
      </c>
      <c r="I67" s="340">
        <v>2000</v>
      </c>
      <c r="J67" s="340">
        <v>100000</v>
      </c>
      <c r="K67" s="340">
        <v>400000</v>
      </c>
      <c r="L67" s="340"/>
      <c r="M67" s="341"/>
      <c r="N67" s="341"/>
      <c r="O67" s="424"/>
      <c r="P67" s="331"/>
    </row>
    <row r="68" spans="1:16" s="351" customFormat="1" ht="17.25" thickBot="1" thickTop="1">
      <c r="A68" s="688" t="s">
        <v>209</v>
      </c>
      <c r="B68" s="689"/>
      <c r="C68" s="689"/>
      <c r="D68" s="689"/>
      <c r="E68" s="689"/>
      <c r="F68" s="689"/>
      <c r="G68" s="689"/>
      <c r="H68" s="349">
        <f aca="true" t="shared" si="6" ref="H68:O68">SUM(H70)</f>
        <v>6081818</v>
      </c>
      <c r="I68" s="349">
        <f t="shared" si="6"/>
        <v>523818</v>
      </c>
      <c r="J68" s="349">
        <f t="shared" si="6"/>
        <v>1008000</v>
      </c>
      <c r="K68" s="349">
        <f t="shared" si="6"/>
        <v>950000</v>
      </c>
      <c r="L68" s="349">
        <f t="shared" si="6"/>
        <v>2600000</v>
      </c>
      <c r="M68" s="349">
        <f t="shared" si="6"/>
        <v>1000000</v>
      </c>
      <c r="N68" s="349">
        <f t="shared" si="6"/>
        <v>0</v>
      </c>
      <c r="O68" s="349">
        <f t="shared" si="6"/>
        <v>0</v>
      </c>
      <c r="P68" s="350"/>
    </row>
    <row r="69" spans="1:16" s="426" customFormat="1" ht="47.25">
      <c r="A69" s="697">
        <v>15</v>
      </c>
      <c r="B69" s="700">
        <v>801</v>
      </c>
      <c r="C69" s="700">
        <v>80101</v>
      </c>
      <c r="D69" s="325" t="s">
        <v>210</v>
      </c>
      <c r="E69" s="700">
        <v>2005</v>
      </c>
      <c r="F69" s="700">
        <v>2011</v>
      </c>
      <c r="G69" s="703" t="s">
        <v>203</v>
      </c>
      <c r="H69" s="324"/>
      <c r="I69" s="366"/>
      <c r="J69" s="328"/>
      <c r="K69" s="328"/>
      <c r="L69" s="328"/>
      <c r="M69" s="329"/>
      <c r="N69" s="329"/>
      <c r="O69" s="330"/>
      <c r="P69" s="425"/>
    </row>
    <row r="70" spans="1:16" s="426" customFormat="1" ht="15.75">
      <c r="A70" s="698"/>
      <c r="B70" s="701"/>
      <c r="C70" s="701"/>
      <c r="D70" s="332" t="s">
        <v>189</v>
      </c>
      <c r="E70" s="722"/>
      <c r="F70" s="722"/>
      <c r="G70" s="724"/>
      <c r="H70" s="370">
        <f>SUM(I70:O70)</f>
        <v>6081818</v>
      </c>
      <c r="I70" s="334">
        <f>SUM(I71:I72)</f>
        <v>523818</v>
      </c>
      <c r="J70" s="334">
        <f>SUM(J71:J72)</f>
        <v>1008000</v>
      </c>
      <c r="K70" s="334">
        <f>SUM(K71:K72)</f>
        <v>950000</v>
      </c>
      <c r="L70" s="334">
        <f>SUM(L71:L72)</f>
        <v>2600000</v>
      </c>
      <c r="M70" s="334">
        <f>SUM(M71:M72)</f>
        <v>1000000</v>
      </c>
      <c r="N70" s="341"/>
      <c r="O70" s="380"/>
      <c r="P70" s="427"/>
    </row>
    <row r="71" spans="1:16" s="426" customFormat="1" ht="15.75">
      <c r="A71" s="698"/>
      <c r="B71" s="701"/>
      <c r="C71" s="701"/>
      <c r="D71" s="337" t="s">
        <v>11</v>
      </c>
      <c r="E71" s="701"/>
      <c r="F71" s="701"/>
      <c r="G71" s="704"/>
      <c r="H71" s="340">
        <f>SUM(I71:O71)</f>
        <v>2751818</v>
      </c>
      <c r="I71" s="340">
        <v>523818</v>
      </c>
      <c r="J71" s="340">
        <v>408000</v>
      </c>
      <c r="K71" s="340">
        <v>380000</v>
      </c>
      <c r="L71" s="340">
        <v>1040000</v>
      </c>
      <c r="M71" s="341">
        <v>400000</v>
      </c>
      <c r="N71" s="341"/>
      <c r="O71" s="424"/>
      <c r="P71" s="427"/>
    </row>
    <row r="72" spans="1:16" s="426" customFormat="1" ht="16.5" thickBot="1">
      <c r="A72" s="699"/>
      <c r="B72" s="702"/>
      <c r="C72" s="702"/>
      <c r="D72" s="342" t="s">
        <v>12</v>
      </c>
      <c r="E72" s="702"/>
      <c r="F72" s="702"/>
      <c r="G72" s="705"/>
      <c r="H72" s="340">
        <f>SUM(I72:O72)</f>
        <v>3330000</v>
      </c>
      <c r="I72" s="344"/>
      <c r="J72" s="345">
        <v>600000</v>
      </c>
      <c r="K72" s="345">
        <v>570000</v>
      </c>
      <c r="L72" s="345">
        <v>1560000</v>
      </c>
      <c r="M72" s="346">
        <v>600000</v>
      </c>
      <c r="N72" s="346"/>
      <c r="O72" s="428"/>
      <c r="P72" s="429"/>
    </row>
    <row r="73" spans="1:16" s="351" customFormat="1" ht="17.25" thickBot="1" thickTop="1">
      <c r="A73" s="688" t="s">
        <v>211</v>
      </c>
      <c r="B73" s="689"/>
      <c r="C73" s="689"/>
      <c r="D73" s="689"/>
      <c r="E73" s="689"/>
      <c r="F73" s="689"/>
      <c r="G73" s="689"/>
      <c r="H73" s="412">
        <f aca="true" t="shared" si="7" ref="H73:O73">SUM(H75,H80,H84,H88,H92,H96,H100)</f>
        <v>76901187</v>
      </c>
      <c r="I73" s="412">
        <f t="shared" si="7"/>
        <v>49275187</v>
      </c>
      <c r="J73" s="412">
        <f t="shared" si="7"/>
        <v>4576000</v>
      </c>
      <c r="K73" s="412">
        <f t="shared" si="7"/>
        <v>4950000</v>
      </c>
      <c r="L73" s="412">
        <f t="shared" si="7"/>
        <v>4350000</v>
      </c>
      <c r="M73" s="412">
        <f t="shared" si="7"/>
        <v>4750000</v>
      </c>
      <c r="N73" s="412">
        <f t="shared" si="7"/>
        <v>5000000</v>
      </c>
      <c r="O73" s="412">
        <f t="shared" si="7"/>
        <v>4000000</v>
      </c>
      <c r="P73" s="350"/>
    </row>
    <row r="74" spans="1:16" s="432" customFormat="1" ht="31.5">
      <c r="A74" s="697">
        <v>16</v>
      </c>
      <c r="B74" s="700">
        <v>900</v>
      </c>
      <c r="C74" s="700">
        <v>90001</v>
      </c>
      <c r="D74" s="325" t="s">
        <v>212</v>
      </c>
      <c r="E74" s="700">
        <v>2000</v>
      </c>
      <c r="F74" s="700">
        <v>2008</v>
      </c>
      <c r="G74" s="700" t="s">
        <v>203</v>
      </c>
      <c r="H74" s="324"/>
      <c r="I74" s="430"/>
      <c r="J74" s="328"/>
      <c r="K74" s="328"/>
      <c r="L74" s="329"/>
      <c r="M74" s="329"/>
      <c r="N74" s="329"/>
      <c r="O74" s="330"/>
      <c r="P74" s="431"/>
    </row>
    <row r="75" spans="1:16" s="432" customFormat="1" ht="15.75">
      <c r="A75" s="698"/>
      <c r="B75" s="701"/>
      <c r="C75" s="701"/>
      <c r="D75" s="332" t="s">
        <v>189</v>
      </c>
      <c r="E75" s="722"/>
      <c r="F75" s="722"/>
      <c r="G75" s="722"/>
      <c r="H75" s="370">
        <f>SUM(I75:O75)</f>
        <v>53195187</v>
      </c>
      <c r="I75" s="433">
        <f>SUM(I76:I78)</f>
        <v>49195187</v>
      </c>
      <c r="J75" s="433">
        <f>SUM(J76:J78)</f>
        <v>4000000</v>
      </c>
      <c r="K75" s="395"/>
      <c r="L75" s="335"/>
      <c r="M75" s="335"/>
      <c r="N75" s="335"/>
      <c r="O75" s="336"/>
      <c r="P75" s="434"/>
    </row>
    <row r="76" spans="1:16" s="432" customFormat="1" ht="15">
      <c r="A76" s="698"/>
      <c r="B76" s="701"/>
      <c r="C76" s="701"/>
      <c r="D76" s="337" t="s">
        <v>11</v>
      </c>
      <c r="E76" s="701"/>
      <c r="F76" s="701"/>
      <c r="G76" s="701"/>
      <c r="H76" s="435">
        <f>SUM(I76:O76)</f>
        <v>19105297</v>
      </c>
      <c r="I76" s="436">
        <v>19105297</v>
      </c>
      <c r="J76" s="340"/>
      <c r="K76" s="395"/>
      <c r="L76" s="335"/>
      <c r="M76" s="335"/>
      <c r="N76" s="335"/>
      <c r="O76" s="336"/>
      <c r="P76" s="434"/>
    </row>
    <row r="77" spans="1:16" s="432" customFormat="1" ht="15">
      <c r="A77" s="698"/>
      <c r="B77" s="701"/>
      <c r="C77" s="701"/>
      <c r="D77" s="337" t="s">
        <v>213</v>
      </c>
      <c r="E77" s="701"/>
      <c r="F77" s="701"/>
      <c r="G77" s="701"/>
      <c r="H77" s="340">
        <f>SUM(I77:O77)</f>
        <v>19986220</v>
      </c>
      <c r="I77" s="436">
        <v>15986220</v>
      </c>
      <c r="J77" s="340">
        <v>4000000</v>
      </c>
      <c r="K77" s="395"/>
      <c r="L77" s="335"/>
      <c r="M77" s="335"/>
      <c r="N77" s="335"/>
      <c r="O77" s="336"/>
      <c r="P77" s="434"/>
    </row>
    <row r="78" spans="1:16" s="432" customFormat="1" ht="15.75" thickBot="1">
      <c r="A78" s="728"/>
      <c r="B78" s="714"/>
      <c r="C78" s="714"/>
      <c r="D78" s="337" t="s">
        <v>12</v>
      </c>
      <c r="E78" s="714"/>
      <c r="F78" s="714"/>
      <c r="G78" s="714"/>
      <c r="H78" s="340">
        <f>SUM(I78:O78)</f>
        <v>14103670</v>
      </c>
      <c r="I78" s="436">
        <v>14103670</v>
      </c>
      <c r="J78" s="340"/>
      <c r="K78" s="395"/>
      <c r="L78" s="335"/>
      <c r="M78" s="335"/>
      <c r="N78" s="335"/>
      <c r="O78" s="336"/>
      <c r="P78" s="437"/>
    </row>
    <row r="79" spans="1:16" s="432" customFormat="1" ht="31.5">
      <c r="A79" s="697">
        <v>17</v>
      </c>
      <c r="B79" s="700">
        <v>900</v>
      </c>
      <c r="C79" s="700">
        <v>90001</v>
      </c>
      <c r="D79" s="325" t="s">
        <v>214</v>
      </c>
      <c r="E79" s="700">
        <v>2008</v>
      </c>
      <c r="F79" s="700">
        <v>2010</v>
      </c>
      <c r="G79" s="703" t="s">
        <v>203</v>
      </c>
      <c r="H79" s="324"/>
      <c r="I79" s="438"/>
      <c r="J79" s="328"/>
      <c r="K79" s="328"/>
      <c r="L79" s="329"/>
      <c r="M79" s="329"/>
      <c r="N79" s="329"/>
      <c r="O79" s="330"/>
      <c r="P79" s="434"/>
    </row>
    <row r="80" spans="1:16" s="432" customFormat="1" ht="15.75">
      <c r="A80" s="698"/>
      <c r="B80" s="701"/>
      <c r="C80" s="701"/>
      <c r="D80" s="332" t="s">
        <v>189</v>
      </c>
      <c r="E80" s="722"/>
      <c r="F80" s="722"/>
      <c r="G80" s="724"/>
      <c r="H80" s="370">
        <f>SUM(I80:O80)</f>
        <v>5165000</v>
      </c>
      <c r="I80" s="439"/>
      <c r="J80" s="440">
        <f>SUM(J81:J82)</f>
        <v>15000</v>
      </c>
      <c r="K80" s="440">
        <f>SUM(K81:K82)</f>
        <v>2050000</v>
      </c>
      <c r="L80" s="440">
        <f>SUM(L81:L82)</f>
        <v>3100000</v>
      </c>
      <c r="M80" s="441"/>
      <c r="N80" s="441"/>
      <c r="O80" s="442"/>
      <c r="P80" s="434"/>
    </row>
    <row r="81" spans="1:16" s="432" customFormat="1" ht="15">
      <c r="A81" s="698"/>
      <c r="B81" s="701"/>
      <c r="C81" s="701"/>
      <c r="D81" s="337" t="s">
        <v>11</v>
      </c>
      <c r="E81" s="722"/>
      <c r="F81" s="722"/>
      <c r="G81" s="724"/>
      <c r="H81" s="443">
        <f>SUM(I81:M81)</f>
        <v>1302500</v>
      </c>
      <c r="I81" s="444"/>
      <c r="J81" s="340">
        <v>15000</v>
      </c>
      <c r="K81" s="340">
        <v>512500</v>
      </c>
      <c r="L81" s="341">
        <v>775000</v>
      </c>
      <c r="M81" s="341"/>
      <c r="N81" s="341"/>
      <c r="O81" s="380"/>
      <c r="P81" s="434"/>
    </row>
    <row r="82" spans="1:16" s="432" customFormat="1" ht="15.75" thickBot="1">
      <c r="A82" s="719"/>
      <c r="B82" s="710"/>
      <c r="C82" s="710"/>
      <c r="D82" s="373" t="s">
        <v>12</v>
      </c>
      <c r="E82" s="723"/>
      <c r="F82" s="723"/>
      <c r="G82" s="725"/>
      <c r="H82" s="443">
        <f>SUM(I82:M82)</f>
        <v>3862500</v>
      </c>
      <c r="I82" s="445"/>
      <c r="J82" s="375"/>
      <c r="K82" s="375">
        <v>1537500</v>
      </c>
      <c r="L82" s="383">
        <v>2325000</v>
      </c>
      <c r="M82" s="383"/>
      <c r="N82" s="383"/>
      <c r="O82" s="384"/>
      <c r="P82" s="434"/>
    </row>
    <row r="83" spans="1:16" s="432" customFormat="1" ht="15.75">
      <c r="A83" s="697">
        <v>18</v>
      </c>
      <c r="B83" s="700">
        <v>900</v>
      </c>
      <c r="C83" s="700">
        <v>90001</v>
      </c>
      <c r="D83" s="325" t="s">
        <v>215</v>
      </c>
      <c r="E83" s="700">
        <v>2010</v>
      </c>
      <c r="F83" s="700" t="s">
        <v>185</v>
      </c>
      <c r="G83" s="703" t="s">
        <v>188</v>
      </c>
      <c r="H83" s="324"/>
      <c r="I83" s="438"/>
      <c r="J83" s="328"/>
      <c r="K83" s="328"/>
      <c r="L83" s="329"/>
      <c r="M83" s="329"/>
      <c r="N83" s="329"/>
      <c r="O83" s="330"/>
      <c r="P83" s="431"/>
    </row>
    <row r="84" spans="1:16" s="432" customFormat="1" ht="15.75">
      <c r="A84" s="698"/>
      <c r="B84" s="701"/>
      <c r="C84" s="701"/>
      <c r="D84" s="332" t="s">
        <v>189</v>
      </c>
      <c r="E84" s="722"/>
      <c r="F84" s="722"/>
      <c r="G84" s="724"/>
      <c r="H84" s="370">
        <f>SUM(I84:O84)</f>
        <v>12350000</v>
      </c>
      <c r="I84" s="439"/>
      <c r="J84" s="440"/>
      <c r="K84" s="440"/>
      <c r="L84" s="440">
        <f>SUM(L85:L86)</f>
        <v>150000</v>
      </c>
      <c r="M84" s="440">
        <f>SUM(M85:M86)</f>
        <v>4200000</v>
      </c>
      <c r="N84" s="440">
        <f>SUM(N85:N86)</f>
        <v>4000000</v>
      </c>
      <c r="O84" s="440">
        <f>SUM(O85:O86)</f>
        <v>4000000</v>
      </c>
      <c r="P84" s="434"/>
    </row>
    <row r="85" spans="1:16" s="432" customFormat="1" ht="15">
      <c r="A85" s="698"/>
      <c r="B85" s="701"/>
      <c r="C85" s="701"/>
      <c r="D85" s="337" t="s">
        <v>11</v>
      </c>
      <c r="E85" s="722"/>
      <c r="F85" s="722"/>
      <c r="G85" s="724"/>
      <c r="H85" s="443">
        <f>SUM(I85:O85)</f>
        <v>3200000</v>
      </c>
      <c r="I85" s="444"/>
      <c r="J85" s="340"/>
      <c r="K85" s="340"/>
      <c r="L85" s="341">
        <v>150000</v>
      </c>
      <c r="M85" s="341">
        <v>1050000</v>
      </c>
      <c r="N85" s="341">
        <v>1000000</v>
      </c>
      <c r="O85" s="380">
        <v>1000000</v>
      </c>
      <c r="P85" s="434"/>
    </row>
    <row r="86" spans="1:16" s="432" customFormat="1" ht="15.75" thickBot="1">
      <c r="A86" s="719"/>
      <c r="B86" s="710"/>
      <c r="C86" s="710"/>
      <c r="D86" s="373" t="s">
        <v>12</v>
      </c>
      <c r="E86" s="723"/>
      <c r="F86" s="723"/>
      <c r="G86" s="725"/>
      <c r="H86" s="443">
        <f>SUM(I86:O86)</f>
        <v>9150000</v>
      </c>
      <c r="I86" s="445"/>
      <c r="J86" s="375"/>
      <c r="K86" s="375"/>
      <c r="L86" s="383"/>
      <c r="M86" s="383">
        <v>3150000</v>
      </c>
      <c r="N86" s="383">
        <v>3000000</v>
      </c>
      <c r="O86" s="384">
        <v>3000000</v>
      </c>
      <c r="P86" s="437"/>
    </row>
    <row r="87" spans="1:16" s="432" customFormat="1" ht="31.5">
      <c r="A87" s="697">
        <v>19</v>
      </c>
      <c r="B87" s="700">
        <v>900</v>
      </c>
      <c r="C87" s="700">
        <v>90001</v>
      </c>
      <c r="D87" s="399" t="s">
        <v>216</v>
      </c>
      <c r="E87" s="722">
        <v>2010</v>
      </c>
      <c r="F87" s="722">
        <v>2012</v>
      </c>
      <c r="G87" s="724" t="s">
        <v>188</v>
      </c>
      <c r="H87" s="324"/>
      <c r="I87" s="446"/>
      <c r="J87" s="395"/>
      <c r="K87" s="395"/>
      <c r="L87" s="335"/>
      <c r="M87" s="335"/>
      <c r="N87" s="335"/>
      <c r="O87" s="336"/>
      <c r="P87" s="434"/>
    </row>
    <row r="88" spans="1:16" s="432" customFormat="1" ht="15.75">
      <c r="A88" s="720"/>
      <c r="B88" s="722"/>
      <c r="C88" s="722"/>
      <c r="D88" s="332" t="s">
        <v>189</v>
      </c>
      <c r="E88" s="722"/>
      <c r="F88" s="722"/>
      <c r="G88" s="724"/>
      <c r="H88" s="370">
        <f>SUM(I88:O88)</f>
        <v>1650000</v>
      </c>
      <c r="I88" s="447"/>
      <c r="J88" s="440"/>
      <c r="K88" s="440"/>
      <c r="L88" s="440">
        <f>SUM(L89:L90)</f>
        <v>100000</v>
      </c>
      <c r="M88" s="440">
        <f>SUM(M89:M90)</f>
        <v>550000</v>
      </c>
      <c r="N88" s="440">
        <f>SUM(N89:N90)</f>
        <v>1000000</v>
      </c>
      <c r="O88" s="380"/>
      <c r="P88" s="434"/>
    </row>
    <row r="89" spans="1:16" s="432" customFormat="1" ht="15">
      <c r="A89" s="720"/>
      <c r="B89" s="722"/>
      <c r="C89" s="722"/>
      <c r="D89" s="337" t="s">
        <v>11</v>
      </c>
      <c r="E89" s="722"/>
      <c r="F89" s="722"/>
      <c r="G89" s="724"/>
      <c r="H89" s="443">
        <f>SUM(I89:O89)</f>
        <v>487500</v>
      </c>
      <c r="I89" s="444"/>
      <c r="J89" s="340"/>
      <c r="K89" s="340"/>
      <c r="L89" s="341">
        <v>100000</v>
      </c>
      <c r="M89" s="341">
        <v>137500</v>
      </c>
      <c r="N89" s="341">
        <v>250000</v>
      </c>
      <c r="O89" s="380"/>
      <c r="P89" s="434"/>
    </row>
    <row r="90" spans="1:16" s="432" customFormat="1" ht="15.75" thickBot="1">
      <c r="A90" s="721"/>
      <c r="B90" s="723"/>
      <c r="C90" s="723"/>
      <c r="D90" s="373" t="s">
        <v>12</v>
      </c>
      <c r="E90" s="722"/>
      <c r="F90" s="722"/>
      <c r="G90" s="724"/>
      <c r="H90" s="443">
        <f>SUM(I90:O90)</f>
        <v>1162500</v>
      </c>
      <c r="I90" s="444"/>
      <c r="J90" s="340"/>
      <c r="K90" s="340"/>
      <c r="L90" s="341"/>
      <c r="M90" s="341">
        <v>412500</v>
      </c>
      <c r="N90" s="341">
        <v>750000</v>
      </c>
      <c r="O90" s="380"/>
      <c r="P90" s="434"/>
    </row>
    <row r="91" spans="1:16" s="432" customFormat="1" ht="31.5">
      <c r="A91" s="697">
        <v>20</v>
      </c>
      <c r="B91" s="392"/>
      <c r="C91" s="392"/>
      <c r="D91" s="448" t="s">
        <v>217</v>
      </c>
      <c r="E91" s="324"/>
      <c r="F91" s="324"/>
      <c r="G91" s="326"/>
      <c r="H91" s="449"/>
      <c r="I91" s="450"/>
      <c r="J91" s="385"/>
      <c r="K91" s="385"/>
      <c r="L91" s="386"/>
      <c r="M91" s="386"/>
      <c r="N91" s="386"/>
      <c r="O91" s="451"/>
      <c r="P91" s="431"/>
    </row>
    <row r="92" spans="1:16" s="432" customFormat="1" ht="15.75">
      <c r="A92" s="729"/>
      <c r="B92" s="392">
        <v>900</v>
      </c>
      <c r="C92" s="392">
        <v>90001</v>
      </c>
      <c r="D92" s="452" t="s">
        <v>189</v>
      </c>
      <c r="E92" s="392">
        <v>2008</v>
      </c>
      <c r="F92" s="392">
        <v>2009</v>
      </c>
      <c r="G92" s="393" t="s">
        <v>188</v>
      </c>
      <c r="H92" s="370">
        <f>SUM(I92:O92)</f>
        <v>800000</v>
      </c>
      <c r="I92" s="444"/>
      <c r="J92" s="440">
        <f>SUM(J93:J94)</f>
        <v>50000</v>
      </c>
      <c r="K92" s="440">
        <f>SUM(K93:K94)</f>
        <v>750000</v>
      </c>
      <c r="L92" s="341"/>
      <c r="M92" s="341"/>
      <c r="N92" s="341"/>
      <c r="O92" s="380"/>
      <c r="P92" s="434"/>
    </row>
    <row r="93" spans="1:16" s="432" customFormat="1" ht="15">
      <c r="A93" s="720"/>
      <c r="B93" s="392"/>
      <c r="C93" s="392"/>
      <c r="D93" s="337" t="s">
        <v>11</v>
      </c>
      <c r="E93" s="392"/>
      <c r="F93" s="392"/>
      <c r="G93" s="393"/>
      <c r="H93" s="340">
        <f>SUM(I93:O93)</f>
        <v>237500</v>
      </c>
      <c r="I93" s="444"/>
      <c r="J93" s="340">
        <v>50000</v>
      </c>
      <c r="K93" s="340">
        <v>187500</v>
      </c>
      <c r="L93" s="341"/>
      <c r="M93" s="341"/>
      <c r="N93" s="341"/>
      <c r="O93" s="380"/>
      <c r="P93" s="434"/>
    </row>
    <row r="94" spans="1:16" s="432" customFormat="1" ht="15.75" thickBot="1">
      <c r="A94" s="721"/>
      <c r="B94" s="392"/>
      <c r="C94" s="392"/>
      <c r="D94" s="337" t="s">
        <v>12</v>
      </c>
      <c r="E94" s="392"/>
      <c r="F94" s="392"/>
      <c r="G94" s="393"/>
      <c r="H94" s="340">
        <f>SUM(I94:O94)</f>
        <v>562500</v>
      </c>
      <c r="I94" s="444"/>
      <c r="J94" s="340"/>
      <c r="K94" s="340">
        <v>562500</v>
      </c>
      <c r="L94" s="341"/>
      <c r="M94" s="341"/>
      <c r="N94" s="341"/>
      <c r="O94" s="380"/>
      <c r="P94" s="434"/>
    </row>
    <row r="95" spans="1:16" s="432" customFormat="1" ht="47.25">
      <c r="A95" s="697">
        <v>21</v>
      </c>
      <c r="B95" s="700">
        <v>900</v>
      </c>
      <c r="C95" s="700">
        <v>90001</v>
      </c>
      <c r="D95" s="453" t="s">
        <v>218</v>
      </c>
      <c r="E95" s="700">
        <v>2008</v>
      </c>
      <c r="F95" s="700">
        <v>2009</v>
      </c>
      <c r="G95" s="700" t="s">
        <v>188</v>
      </c>
      <c r="H95" s="385"/>
      <c r="I95" s="450"/>
      <c r="J95" s="385"/>
      <c r="K95" s="385"/>
      <c r="L95" s="386"/>
      <c r="M95" s="386"/>
      <c r="N95" s="386"/>
      <c r="O95" s="451"/>
      <c r="P95" s="431"/>
    </row>
    <row r="96" spans="1:16" s="432" customFormat="1" ht="15.75">
      <c r="A96" s="698"/>
      <c r="B96" s="701"/>
      <c r="C96" s="701"/>
      <c r="D96" s="452" t="s">
        <v>189</v>
      </c>
      <c r="E96" s="701"/>
      <c r="F96" s="701"/>
      <c r="G96" s="701"/>
      <c r="H96" s="370">
        <f>SUM(I96:O96)</f>
        <v>1058000</v>
      </c>
      <c r="I96" s="444"/>
      <c r="J96" s="440">
        <f>SUM(J97:J98)</f>
        <v>8000</v>
      </c>
      <c r="K96" s="440">
        <f>SUM(K97:K98)</f>
        <v>1050000</v>
      </c>
      <c r="L96" s="341"/>
      <c r="M96" s="341"/>
      <c r="N96" s="341"/>
      <c r="O96" s="380"/>
      <c r="P96" s="434"/>
    </row>
    <row r="97" spans="1:16" s="432" customFormat="1" ht="15">
      <c r="A97" s="698"/>
      <c r="B97" s="701"/>
      <c r="C97" s="701"/>
      <c r="D97" s="337" t="s">
        <v>11</v>
      </c>
      <c r="E97" s="701"/>
      <c r="F97" s="701"/>
      <c r="G97" s="701"/>
      <c r="H97" s="340">
        <f>SUM(I97:O97)</f>
        <v>270500</v>
      </c>
      <c r="I97" s="444"/>
      <c r="J97" s="340">
        <v>8000</v>
      </c>
      <c r="K97" s="340">
        <v>262500</v>
      </c>
      <c r="L97" s="341"/>
      <c r="M97" s="341"/>
      <c r="N97" s="341"/>
      <c r="O97" s="380"/>
      <c r="P97" s="434"/>
    </row>
    <row r="98" spans="1:16" s="432" customFormat="1" ht="15.75" thickBot="1">
      <c r="A98" s="719"/>
      <c r="B98" s="710"/>
      <c r="C98" s="710"/>
      <c r="D98" s="337" t="s">
        <v>12</v>
      </c>
      <c r="E98" s="710"/>
      <c r="F98" s="710"/>
      <c r="G98" s="710"/>
      <c r="H98" s="340">
        <f>SUM(I98:O98)</f>
        <v>787500</v>
      </c>
      <c r="I98" s="444"/>
      <c r="J98" s="340"/>
      <c r="K98" s="340">
        <v>787500</v>
      </c>
      <c r="L98" s="341"/>
      <c r="M98" s="341"/>
      <c r="N98" s="341"/>
      <c r="O98" s="380"/>
      <c r="P98" s="434"/>
    </row>
    <row r="99" spans="1:16" s="31" customFormat="1" ht="47.25">
      <c r="A99" s="730">
        <v>22</v>
      </c>
      <c r="B99" s="700">
        <v>900</v>
      </c>
      <c r="C99" s="700">
        <v>90001</v>
      </c>
      <c r="D99" s="325" t="s">
        <v>243</v>
      </c>
      <c r="E99" s="700">
        <v>2007</v>
      </c>
      <c r="F99" s="700">
        <v>2010</v>
      </c>
      <c r="G99" s="703" t="s">
        <v>203</v>
      </c>
      <c r="H99" s="324"/>
      <c r="I99" s="438"/>
      <c r="J99" s="328"/>
      <c r="K99" s="328"/>
      <c r="L99" s="328"/>
      <c r="M99" s="329"/>
      <c r="N99" s="329"/>
      <c r="O99" s="330"/>
      <c r="P99" s="369"/>
    </row>
    <row r="100" spans="1:16" s="31" customFormat="1" ht="15.75">
      <c r="A100" s="698"/>
      <c r="B100" s="701"/>
      <c r="C100" s="701"/>
      <c r="D100" s="332" t="s">
        <v>189</v>
      </c>
      <c r="E100" s="722"/>
      <c r="F100" s="722"/>
      <c r="G100" s="724"/>
      <c r="H100" s="370">
        <f>SUM(I100:O100)</f>
        <v>2683000</v>
      </c>
      <c r="I100" s="439">
        <f>SUM(I101:I102)</f>
        <v>80000</v>
      </c>
      <c r="J100" s="439">
        <f>SUM(J101:J102)</f>
        <v>503000</v>
      </c>
      <c r="K100" s="439">
        <f>SUM(K101:K102)</f>
        <v>1100000</v>
      </c>
      <c r="L100" s="439">
        <f>SUM(L101:L102)</f>
        <v>1000000</v>
      </c>
      <c r="M100" s="341"/>
      <c r="N100" s="341"/>
      <c r="O100" s="380"/>
      <c r="P100" s="331"/>
    </row>
    <row r="101" spans="1:16" s="31" customFormat="1" ht="15">
      <c r="A101" s="698"/>
      <c r="B101" s="701"/>
      <c r="C101" s="701"/>
      <c r="D101" s="337" t="s">
        <v>11</v>
      </c>
      <c r="E101" s="722"/>
      <c r="F101" s="722"/>
      <c r="G101" s="724"/>
      <c r="H101" s="443">
        <f>SUM(I101:O101)</f>
        <v>733000</v>
      </c>
      <c r="I101" s="444">
        <v>80000</v>
      </c>
      <c r="J101" s="340">
        <v>128000</v>
      </c>
      <c r="K101" s="340">
        <v>275000</v>
      </c>
      <c r="L101" s="340">
        <v>250000</v>
      </c>
      <c r="M101" s="341"/>
      <c r="N101" s="341"/>
      <c r="O101" s="380"/>
      <c r="P101" s="331"/>
    </row>
    <row r="102" spans="1:16" s="31" customFormat="1" ht="15.75" thickBot="1">
      <c r="A102" s="719"/>
      <c r="B102" s="710"/>
      <c r="C102" s="710"/>
      <c r="D102" s="373" t="s">
        <v>12</v>
      </c>
      <c r="E102" s="723"/>
      <c r="F102" s="723"/>
      <c r="G102" s="725"/>
      <c r="H102" s="454">
        <f>SUM(I102:O102)</f>
        <v>1950000</v>
      </c>
      <c r="I102" s="445"/>
      <c r="J102" s="375">
        <v>375000</v>
      </c>
      <c r="K102" s="375">
        <v>825000</v>
      </c>
      <c r="L102" s="375">
        <v>750000</v>
      </c>
      <c r="M102" s="383"/>
      <c r="N102" s="383"/>
      <c r="O102" s="384"/>
      <c r="P102" s="378"/>
    </row>
    <row r="103" spans="1:16" s="31" customFormat="1" ht="15.75">
      <c r="A103" s="677" t="s">
        <v>10</v>
      </c>
      <c r="B103" s="680" t="s">
        <v>0</v>
      </c>
      <c r="C103" s="680" t="s">
        <v>174</v>
      </c>
      <c r="D103" s="680" t="s">
        <v>175</v>
      </c>
      <c r="E103" s="683" t="s">
        <v>7</v>
      </c>
      <c r="F103" s="684"/>
      <c r="G103" s="680" t="s">
        <v>176</v>
      </c>
      <c r="H103" s="683" t="s">
        <v>177</v>
      </c>
      <c r="I103" s="690" t="s">
        <v>178</v>
      </c>
      <c r="J103" s="691"/>
      <c r="K103" s="691"/>
      <c r="L103" s="691"/>
      <c r="M103" s="691"/>
      <c r="N103" s="691"/>
      <c r="O103" s="691"/>
      <c r="P103" s="692" t="s">
        <v>179</v>
      </c>
    </row>
    <row r="104" spans="1:16" s="31" customFormat="1" ht="15.75">
      <c r="A104" s="678"/>
      <c r="B104" s="681"/>
      <c r="C104" s="681"/>
      <c r="D104" s="681"/>
      <c r="E104" s="685"/>
      <c r="F104" s="686"/>
      <c r="G104" s="681"/>
      <c r="H104" s="681"/>
      <c r="I104" s="681" t="s">
        <v>180</v>
      </c>
      <c r="J104" s="681" t="s">
        <v>181</v>
      </c>
      <c r="K104" s="685" t="s">
        <v>182</v>
      </c>
      <c r="L104" s="695"/>
      <c r="M104" s="695"/>
      <c r="N104" s="695"/>
      <c r="O104" s="695"/>
      <c r="P104" s="693"/>
    </row>
    <row r="105" spans="1:16" s="31" customFormat="1" ht="31.5" customHeight="1" thickBot="1">
      <c r="A105" s="679"/>
      <c r="B105" s="682"/>
      <c r="C105" s="682"/>
      <c r="D105" s="682"/>
      <c r="E105" s="418" t="s">
        <v>183</v>
      </c>
      <c r="F105" s="418" t="s">
        <v>184</v>
      </c>
      <c r="G105" s="682"/>
      <c r="H105" s="687"/>
      <c r="I105" s="687"/>
      <c r="J105" s="687"/>
      <c r="K105" s="419">
        <v>2009</v>
      </c>
      <c r="L105" s="420">
        <v>2010</v>
      </c>
      <c r="M105" s="420">
        <v>2011</v>
      </c>
      <c r="N105" s="420">
        <v>2012</v>
      </c>
      <c r="O105" s="421" t="s">
        <v>185</v>
      </c>
      <c r="P105" s="694"/>
    </row>
    <row r="106" spans="1:16" s="31" customFormat="1" ht="15.75" thickBot="1">
      <c r="A106" s="455">
        <v>1</v>
      </c>
      <c r="B106" s="456">
        <v>2</v>
      </c>
      <c r="C106" s="456">
        <v>3</v>
      </c>
      <c r="D106" s="456">
        <v>4</v>
      </c>
      <c r="E106" s="457">
        <v>5</v>
      </c>
      <c r="F106" s="457">
        <v>6</v>
      </c>
      <c r="G106" s="457">
        <v>7</v>
      </c>
      <c r="H106" s="457">
        <v>8</v>
      </c>
      <c r="I106" s="457">
        <v>9</v>
      </c>
      <c r="J106" s="456">
        <v>10</v>
      </c>
      <c r="K106" s="456">
        <v>11</v>
      </c>
      <c r="L106" s="456">
        <v>12</v>
      </c>
      <c r="M106" s="456">
        <v>13</v>
      </c>
      <c r="N106" s="456">
        <v>14</v>
      </c>
      <c r="O106" s="458">
        <v>15</v>
      </c>
      <c r="P106" s="459">
        <v>16</v>
      </c>
    </row>
    <row r="107" spans="1:16" s="31" customFormat="1" ht="17.25" thickBot="1" thickTop="1">
      <c r="A107" s="688" t="s">
        <v>219</v>
      </c>
      <c r="B107" s="689"/>
      <c r="C107" s="689"/>
      <c r="D107" s="689"/>
      <c r="E107" s="689"/>
      <c r="F107" s="689"/>
      <c r="G107" s="689"/>
      <c r="H107" s="460">
        <f aca="true" t="shared" si="8" ref="H107:O107">SUM(H109)</f>
        <v>4200000</v>
      </c>
      <c r="I107" s="460">
        <f t="shared" si="8"/>
        <v>0</v>
      </c>
      <c r="J107" s="460">
        <f t="shared" si="8"/>
        <v>100000</v>
      </c>
      <c r="K107" s="460">
        <f t="shared" si="8"/>
        <v>1100000</v>
      </c>
      <c r="L107" s="460">
        <f t="shared" si="8"/>
        <v>3000000</v>
      </c>
      <c r="M107" s="460">
        <f t="shared" si="8"/>
        <v>0</v>
      </c>
      <c r="N107" s="460">
        <f t="shared" si="8"/>
        <v>0</v>
      </c>
      <c r="O107" s="460">
        <f t="shared" si="8"/>
        <v>0</v>
      </c>
      <c r="P107" s="350"/>
    </row>
    <row r="108" spans="1:16" s="31" customFormat="1" ht="31.5">
      <c r="A108" s="730">
        <v>23</v>
      </c>
      <c r="B108" s="700">
        <v>900</v>
      </c>
      <c r="C108" s="700">
        <v>90002</v>
      </c>
      <c r="D108" s="325" t="s">
        <v>220</v>
      </c>
      <c r="E108" s="700">
        <v>2008</v>
      </c>
      <c r="F108" s="700">
        <v>2010</v>
      </c>
      <c r="G108" s="700" t="s">
        <v>188</v>
      </c>
      <c r="H108" s="324"/>
      <c r="I108" s="438"/>
      <c r="J108" s="328"/>
      <c r="K108" s="328"/>
      <c r="L108" s="328"/>
      <c r="M108" s="329"/>
      <c r="N108" s="329"/>
      <c r="O108" s="330"/>
      <c r="P108" s="369"/>
    </row>
    <row r="109" spans="1:16" s="31" customFormat="1" ht="15.75">
      <c r="A109" s="731"/>
      <c r="B109" s="722"/>
      <c r="C109" s="722"/>
      <c r="D109" s="332" t="s">
        <v>189</v>
      </c>
      <c r="E109" s="722"/>
      <c r="F109" s="722"/>
      <c r="G109" s="722"/>
      <c r="H109" s="370">
        <f>SUM(I109:O109)</f>
        <v>4200000</v>
      </c>
      <c r="I109" s="439"/>
      <c r="J109" s="440">
        <f>SUM(J110:J111)</f>
        <v>100000</v>
      </c>
      <c r="K109" s="440">
        <f>SUM(K110:K111)</f>
        <v>1100000</v>
      </c>
      <c r="L109" s="440">
        <f>SUM(L110:L111)</f>
        <v>3000000</v>
      </c>
      <c r="M109" s="441"/>
      <c r="N109" s="441"/>
      <c r="O109" s="442"/>
      <c r="P109" s="331"/>
    </row>
    <row r="110" spans="1:16" s="31" customFormat="1" ht="15">
      <c r="A110" s="731"/>
      <c r="B110" s="722"/>
      <c r="C110" s="722"/>
      <c r="D110" s="337" t="s">
        <v>213</v>
      </c>
      <c r="E110" s="713"/>
      <c r="F110" s="713"/>
      <c r="G110" s="713"/>
      <c r="H110" s="443">
        <f>SUM(I110:O110)</f>
        <v>1125000</v>
      </c>
      <c r="I110" s="444"/>
      <c r="J110" s="340">
        <v>100000</v>
      </c>
      <c r="K110" s="340">
        <v>275000</v>
      </c>
      <c r="L110" s="340">
        <v>750000</v>
      </c>
      <c r="M110" s="341"/>
      <c r="N110" s="341"/>
      <c r="O110" s="380"/>
      <c r="P110" s="331"/>
    </row>
    <row r="111" spans="1:16" s="31" customFormat="1" ht="15.75" thickBot="1">
      <c r="A111" s="719"/>
      <c r="B111" s="710"/>
      <c r="C111" s="710"/>
      <c r="D111" s="373" t="s">
        <v>12</v>
      </c>
      <c r="E111" s="732"/>
      <c r="F111" s="732"/>
      <c r="G111" s="732"/>
      <c r="H111" s="454">
        <f>SUM(I111:O111)</f>
        <v>3075000</v>
      </c>
      <c r="I111" s="445"/>
      <c r="J111" s="375"/>
      <c r="K111" s="375">
        <v>825000</v>
      </c>
      <c r="L111" s="375">
        <v>2250000</v>
      </c>
      <c r="M111" s="383"/>
      <c r="N111" s="383"/>
      <c r="O111" s="384"/>
      <c r="P111" s="378"/>
    </row>
    <row r="112" spans="1:16" s="31" customFormat="1" ht="17.25" thickBot="1" thickTop="1">
      <c r="A112" s="688" t="s">
        <v>221</v>
      </c>
      <c r="B112" s="689"/>
      <c r="C112" s="689"/>
      <c r="D112" s="689"/>
      <c r="E112" s="689"/>
      <c r="F112" s="689"/>
      <c r="G112" s="689"/>
      <c r="H112" s="460">
        <f>SUM(H114,H117,H120,H123)</f>
        <v>307000</v>
      </c>
      <c r="I112" s="460">
        <f aca="true" t="shared" si="9" ref="I112:O112">SUM(I114,I117,I120,I123)</f>
        <v>0</v>
      </c>
      <c r="J112" s="460">
        <f t="shared" si="9"/>
        <v>72000</v>
      </c>
      <c r="K112" s="460">
        <f t="shared" si="9"/>
        <v>235000</v>
      </c>
      <c r="L112" s="460">
        <f t="shared" si="9"/>
        <v>0</v>
      </c>
      <c r="M112" s="460">
        <f t="shared" si="9"/>
        <v>0</v>
      </c>
      <c r="N112" s="460">
        <f t="shared" si="9"/>
        <v>0</v>
      </c>
      <c r="O112" s="460">
        <f t="shared" si="9"/>
        <v>0</v>
      </c>
      <c r="P112" s="350"/>
    </row>
    <row r="113" spans="1:16" s="31" customFormat="1" ht="31.5">
      <c r="A113" s="730">
        <v>24</v>
      </c>
      <c r="B113" s="700">
        <v>900</v>
      </c>
      <c r="C113" s="700">
        <v>90015</v>
      </c>
      <c r="D113" s="325" t="s">
        <v>222</v>
      </c>
      <c r="E113" s="700">
        <v>2008</v>
      </c>
      <c r="F113" s="700">
        <v>2009</v>
      </c>
      <c r="G113" s="703" t="s">
        <v>188</v>
      </c>
      <c r="H113" s="324"/>
      <c r="I113" s="366"/>
      <c r="J113" s="328"/>
      <c r="K113" s="328"/>
      <c r="L113" s="328"/>
      <c r="M113" s="329"/>
      <c r="N113" s="329"/>
      <c r="O113" s="330"/>
      <c r="P113" s="331"/>
    </row>
    <row r="114" spans="1:16" s="31" customFormat="1" ht="15.75">
      <c r="A114" s="698"/>
      <c r="B114" s="701"/>
      <c r="C114" s="701"/>
      <c r="D114" s="332" t="s">
        <v>189</v>
      </c>
      <c r="E114" s="722"/>
      <c r="F114" s="722"/>
      <c r="G114" s="724"/>
      <c r="H114" s="370">
        <f>SUM(I114:O114)</f>
        <v>40000</v>
      </c>
      <c r="I114" s="334"/>
      <c r="J114" s="370">
        <f>SUM(J115:J115)</f>
        <v>10000</v>
      </c>
      <c r="K114" s="370">
        <f>SUM(K115:K115)</f>
        <v>30000</v>
      </c>
      <c r="L114" s="340"/>
      <c r="M114" s="341"/>
      <c r="N114" s="341"/>
      <c r="O114" s="380"/>
      <c r="P114" s="331"/>
    </row>
    <row r="115" spans="1:16" s="31" customFormat="1" ht="15.75" thickBot="1">
      <c r="A115" s="698"/>
      <c r="B115" s="701"/>
      <c r="C115" s="701"/>
      <c r="D115" s="337" t="s">
        <v>11</v>
      </c>
      <c r="E115" s="701"/>
      <c r="F115" s="701"/>
      <c r="G115" s="704"/>
      <c r="H115" s="443">
        <f>SUM(I115:O115)</f>
        <v>40000</v>
      </c>
      <c r="I115" s="340"/>
      <c r="J115" s="340">
        <v>10000</v>
      </c>
      <c r="K115" s="340">
        <v>30000</v>
      </c>
      <c r="L115" s="340"/>
      <c r="M115" s="341"/>
      <c r="N115" s="341"/>
      <c r="O115" s="380"/>
      <c r="P115" s="331"/>
    </row>
    <row r="116" spans="1:16" s="31" customFormat="1" ht="15.75">
      <c r="A116" s="730">
        <v>25</v>
      </c>
      <c r="B116" s="700">
        <v>900</v>
      </c>
      <c r="C116" s="700">
        <v>90015</v>
      </c>
      <c r="D116" s="325" t="s">
        <v>223</v>
      </c>
      <c r="E116" s="700">
        <v>2008</v>
      </c>
      <c r="F116" s="700">
        <v>2009</v>
      </c>
      <c r="G116" s="703" t="s">
        <v>188</v>
      </c>
      <c r="H116" s="324"/>
      <c r="I116" s="366"/>
      <c r="J116" s="328"/>
      <c r="K116" s="328"/>
      <c r="L116" s="328"/>
      <c r="M116" s="329"/>
      <c r="N116" s="329"/>
      <c r="O116" s="330"/>
      <c r="P116" s="369"/>
    </row>
    <row r="117" spans="1:16" s="31" customFormat="1" ht="15.75">
      <c r="A117" s="698"/>
      <c r="B117" s="701"/>
      <c r="C117" s="701"/>
      <c r="D117" s="332" t="s">
        <v>189</v>
      </c>
      <c r="E117" s="722"/>
      <c r="F117" s="722"/>
      <c r="G117" s="724"/>
      <c r="H117" s="370">
        <f>SUM(I117:O117)</f>
        <v>45000</v>
      </c>
      <c r="I117" s="334"/>
      <c r="J117" s="370">
        <f>SUM(J118:J118)</f>
        <v>10000</v>
      </c>
      <c r="K117" s="370">
        <f>SUM(K118:K118)</f>
        <v>35000</v>
      </c>
      <c r="L117" s="340"/>
      <c r="M117" s="341"/>
      <c r="N117" s="341"/>
      <c r="O117" s="380"/>
      <c r="P117" s="331"/>
    </row>
    <row r="118" spans="1:16" s="31" customFormat="1" ht="15.75" thickBot="1">
      <c r="A118" s="698"/>
      <c r="B118" s="701"/>
      <c r="C118" s="701"/>
      <c r="D118" s="337" t="s">
        <v>11</v>
      </c>
      <c r="E118" s="701"/>
      <c r="F118" s="701"/>
      <c r="G118" s="704"/>
      <c r="H118" s="443">
        <f>SUM(I118:O118)</f>
        <v>45000</v>
      </c>
      <c r="I118" s="340"/>
      <c r="J118" s="340">
        <v>10000</v>
      </c>
      <c r="K118" s="340">
        <v>35000</v>
      </c>
      <c r="L118" s="340"/>
      <c r="M118" s="341"/>
      <c r="N118" s="341"/>
      <c r="O118" s="380"/>
      <c r="P118" s="378"/>
    </row>
    <row r="119" spans="1:16" s="31" customFormat="1" ht="15.75">
      <c r="A119" s="730">
        <v>26</v>
      </c>
      <c r="B119" s="700">
        <v>900</v>
      </c>
      <c r="C119" s="700">
        <v>90015</v>
      </c>
      <c r="D119" s="325" t="s">
        <v>224</v>
      </c>
      <c r="E119" s="700">
        <v>2008</v>
      </c>
      <c r="F119" s="700">
        <v>2009</v>
      </c>
      <c r="G119" s="703" t="s">
        <v>188</v>
      </c>
      <c r="H119" s="324"/>
      <c r="I119" s="366"/>
      <c r="J119" s="328"/>
      <c r="K119" s="328"/>
      <c r="L119" s="328"/>
      <c r="M119" s="329"/>
      <c r="N119" s="329"/>
      <c r="O119" s="330"/>
      <c r="P119" s="331"/>
    </row>
    <row r="120" spans="1:16" s="31" customFormat="1" ht="15.75">
      <c r="A120" s="698"/>
      <c r="B120" s="701"/>
      <c r="C120" s="701"/>
      <c r="D120" s="332" t="s">
        <v>189</v>
      </c>
      <c r="E120" s="722"/>
      <c r="F120" s="722"/>
      <c r="G120" s="724"/>
      <c r="H120" s="370">
        <f>SUM(I120:O120)</f>
        <v>130000</v>
      </c>
      <c r="I120" s="334"/>
      <c r="J120" s="370">
        <f>SUM(J121:J121)</f>
        <v>30000</v>
      </c>
      <c r="K120" s="370">
        <f>SUM(K121:K121)</f>
        <v>100000</v>
      </c>
      <c r="L120" s="340"/>
      <c r="M120" s="341"/>
      <c r="N120" s="341"/>
      <c r="O120" s="380"/>
      <c r="P120" s="331"/>
    </row>
    <row r="121" spans="1:16" s="31" customFormat="1" ht="15.75" thickBot="1">
      <c r="A121" s="698"/>
      <c r="B121" s="701"/>
      <c r="C121" s="701"/>
      <c r="D121" s="337" t="s">
        <v>11</v>
      </c>
      <c r="E121" s="701"/>
      <c r="F121" s="701"/>
      <c r="G121" s="704"/>
      <c r="H121" s="443">
        <f>SUM(I121:O121)</f>
        <v>130000</v>
      </c>
      <c r="I121" s="340"/>
      <c r="J121" s="340">
        <v>30000</v>
      </c>
      <c r="K121" s="340">
        <v>100000</v>
      </c>
      <c r="L121" s="340"/>
      <c r="M121" s="341"/>
      <c r="N121" s="341"/>
      <c r="O121" s="380"/>
      <c r="P121" s="331"/>
    </row>
    <row r="122" spans="1:16" s="31" customFormat="1" ht="15.75">
      <c r="A122" s="730">
        <v>27</v>
      </c>
      <c r="B122" s="700">
        <v>900</v>
      </c>
      <c r="C122" s="700">
        <v>90015</v>
      </c>
      <c r="D122" s="325" t="s">
        <v>225</v>
      </c>
      <c r="E122" s="700">
        <v>2008</v>
      </c>
      <c r="F122" s="700">
        <v>2009</v>
      </c>
      <c r="G122" s="703" t="s">
        <v>188</v>
      </c>
      <c r="H122" s="324"/>
      <c r="I122" s="366"/>
      <c r="J122" s="328"/>
      <c r="K122" s="328"/>
      <c r="L122" s="328"/>
      <c r="M122" s="329"/>
      <c r="N122" s="329"/>
      <c r="O122" s="330"/>
      <c r="P122" s="369"/>
    </row>
    <row r="123" spans="1:16" s="31" customFormat="1" ht="15.75">
      <c r="A123" s="698"/>
      <c r="B123" s="701"/>
      <c r="C123" s="701"/>
      <c r="D123" s="332" t="s">
        <v>189</v>
      </c>
      <c r="E123" s="722"/>
      <c r="F123" s="722"/>
      <c r="G123" s="724"/>
      <c r="H123" s="370">
        <f>SUM(I123:O123)</f>
        <v>92000</v>
      </c>
      <c r="I123" s="334"/>
      <c r="J123" s="370">
        <f>SUM(J124:J124)</f>
        <v>22000</v>
      </c>
      <c r="K123" s="370">
        <f>SUM(K124:K124)</f>
        <v>70000</v>
      </c>
      <c r="L123" s="340"/>
      <c r="M123" s="341"/>
      <c r="N123" s="341"/>
      <c r="O123" s="380"/>
      <c r="P123" s="331"/>
    </row>
    <row r="124" spans="1:16" s="31" customFormat="1" ht="15.75" thickBot="1">
      <c r="A124" s="698"/>
      <c r="B124" s="701"/>
      <c r="C124" s="701"/>
      <c r="D124" s="337" t="s">
        <v>11</v>
      </c>
      <c r="E124" s="701"/>
      <c r="F124" s="701"/>
      <c r="G124" s="704"/>
      <c r="H124" s="443">
        <f>SUM(I124:O124)</f>
        <v>92000</v>
      </c>
      <c r="I124" s="340"/>
      <c r="J124" s="340">
        <v>22000</v>
      </c>
      <c r="K124" s="340">
        <v>70000</v>
      </c>
      <c r="L124" s="340"/>
      <c r="M124" s="341"/>
      <c r="N124" s="341"/>
      <c r="O124" s="380"/>
      <c r="P124" s="331"/>
    </row>
    <row r="125" spans="1:16" s="351" customFormat="1" ht="17.25" thickBot="1" thickTop="1">
      <c r="A125" s="688" t="s">
        <v>226</v>
      </c>
      <c r="B125" s="689"/>
      <c r="C125" s="689"/>
      <c r="D125" s="689"/>
      <c r="E125" s="689"/>
      <c r="F125" s="689"/>
      <c r="G125" s="689"/>
      <c r="H125" s="349">
        <f aca="true" t="shared" si="10" ref="H125:O125">SUM(H127)</f>
        <v>4648096</v>
      </c>
      <c r="I125" s="349">
        <f t="shared" si="10"/>
        <v>3928096</v>
      </c>
      <c r="J125" s="349">
        <f t="shared" si="10"/>
        <v>720000</v>
      </c>
      <c r="K125" s="349">
        <f t="shared" si="10"/>
        <v>0</v>
      </c>
      <c r="L125" s="349">
        <f t="shared" si="10"/>
        <v>0</v>
      </c>
      <c r="M125" s="349">
        <f t="shared" si="10"/>
        <v>0</v>
      </c>
      <c r="N125" s="349">
        <f t="shared" si="10"/>
        <v>0</v>
      </c>
      <c r="O125" s="349">
        <f t="shared" si="10"/>
        <v>0</v>
      </c>
      <c r="P125" s="350"/>
    </row>
    <row r="126" spans="1:16" s="31" customFormat="1" ht="31.5">
      <c r="A126" s="697">
        <v>28</v>
      </c>
      <c r="B126" s="700">
        <v>900</v>
      </c>
      <c r="C126" s="700">
        <v>90095</v>
      </c>
      <c r="D126" s="325" t="s">
        <v>227</v>
      </c>
      <c r="E126" s="700">
        <v>2001</v>
      </c>
      <c r="F126" s="700">
        <v>2008</v>
      </c>
      <c r="G126" s="703" t="s">
        <v>203</v>
      </c>
      <c r="H126" s="324"/>
      <c r="I126" s="366"/>
      <c r="J126" s="328"/>
      <c r="K126" s="328"/>
      <c r="L126" s="328"/>
      <c r="M126" s="328"/>
      <c r="N126" s="328"/>
      <c r="O126" s="413"/>
      <c r="P126" s="369"/>
    </row>
    <row r="127" spans="1:16" s="31" customFormat="1" ht="15.75">
      <c r="A127" s="698"/>
      <c r="B127" s="701"/>
      <c r="C127" s="701"/>
      <c r="D127" s="332" t="s">
        <v>189</v>
      </c>
      <c r="E127" s="722"/>
      <c r="F127" s="722"/>
      <c r="G127" s="724"/>
      <c r="H127" s="370">
        <f>SUM(I127:O127)</f>
        <v>4648096</v>
      </c>
      <c r="I127" s="370">
        <f>SUM(I128)</f>
        <v>3928096</v>
      </c>
      <c r="J127" s="370">
        <f>SUM(J128)</f>
        <v>720000</v>
      </c>
      <c r="K127" s="340"/>
      <c r="L127" s="340"/>
      <c r="M127" s="340"/>
      <c r="N127" s="340"/>
      <c r="O127" s="461"/>
      <c r="P127" s="331"/>
    </row>
    <row r="128" spans="1:16" s="31" customFormat="1" ht="15.75" thickBot="1">
      <c r="A128" s="699"/>
      <c r="B128" s="702"/>
      <c r="C128" s="702"/>
      <c r="D128" s="342" t="s">
        <v>11</v>
      </c>
      <c r="E128" s="702"/>
      <c r="F128" s="702"/>
      <c r="G128" s="705"/>
      <c r="H128" s="462">
        <f>SUM(I128:O128)</f>
        <v>4648096</v>
      </c>
      <c r="I128" s="345">
        <v>3928096</v>
      </c>
      <c r="J128" s="345">
        <v>720000</v>
      </c>
      <c r="K128" s="345"/>
      <c r="L128" s="345"/>
      <c r="M128" s="345"/>
      <c r="N128" s="345"/>
      <c r="O128" s="463"/>
      <c r="P128" s="401"/>
    </row>
    <row r="129" spans="1:16" s="31" customFormat="1" ht="17.25" thickBot="1" thickTop="1">
      <c r="A129" s="688" t="s">
        <v>228</v>
      </c>
      <c r="B129" s="689"/>
      <c r="C129" s="689"/>
      <c r="D129" s="689"/>
      <c r="E129" s="689"/>
      <c r="F129" s="689"/>
      <c r="G129" s="689"/>
      <c r="H129" s="460">
        <f aca="true" t="shared" si="11" ref="H129:O129">SUM(H131,H135)</f>
        <v>6106374</v>
      </c>
      <c r="I129" s="460">
        <f t="shared" si="11"/>
        <v>1036374</v>
      </c>
      <c r="J129" s="460">
        <f t="shared" si="11"/>
        <v>2880000</v>
      </c>
      <c r="K129" s="460">
        <f t="shared" si="11"/>
        <v>490000</v>
      </c>
      <c r="L129" s="460">
        <f t="shared" si="11"/>
        <v>1000000</v>
      </c>
      <c r="M129" s="460">
        <f t="shared" si="11"/>
        <v>700000</v>
      </c>
      <c r="N129" s="460">
        <f t="shared" si="11"/>
        <v>0</v>
      </c>
      <c r="O129" s="460">
        <f t="shared" si="11"/>
        <v>0</v>
      </c>
      <c r="P129" s="323"/>
    </row>
    <row r="130" spans="1:16" s="31" customFormat="1" ht="15.75">
      <c r="A130" s="730">
        <v>29</v>
      </c>
      <c r="B130" s="700">
        <v>900</v>
      </c>
      <c r="C130" s="700">
        <v>90095</v>
      </c>
      <c r="D130" s="325" t="s">
        <v>229</v>
      </c>
      <c r="E130" s="700">
        <v>2007</v>
      </c>
      <c r="F130" s="700">
        <v>2009</v>
      </c>
      <c r="G130" s="703" t="s">
        <v>188</v>
      </c>
      <c r="H130" s="324"/>
      <c r="I130" s="366"/>
      <c r="J130" s="328"/>
      <c r="K130" s="328"/>
      <c r="L130" s="328"/>
      <c r="M130" s="329"/>
      <c r="N130" s="329"/>
      <c r="O130" s="330"/>
      <c r="P130" s="331"/>
    </row>
    <row r="131" spans="1:16" s="31" customFormat="1" ht="15.75">
      <c r="A131" s="698"/>
      <c r="B131" s="701"/>
      <c r="C131" s="701"/>
      <c r="D131" s="332" t="s">
        <v>189</v>
      </c>
      <c r="E131" s="722"/>
      <c r="F131" s="722"/>
      <c r="G131" s="724"/>
      <c r="H131" s="370">
        <f>SUM(I131:O131)</f>
        <v>522000</v>
      </c>
      <c r="I131" s="334">
        <f>SUM(I132:I133)</f>
        <v>22000</v>
      </c>
      <c r="J131" s="334">
        <f>SUM(J132:J133)</f>
        <v>10000</v>
      </c>
      <c r="K131" s="334">
        <f>SUM(K132:K133)</f>
        <v>490000</v>
      </c>
      <c r="L131" s="340"/>
      <c r="M131" s="341"/>
      <c r="N131" s="341"/>
      <c r="O131" s="380"/>
      <c r="P131" s="331"/>
    </row>
    <row r="132" spans="1:16" s="31" customFormat="1" ht="15">
      <c r="A132" s="698"/>
      <c r="B132" s="701"/>
      <c r="C132" s="701"/>
      <c r="D132" s="337" t="s">
        <v>213</v>
      </c>
      <c r="E132" s="701"/>
      <c r="F132" s="701"/>
      <c r="G132" s="704"/>
      <c r="H132" s="443">
        <f>SUM(I132:O132)</f>
        <v>154500</v>
      </c>
      <c r="I132" s="339">
        <v>22000</v>
      </c>
      <c r="J132" s="340">
        <v>10000</v>
      </c>
      <c r="K132" s="340">
        <v>122500</v>
      </c>
      <c r="L132" s="340"/>
      <c r="M132" s="341"/>
      <c r="N132" s="341"/>
      <c r="O132" s="380"/>
      <c r="P132" s="331"/>
    </row>
    <row r="133" spans="1:16" s="31" customFormat="1" ht="15.75" thickBot="1">
      <c r="A133" s="698"/>
      <c r="B133" s="701"/>
      <c r="C133" s="701"/>
      <c r="D133" s="337" t="s">
        <v>12</v>
      </c>
      <c r="E133" s="701"/>
      <c r="F133" s="701"/>
      <c r="G133" s="704"/>
      <c r="H133" s="443">
        <f>SUM(I133:O133)</f>
        <v>367500</v>
      </c>
      <c r="I133" s="339"/>
      <c r="J133" s="340"/>
      <c r="K133" s="340">
        <v>367500</v>
      </c>
      <c r="L133" s="340"/>
      <c r="M133" s="341"/>
      <c r="N133" s="341"/>
      <c r="O133" s="380"/>
      <c r="P133" s="331"/>
    </row>
    <row r="134" spans="1:16" s="32" customFormat="1" ht="15.75">
      <c r="A134" s="697">
        <v>30</v>
      </c>
      <c r="B134" s="700">
        <v>900</v>
      </c>
      <c r="C134" s="700">
        <v>90095</v>
      </c>
      <c r="D134" s="325" t="s">
        <v>230</v>
      </c>
      <c r="E134" s="700">
        <v>2004</v>
      </c>
      <c r="F134" s="700">
        <v>2011</v>
      </c>
      <c r="G134" s="703" t="s">
        <v>203</v>
      </c>
      <c r="H134" s="324"/>
      <c r="I134" s="366"/>
      <c r="J134" s="328"/>
      <c r="K134" s="328"/>
      <c r="L134" s="328"/>
      <c r="M134" s="328"/>
      <c r="N134" s="328"/>
      <c r="O134" s="413"/>
      <c r="P134" s="397"/>
    </row>
    <row r="135" spans="1:16" s="32" customFormat="1" ht="15.75">
      <c r="A135" s="698"/>
      <c r="B135" s="701"/>
      <c r="C135" s="701"/>
      <c r="D135" s="332" t="s">
        <v>189</v>
      </c>
      <c r="E135" s="722"/>
      <c r="F135" s="722"/>
      <c r="G135" s="724"/>
      <c r="H135" s="370">
        <f>SUM(I135:O135)</f>
        <v>5584374</v>
      </c>
      <c r="I135" s="334">
        <f>SUM(I136)</f>
        <v>1014374</v>
      </c>
      <c r="J135" s="334">
        <f>SUM(J136)</f>
        <v>2870000</v>
      </c>
      <c r="K135" s="370"/>
      <c r="L135" s="334">
        <f>SUM(L136)</f>
        <v>1000000</v>
      </c>
      <c r="M135" s="334">
        <f>SUM(M136)</f>
        <v>700000</v>
      </c>
      <c r="N135" s="340"/>
      <c r="O135" s="461"/>
      <c r="P135" s="396"/>
    </row>
    <row r="136" spans="1:16" s="32" customFormat="1" ht="15.75" thickBot="1">
      <c r="A136" s="699"/>
      <c r="B136" s="702"/>
      <c r="C136" s="702"/>
      <c r="D136" s="342" t="s">
        <v>11</v>
      </c>
      <c r="E136" s="702"/>
      <c r="F136" s="702"/>
      <c r="G136" s="705"/>
      <c r="H136" s="462">
        <f>SUM(I136:O136)</f>
        <v>5584374</v>
      </c>
      <c r="I136" s="345">
        <v>1014374</v>
      </c>
      <c r="J136" s="345">
        <v>2870000</v>
      </c>
      <c r="K136" s="345"/>
      <c r="L136" s="345">
        <v>1000000</v>
      </c>
      <c r="M136" s="345">
        <v>700000</v>
      </c>
      <c r="N136" s="345"/>
      <c r="O136" s="463"/>
      <c r="P136" s="464"/>
    </row>
    <row r="137" spans="1:16" s="31" customFormat="1" ht="17.25" thickBot="1" thickTop="1">
      <c r="A137" s="688" t="s">
        <v>231</v>
      </c>
      <c r="B137" s="689"/>
      <c r="C137" s="689"/>
      <c r="D137" s="689"/>
      <c r="E137" s="689"/>
      <c r="F137" s="689"/>
      <c r="G137" s="689"/>
      <c r="H137" s="349">
        <f aca="true" t="shared" si="12" ref="H137:M137">SUM(H139,H143,H147,H155,H159)</f>
        <v>4280050</v>
      </c>
      <c r="I137" s="349">
        <f t="shared" si="12"/>
        <v>62050</v>
      </c>
      <c r="J137" s="349">
        <f t="shared" si="12"/>
        <v>1038000</v>
      </c>
      <c r="K137" s="349">
        <f t="shared" si="12"/>
        <v>1090000</v>
      </c>
      <c r="L137" s="349">
        <f t="shared" si="12"/>
        <v>1070000</v>
      </c>
      <c r="M137" s="349">
        <f t="shared" si="12"/>
        <v>1020000</v>
      </c>
      <c r="N137" s="349">
        <f>SUM(N139,N143,N147,N155,N159,N164)</f>
        <v>0</v>
      </c>
      <c r="O137" s="349">
        <f>SUM(O139,O143,O147,O155,O164)</f>
        <v>0</v>
      </c>
      <c r="P137" s="323"/>
    </row>
    <row r="138" spans="1:16" s="31" customFormat="1" ht="15.75">
      <c r="A138" s="697">
        <v>31</v>
      </c>
      <c r="B138" s="700">
        <v>921</v>
      </c>
      <c r="C138" s="700">
        <v>92109</v>
      </c>
      <c r="D138" s="325" t="s">
        <v>9</v>
      </c>
      <c r="E138" s="700">
        <v>2006</v>
      </c>
      <c r="F138" s="700">
        <v>2009</v>
      </c>
      <c r="G138" s="703" t="s">
        <v>203</v>
      </c>
      <c r="H138" s="324"/>
      <c r="I138" s="366"/>
      <c r="J138" s="328"/>
      <c r="K138" s="328"/>
      <c r="L138" s="328"/>
      <c r="M138" s="328"/>
      <c r="N138" s="328"/>
      <c r="O138" s="413"/>
      <c r="P138" s="369"/>
    </row>
    <row r="139" spans="1:16" s="31" customFormat="1" ht="15.75">
      <c r="A139" s="698"/>
      <c r="B139" s="701"/>
      <c r="C139" s="701"/>
      <c r="D139" s="332" t="s">
        <v>189</v>
      </c>
      <c r="E139" s="722"/>
      <c r="F139" s="722"/>
      <c r="G139" s="724"/>
      <c r="H139" s="370">
        <f>SUM(I139:O139)</f>
        <v>1070000</v>
      </c>
      <c r="I139" s="334">
        <f>SUM(I140:I141)</f>
        <v>40000</v>
      </c>
      <c r="J139" s="334">
        <f>SUM(J140:J141)</f>
        <v>510000</v>
      </c>
      <c r="K139" s="334">
        <f>SUM(K140:K141)</f>
        <v>520000</v>
      </c>
      <c r="L139" s="340"/>
      <c r="M139" s="340"/>
      <c r="N139" s="340"/>
      <c r="O139" s="461"/>
      <c r="P139" s="331"/>
    </row>
    <row r="140" spans="1:16" s="31" customFormat="1" ht="15">
      <c r="A140" s="698"/>
      <c r="B140" s="701"/>
      <c r="C140" s="701"/>
      <c r="D140" s="337" t="s">
        <v>11</v>
      </c>
      <c r="E140" s="722"/>
      <c r="F140" s="722"/>
      <c r="G140" s="724"/>
      <c r="H140" s="443">
        <f>SUM(I140:O140)</f>
        <v>570000</v>
      </c>
      <c r="I140" s="339">
        <v>40000</v>
      </c>
      <c r="J140" s="340">
        <v>260000</v>
      </c>
      <c r="K140" s="340">
        <v>270000</v>
      </c>
      <c r="L140" s="340"/>
      <c r="M140" s="340"/>
      <c r="N140" s="340"/>
      <c r="O140" s="461"/>
      <c r="P140" s="331"/>
    </row>
    <row r="141" spans="1:16" s="31" customFormat="1" ht="15.75" thickBot="1">
      <c r="A141" s="719"/>
      <c r="B141" s="710"/>
      <c r="C141" s="710"/>
      <c r="D141" s="373" t="s">
        <v>12</v>
      </c>
      <c r="E141" s="723"/>
      <c r="F141" s="723"/>
      <c r="G141" s="725"/>
      <c r="H141" s="443">
        <f>SUM(I141:O141)</f>
        <v>500000</v>
      </c>
      <c r="I141" s="416"/>
      <c r="J141" s="375">
        <v>250000</v>
      </c>
      <c r="K141" s="375">
        <v>250000</v>
      </c>
      <c r="L141" s="389"/>
      <c r="M141" s="389"/>
      <c r="N141" s="389"/>
      <c r="O141" s="465"/>
      <c r="P141" s="378"/>
    </row>
    <row r="142" spans="1:16" s="31" customFormat="1" ht="15.75">
      <c r="A142" s="697">
        <v>32</v>
      </c>
      <c r="B142" s="700">
        <v>921</v>
      </c>
      <c r="C142" s="700">
        <v>92109</v>
      </c>
      <c r="D142" s="423" t="s">
        <v>14</v>
      </c>
      <c r="E142" s="722">
        <v>2007</v>
      </c>
      <c r="F142" s="722">
        <v>2008</v>
      </c>
      <c r="G142" s="724" t="s">
        <v>203</v>
      </c>
      <c r="H142" s="324"/>
      <c r="I142" s="394"/>
      <c r="J142" s="395"/>
      <c r="K142" s="395"/>
      <c r="L142" s="395"/>
      <c r="M142" s="395"/>
      <c r="N142" s="395"/>
      <c r="O142" s="466"/>
      <c r="P142" s="331"/>
    </row>
    <row r="143" spans="1:16" s="31" customFormat="1" ht="15.75">
      <c r="A143" s="720"/>
      <c r="B143" s="722"/>
      <c r="C143" s="722"/>
      <c r="D143" s="332" t="s">
        <v>189</v>
      </c>
      <c r="E143" s="722"/>
      <c r="F143" s="722"/>
      <c r="G143" s="724"/>
      <c r="H143" s="370">
        <f>SUM(I143:O143)</f>
        <v>525050</v>
      </c>
      <c r="I143" s="334">
        <f>SUM(I144:I145)</f>
        <v>22050</v>
      </c>
      <c r="J143" s="334">
        <f>SUM(J144:J145)</f>
        <v>503000</v>
      </c>
      <c r="K143" s="340"/>
      <c r="L143" s="395"/>
      <c r="M143" s="395"/>
      <c r="N143" s="395"/>
      <c r="O143" s="466"/>
      <c r="P143" s="331"/>
    </row>
    <row r="144" spans="1:16" s="31" customFormat="1" ht="15">
      <c r="A144" s="720"/>
      <c r="B144" s="722"/>
      <c r="C144" s="722"/>
      <c r="D144" s="337" t="s">
        <v>11</v>
      </c>
      <c r="E144" s="722"/>
      <c r="F144" s="722"/>
      <c r="G144" s="724"/>
      <c r="H144" s="443">
        <f>SUM(I144:O144)</f>
        <v>150050</v>
      </c>
      <c r="I144" s="340">
        <v>22050</v>
      </c>
      <c r="J144" s="340">
        <v>128000</v>
      </c>
      <c r="K144" s="340"/>
      <c r="L144" s="395"/>
      <c r="M144" s="395"/>
      <c r="N144" s="395"/>
      <c r="O144" s="466"/>
      <c r="P144" s="331"/>
    </row>
    <row r="145" spans="1:16" s="31" customFormat="1" ht="15.75" thickBot="1">
      <c r="A145" s="721"/>
      <c r="B145" s="723"/>
      <c r="C145" s="723"/>
      <c r="D145" s="373" t="s">
        <v>12</v>
      </c>
      <c r="E145" s="722"/>
      <c r="F145" s="722"/>
      <c r="G145" s="724"/>
      <c r="H145" s="443">
        <f>SUM(I145:O145)</f>
        <v>375000</v>
      </c>
      <c r="I145" s="340"/>
      <c r="J145" s="340">
        <v>375000</v>
      </c>
      <c r="K145" s="340"/>
      <c r="L145" s="395"/>
      <c r="M145" s="395"/>
      <c r="N145" s="395"/>
      <c r="O145" s="466"/>
      <c r="P145" s="331"/>
    </row>
    <row r="146" spans="1:16" s="31" customFormat="1" ht="15.75">
      <c r="A146" s="697">
        <v>33</v>
      </c>
      <c r="B146" s="700">
        <v>921</v>
      </c>
      <c r="C146" s="700">
        <v>92109</v>
      </c>
      <c r="D146" s="325" t="s">
        <v>232</v>
      </c>
      <c r="E146" s="700">
        <v>2008</v>
      </c>
      <c r="F146" s="700">
        <v>2009</v>
      </c>
      <c r="G146" s="703" t="s">
        <v>188</v>
      </c>
      <c r="H146" s="324"/>
      <c r="I146" s="328"/>
      <c r="J146" s="328"/>
      <c r="K146" s="328"/>
      <c r="L146" s="328"/>
      <c r="M146" s="328"/>
      <c r="N146" s="328"/>
      <c r="O146" s="413"/>
      <c r="P146" s="369"/>
    </row>
    <row r="147" spans="1:16" s="31" customFormat="1" ht="15.75">
      <c r="A147" s="698"/>
      <c r="B147" s="701"/>
      <c r="C147" s="701"/>
      <c r="D147" s="332" t="s">
        <v>189</v>
      </c>
      <c r="E147" s="722"/>
      <c r="F147" s="722"/>
      <c r="G147" s="724"/>
      <c r="H147" s="370">
        <f>SUM(I147:O147)</f>
        <v>545000</v>
      </c>
      <c r="I147" s="467"/>
      <c r="J147" s="370">
        <f>SUM(J148:J149)</f>
        <v>25000</v>
      </c>
      <c r="K147" s="370">
        <f>SUM(K148:K149)</f>
        <v>520000</v>
      </c>
      <c r="L147" s="400"/>
      <c r="M147" s="400"/>
      <c r="N147" s="400"/>
      <c r="O147" s="468"/>
      <c r="P147" s="331"/>
    </row>
    <row r="148" spans="1:16" s="31" customFormat="1" ht="15">
      <c r="A148" s="698"/>
      <c r="B148" s="701"/>
      <c r="C148" s="701"/>
      <c r="D148" s="337" t="s">
        <v>11</v>
      </c>
      <c r="E148" s="722"/>
      <c r="F148" s="722"/>
      <c r="G148" s="724"/>
      <c r="H148" s="443">
        <f>SUM(I148:O148)</f>
        <v>155000</v>
      </c>
      <c r="I148" s="395"/>
      <c r="J148" s="340">
        <v>25000</v>
      </c>
      <c r="K148" s="340">
        <v>130000</v>
      </c>
      <c r="L148" s="340"/>
      <c r="M148" s="340"/>
      <c r="N148" s="340"/>
      <c r="O148" s="461"/>
      <c r="P148" s="331"/>
    </row>
    <row r="149" spans="1:16" s="31" customFormat="1" ht="15.75" thickBot="1">
      <c r="A149" s="719"/>
      <c r="B149" s="710"/>
      <c r="C149" s="710"/>
      <c r="D149" s="373" t="s">
        <v>12</v>
      </c>
      <c r="E149" s="723"/>
      <c r="F149" s="723"/>
      <c r="G149" s="725"/>
      <c r="H149" s="454">
        <f>SUM(I149:O149)</f>
        <v>390000</v>
      </c>
      <c r="I149" s="389"/>
      <c r="J149" s="375"/>
      <c r="K149" s="375">
        <v>390000</v>
      </c>
      <c r="L149" s="375"/>
      <c r="M149" s="375"/>
      <c r="N149" s="375"/>
      <c r="O149" s="469"/>
      <c r="P149" s="378"/>
    </row>
    <row r="150" spans="1:16" s="31" customFormat="1" ht="15.75">
      <c r="A150" s="677" t="s">
        <v>10</v>
      </c>
      <c r="B150" s="680" t="s">
        <v>0</v>
      </c>
      <c r="C150" s="680" t="s">
        <v>174</v>
      </c>
      <c r="D150" s="680" t="s">
        <v>175</v>
      </c>
      <c r="E150" s="683" t="s">
        <v>7</v>
      </c>
      <c r="F150" s="684"/>
      <c r="G150" s="680" t="s">
        <v>176</v>
      </c>
      <c r="H150" s="683" t="s">
        <v>177</v>
      </c>
      <c r="I150" s="690" t="s">
        <v>178</v>
      </c>
      <c r="J150" s="691"/>
      <c r="K150" s="691"/>
      <c r="L150" s="691"/>
      <c r="M150" s="691"/>
      <c r="N150" s="691"/>
      <c r="O150" s="691"/>
      <c r="P150" s="692" t="s">
        <v>179</v>
      </c>
    </row>
    <row r="151" spans="1:16" s="31" customFormat="1" ht="15.75">
      <c r="A151" s="678"/>
      <c r="B151" s="681"/>
      <c r="C151" s="681"/>
      <c r="D151" s="681"/>
      <c r="E151" s="685"/>
      <c r="F151" s="686"/>
      <c r="G151" s="681"/>
      <c r="H151" s="681"/>
      <c r="I151" s="681" t="s">
        <v>180</v>
      </c>
      <c r="J151" s="681" t="s">
        <v>181</v>
      </c>
      <c r="K151" s="685" t="s">
        <v>182</v>
      </c>
      <c r="L151" s="695"/>
      <c r="M151" s="695"/>
      <c r="N151" s="695"/>
      <c r="O151" s="695"/>
      <c r="P151" s="693"/>
    </row>
    <row r="152" spans="1:16" s="31" customFormat="1" ht="31.5" customHeight="1" thickBot="1">
      <c r="A152" s="679"/>
      <c r="B152" s="682"/>
      <c r="C152" s="682"/>
      <c r="D152" s="682"/>
      <c r="E152" s="418" t="s">
        <v>183</v>
      </c>
      <c r="F152" s="418" t="s">
        <v>184</v>
      </c>
      <c r="G152" s="682"/>
      <c r="H152" s="687"/>
      <c r="I152" s="687"/>
      <c r="J152" s="687"/>
      <c r="K152" s="419">
        <v>2009</v>
      </c>
      <c r="L152" s="420">
        <v>2010</v>
      </c>
      <c r="M152" s="420">
        <v>2011</v>
      </c>
      <c r="N152" s="420">
        <v>2012</v>
      </c>
      <c r="O152" s="421" t="s">
        <v>185</v>
      </c>
      <c r="P152" s="694"/>
    </row>
    <row r="153" spans="1:16" s="31" customFormat="1" ht="15.75" thickBot="1">
      <c r="A153" s="455">
        <v>1</v>
      </c>
      <c r="B153" s="456">
        <v>2</v>
      </c>
      <c r="C153" s="456">
        <v>3</v>
      </c>
      <c r="D153" s="456">
        <v>4</v>
      </c>
      <c r="E153" s="457">
        <v>5</v>
      </c>
      <c r="F153" s="457">
        <v>6</v>
      </c>
      <c r="G153" s="457">
        <v>7</v>
      </c>
      <c r="H153" s="457">
        <v>8</v>
      </c>
      <c r="I153" s="457">
        <v>9</v>
      </c>
      <c r="J153" s="456">
        <v>10</v>
      </c>
      <c r="K153" s="456">
        <v>11</v>
      </c>
      <c r="L153" s="456">
        <v>12</v>
      </c>
      <c r="M153" s="456">
        <v>13</v>
      </c>
      <c r="N153" s="456">
        <v>14</v>
      </c>
      <c r="O153" s="458">
        <v>15</v>
      </c>
      <c r="P153" s="459">
        <v>16</v>
      </c>
    </row>
    <row r="154" spans="1:16" s="31" customFormat="1" ht="16.5" thickTop="1">
      <c r="A154" s="697">
        <v>34</v>
      </c>
      <c r="B154" s="700">
        <v>921</v>
      </c>
      <c r="C154" s="700">
        <v>92109</v>
      </c>
      <c r="D154" s="423" t="s">
        <v>233</v>
      </c>
      <c r="E154" s="722">
        <v>2009</v>
      </c>
      <c r="F154" s="722">
        <v>2010</v>
      </c>
      <c r="G154" s="724" t="s">
        <v>203</v>
      </c>
      <c r="H154" s="324"/>
      <c r="I154" s="394"/>
      <c r="J154" s="395"/>
      <c r="K154" s="395"/>
      <c r="L154" s="395"/>
      <c r="M154" s="395"/>
      <c r="N154" s="395"/>
      <c r="O154" s="466"/>
      <c r="P154" s="331"/>
    </row>
    <row r="155" spans="1:16" s="31" customFormat="1" ht="15.75">
      <c r="A155" s="720"/>
      <c r="B155" s="722"/>
      <c r="C155" s="722"/>
      <c r="D155" s="332" t="s">
        <v>189</v>
      </c>
      <c r="E155" s="722"/>
      <c r="F155" s="722"/>
      <c r="G155" s="724"/>
      <c r="H155" s="370">
        <f>SUM(I155:O155)</f>
        <v>1070000</v>
      </c>
      <c r="I155" s="470"/>
      <c r="J155" s="467"/>
      <c r="K155" s="370">
        <f>SUM(K156:K157)</f>
        <v>50000</v>
      </c>
      <c r="L155" s="370">
        <f>SUM(L156:L157)</f>
        <v>1020000</v>
      </c>
      <c r="M155" s="340"/>
      <c r="N155" s="395"/>
      <c r="O155" s="466"/>
      <c r="P155" s="331"/>
    </row>
    <row r="156" spans="1:16" s="31" customFormat="1" ht="15">
      <c r="A156" s="720"/>
      <c r="B156" s="722"/>
      <c r="C156" s="722"/>
      <c r="D156" s="337" t="s">
        <v>11</v>
      </c>
      <c r="E156" s="722"/>
      <c r="F156" s="722"/>
      <c r="G156" s="724"/>
      <c r="H156" s="443">
        <f>SUM(I156:O156)</f>
        <v>570000</v>
      </c>
      <c r="I156" s="394"/>
      <c r="J156" s="395"/>
      <c r="K156" s="340">
        <v>50000</v>
      </c>
      <c r="L156" s="340">
        <v>520000</v>
      </c>
      <c r="M156" s="340"/>
      <c r="N156" s="395"/>
      <c r="O156" s="466"/>
      <c r="P156" s="331"/>
    </row>
    <row r="157" spans="1:16" s="31" customFormat="1" ht="15.75" thickBot="1">
      <c r="A157" s="721"/>
      <c r="B157" s="723"/>
      <c r="C157" s="723"/>
      <c r="D157" s="373" t="s">
        <v>12</v>
      </c>
      <c r="E157" s="722"/>
      <c r="F157" s="722"/>
      <c r="G157" s="724"/>
      <c r="H157" s="443">
        <f>SUM(I157:O157)</f>
        <v>500000</v>
      </c>
      <c r="I157" s="394"/>
      <c r="J157" s="395"/>
      <c r="K157" s="340"/>
      <c r="L157" s="340">
        <v>500000</v>
      </c>
      <c r="M157" s="340"/>
      <c r="N157" s="395"/>
      <c r="O157" s="466"/>
      <c r="P157" s="331"/>
    </row>
    <row r="158" spans="1:16" s="31" customFormat="1" ht="15.75">
      <c r="A158" s="697">
        <v>35</v>
      </c>
      <c r="B158" s="700">
        <v>921</v>
      </c>
      <c r="C158" s="700">
        <v>92109</v>
      </c>
      <c r="D158" s="471" t="s">
        <v>234</v>
      </c>
      <c r="E158" s="700">
        <v>2010</v>
      </c>
      <c r="F158" s="700">
        <v>2011</v>
      </c>
      <c r="G158" s="703" t="s">
        <v>203</v>
      </c>
      <c r="H158" s="324"/>
      <c r="I158" s="385"/>
      <c r="J158" s="385"/>
      <c r="K158" s="385"/>
      <c r="L158" s="385"/>
      <c r="M158" s="385"/>
      <c r="N158" s="385"/>
      <c r="O158" s="472"/>
      <c r="P158" s="369"/>
    </row>
    <row r="159" spans="1:16" s="31" customFormat="1" ht="15.75">
      <c r="A159" s="698"/>
      <c r="B159" s="701"/>
      <c r="C159" s="701"/>
      <c r="D159" s="332" t="s">
        <v>189</v>
      </c>
      <c r="E159" s="722"/>
      <c r="F159" s="722"/>
      <c r="G159" s="724"/>
      <c r="H159" s="370">
        <f>SUM(I159:O159)</f>
        <v>1070000</v>
      </c>
      <c r="I159" s="473"/>
      <c r="J159" s="473"/>
      <c r="K159" s="473"/>
      <c r="L159" s="370">
        <f>SUM(L160:L161)</f>
        <v>50000</v>
      </c>
      <c r="M159" s="370">
        <f>SUM(M160:M161)</f>
        <v>1020000</v>
      </c>
      <c r="N159" s="340"/>
      <c r="O159" s="461"/>
      <c r="P159" s="331"/>
    </row>
    <row r="160" spans="1:16" s="31" customFormat="1" ht="15">
      <c r="A160" s="698"/>
      <c r="B160" s="701"/>
      <c r="C160" s="701"/>
      <c r="D160" s="337" t="s">
        <v>11</v>
      </c>
      <c r="E160" s="701"/>
      <c r="F160" s="701"/>
      <c r="G160" s="704"/>
      <c r="H160" s="443">
        <f>SUM(I160:O160)</f>
        <v>570000</v>
      </c>
      <c r="I160" s="340"/>
      <c r="J160" s="340"/>
      <c r="K160" s="340"/>
      <c r="L160" s="340">
        <v>50000</v>
      </c>
      <c r="M160" s="340">
        <v>520000</v>
      </c>
      <c r="N160" s="340"/>
      <c r="O160" s="461"/>
      <c r="P160" s="331"/>
    </row>
    <row r="161" spans="1:16" s="31" customFormat="1" ht="15.75" thickBot="1">
      <c r="A161" s="699"/>
      <c r="B161" s="702"/>
      <c r="C161" s="702"/>
      <c r="D161" s="337" t="s">
        <v>12</v>
      </c>
      <c r="E161" s="702"/>
      <c r="F161" s="702"/>
      <c r="G161" s="705"/>
      <c r="H161" s="443">
        <f>SUM(I161:O161)</f>
        <v>500000</v>
      </c>
      <c r="I161" s="345"/>
      <c r="J161" s="345"/>
      <c r="K161" s="345"/>
      <c r="L161" s="345"/>
      <c r="M161" s="345">
        <v>500000</v>
      </c>
      <c r="N161" s="345"/>
      <c r="O161" s="463"/>
      <c r="P161" s="331"/>
    </row>
    <row r="162" spans="1:16" s="31" customFormat="1" ht="17.25" thickBot="1" thickTop="1">
      <c r="A162" s="688" t="s">
        <v>235</v>
      </c>
      <c r="B162" s="689"/>
      <c r="C162" s="689"/>
      <c r="D162" s="689"/>
      <c r="E162" s="689"/>
      <c r="F162" s="689"/>
      <c r="G162" s="689"/>
      <c r="H162" s="349">
        <f>SUM(H164)</f>
        <v>2000000</v>
      </c>
      <c r="I162" s="349">
        <f>SUM(I164)</f>
        <v>0</v>
      </c>
      <c r="J162" s="349">
        <f aca="true" t="shared" si="13" ref="J162:O162">SUM(J164)</f>
        <v>20000</v>
      </c>
      <c r="K162" s="349">
        <f t="shared" si="13"/>
        <v>1980000</v>
      </c>
      <c r="L162" s="349">
        <f t="shared" si="13"/>
        <v>0</v>
      </c>
      <c r="M162" s="349">
        <f t="shared" si="13"/>
        <v>0</v>
      </c>
      <c r="N162" s="349">
        <f t="shared" si="13"/>
        <v>0</v>
      </c>
      <c r="O162" s="349">
        <f t="shared" si="13"/>
        <v>0</v>
      </c>
      <c r="P162" s="323"/>
    </row>
    <row r="163" spans="1:16" s="31" customFormat="1" ht="31.5">
      <c r="A163" s="697">
        <v>36</v>
      </c>
      <c r="B163" s="700">
        <v>926</v>
      </c>
      <c r="C163" s="700">
        <v>92604</v>
      </c>
      <c r="D163" s="471" t="s">
        <v>236</v>
      </c>
      <c r="E163" s="700">
        <v>2008</v>
      </c>
      <c r="F163" s="700">
        <v>2009</v>
      </c>
      <c r="G163" s="703" t="s">
        <v>237</v>
      </c>
      <c r="H163" s="324"/>
      <c r="I163" s="385"/>
      <c r="J163" s="385"/>
      <c r="K163" s="385"/>
      <c r="L163" s="385"/>
      <c r="M163" s="385"/>
      <c r="N163" s="385"/>
      <c r="O163" s="472"/>
      <c r="P163" s="369"/>
    </row>
    <row r="164" spans="1:16" s="31" customFormat="1" ht="15.75">
      <c r="A164" s="698"/>
      <c r="B164" s="701"/>
      <c r="C164" s="701"/>
      <c r="D164" s="332" t="s">
        <v>189</v>
      </c>
      <c r="E164" s="722"/>
      <c r="F164" s="722"/>
      <c r="G164" s="724"/>
      <c r="H164" s="370">
        <f>SUM(I164:O164)</f>
        <v>2000000</v>
      </c>
      <c r="I164" s="473"/>
      <c r="J164" s="370">
        <f>SUM(J165:J166)</f>
        <v>20000</v>
      </c>
      <c r="K164" s="370">
        <f>SUM(K165:K166)</f>
        <v>1980000</v>
      </c>
      <c r="L164" s="370"/>
      <c r="M164" s="370"/>
      <c r="N164" s="340"/>
      <c r="O164" s="461"/>
      <c r="P164" s="331"/>
    </row>
    <row r="165" spans="1:16" s="31" customFormat="1" ht="15">
      <c r="A165" s="698"/>
      <c r="B165" s="701"/>
      <c r="C165" s="701"/>
      <c r="D165" s="337" t="s">
        <v>11</v>
      </c>
      <c r="E165" s="701"/>
      <c r="F165" s="701"/>
      <c r="G165" s="704"/>
      <c r="H165" s="443">
        <f aca="true" t="shared" si="14" ref="H165:H171">SUM(I165:O165)</f>
        <v>500000</v>
      </c>
      <c r="I165" s="340"/>
      <c r="J165" s="340">
        <v>20000</v>
      </c>
      <c r="K165" s="340">
        <v>480000</v>
      </c>
      <c r="L165" s="340"/>
      <c r="M165" s="340"/>
      <c r="N165" s="340"/>
      <c r="O165" s="461"/>
      <c r="P165" s="331"/>
    </row>
    <row r="166" spans="1:16" s="31" customFormat="1" ht="15.75" thickBot="1">
      <c r="A166" s="699"/>
      <c r="B166" s="702"/>
      <c r="C166" s="702"/>
      <c r="D166" s="337" t="s">
        <v>12</v>
      </c>
      <c r="E166" s="702"/>
      <c r="F166" s="702"/>
      <c r="G166" s="705"/>
      <c r="H166" s="443">
        <f t="shared" si="14"/>
        <v>1500000</v>
      </c>
      <c r="I166" s="345"/>
      <c r="J166" s="345"/>
      <c r="K166" s="345">
        <v>1500000</v>
      </c>
      <c r="L166" s="345"/>
      <c r="M166" s="345"/>
      <c r="N166" s="345"/>
      <c r="O166" s="463"/>
      <c r="P166" s="331"/>
    </row>
    <row r="167" spans="1:16" s="31" customFormat="1" ht="18.75" thickTop="1">
      <c r="A167" s="474"/>
      <c r="B167" s="475"/>
      <c r="C167" s="475"/>
      <c r="D167" s="476" t="s">
        <v>238</v>
      </c>
      <c r="E167" s="475"/>
      <c r="F167" s="475"/>
      <c r="G167" s="475"/>
      <c r="H167" s="477">
        <f>SUM(I167:O167)</f>
        <v>184294062</v>
      </c>
      <c r="I167" s="478">
        <f aca="true" t="shared" si="15" ref="I167:O167">SUM(I9,I14,I41,I46,I60,I68,I73,I107,I112,I125,I129,I137,I162)</f>
        <v>57097862</v>
      </c>
      <c r="J167" s="478">
        <f t="shared" si="15"/>
        <v>25121200</v>
      </c>
      <c r="K167" s="478">
        <f t="shared" si="15"/>
        <v>27035000</v>
      </c>
      <c r="L167" s="478">
        <f t="shared" si="15"/>
        <v>22045000</v>
      </c>
      <c r="M167" s="478">
        <f t="shared" si="15"/>
        <v>14995000</v>
      </c>
      <c r="N167" s="478">
        <f t="shared" si="15"/>
        <v>12000000</v>
      </c>
      <c r="O167" s="478">
        <f t="shared" si="15"/>
        <v>26000000</v>
      </c>
      <c r="P167" s="479"/>
    </row>
    <row r="168" spans="1:16" s="31" customFormat="1" ht="18">
      <c r="A168" s="480"/>
      <c r="B168" s="481"/>
      <c r="C168" s="481"/>
      <c r="D168" s="482" t="s">
        <v>239</v>
      </c>
      <c r="E168" s="481"/>
      <c r="F168" s="481"/>
      <c r="G168" s="481"/>
      <c r="H168" s="483">
        <f t="shared" si="14"/>
        <v>97030972</v>
      </c>
      <c r="I168" s="484">
        <f aca="true" t="shared" si="16" ref="I168:O168">SUM(I12,I20,I24,I29,I32,I36,I40,I44,I49,I52,I55,I63,I67,I71,I76,I81,I85,I89,I93,I97,I101,I115,I118,I121,I124,I128,I136)+SUM(I140,I144,I148,I156,I165,I17)</f>
        <v>26985972</v>
      </c>
      <c r="J168" s="484">
        <f>SUM(J12,J20,J24,J29,J32,J36,J40,J44,J49,J52,J55,J63,J67,J71,J76,J81,J85,J89,J93,J97,J101,J115,J118,J121,J124,J128,J136)+SUM(J140,J144,J148,J156,J165,J17)</f>
        <v>11302500</v>
      </c>
      <c r="K168" s="484">
        <f t="shared" si="16"/>
        <v>10000000</v>
      </c>
      <c r="L168" s="484">
        <f>SUM(L12,L20,L24,L29,L32,L36,L40,L44,L49,L52,L55,L63,L67,L71,L76,L81,L85,L89,L93,L97,L101,L115,L118,L121,L124,L128,L136)+SUM(L140,L144,L148,L156,L160,L165,L17)</f>
        <v>10910000</v>
      </c>
      <c r="M168" s="484">
        <f>SUM(M12,M20,M24,M29,M32,M36,M40,M44,M49,M52,M55,M63,M67,M71,M76,M81,M85,M89,M93,M97,M101,M115,M118,M121,M124,M128,M136)+SUM(M140,M144,M148,M156,M160,M165,M17)</f>
        <v>8082500</v>
      </c>
      <c r="N168" s="484">
        <f t="shared" si="16"/>
        <v>6750000</v>
      </c>
      <c r="O168" s="484">
        <f t="shared" si="16"/>
        <v>23000000</v>
      </c>
      <c r="P168" s="485"/>
    </row>
    <row r="169" spans="1:16" s="31" customFormat="1" ht="18">
      <c r="A169" s="480"/>
      <c r="B169" s="481"/>
      <c r="C169" s="481"/>
      <c r="D169" s="482" t="s">
        <v>240</v>
      </c>
      <c r="E169" s="481"/>
      <c r="F169" s="481"/>
      <c r="G169" s="481"/>
      <c r="H169" s="483">
        <f t="shared" si="14"/>
        <v>21265720</v>
      </c>
      <c r="I169" s="484">
        <f aca="true" t="shared" si="17" ref="I169:O169">SUM(I77,I110,I132)</f>
        <v>16008220</v>
      </c>
      <c r="J169" s="484">
        <f t="shared" si="17"/>
        <v>4110000</v>
      </c>
      <c r="K169" s="484">
        <f t="shared" si="17"/>
        <v>397500</v>
      </c>
      <c r="L169" s="484">
        <f t="shared" si="17"/>
        <v>750000</v>
      </c>
      <c r="M169" s="484">
        <f t="shared" si="17"/>
        <v>0</v>
      </c>
      <c r="N169" s="484">
        <f t="shared" si="17"/>
        <v>0</v>
      </c>
      <c r="O169" s="484">
        <f t="shared" si="17"/>
        <v>0</v>
      </c>
      <c r="P169" s="485"/>
    </row>
    <row r="170" spans="1:16" s="31" customFormat="1" ht="18">
      <c r="A170" s="480"/>
      <c r="B170" s="481"/>
      <c r="C170" s="481"/>
      <c r="D170" s="482" t="s">
        <v>241</v>
      </c>
      <c r="E170" s="481"/>
      <c r="F170" s="481"/>
      <c r="G170" s="481"/>
      <c r="H170" s="483">
        <f t="shared" si="14"/>
        <v>64797370</v>
      </c>
      <c r="I170" s="484">
        <f aca="true" t="shared" si="18" ref="I170:O170">SUM(I13,I21,I25,I33,I37,I45,I64,I72,I78,I82,I86,I90,I94,I98,I102,I111,I133,I141,I145,I149,I157,I166)</f>
        <v>14103670</v>
      </c>
      <c r="J170" s="484">
        <f t="shared" si="18"/>
        <v>9108700</v>
      </c>
      <c r="K170" s="484">
        <f>SUM(K13,K21,K25,K33,K37,K45,K64,K72,K78,K82,K86,K90,K94,K98,K102,K111,K133,K141,K145,K149,K157,K166)</f>
        <v>16037500</v>
      </c>
      <c r="L170" s="484">
        <f t="shared" si="18"/>
        <v>10385000</v>
      </c>
      <c r="M170" s="484">
        <f>SUM(M13,M21,M25,M33,M37,M45,M64,M72,M78,M82,M86,M90,M94,M98,M102,M111,M133,M141,M145,M149,M157,M161,M166)</f>
        <v>6912500</v>
      </c>
      <c r="N170" s="484">
        <f t="shared" si="18"/>
        <v>5250000</v>
      </c>
      <c r="O170" s="484">
        <f t="shared" si="18"/>
        <v>3000000</v>
      </c>
      <c r="P170" s="485"/>
    </row>
    <row r="171" spans="1:16" s="492" customFormat="1" ht="18.75" thickBot="1">
      <c r="A171" s="486"/>
      <c r="B171" s="487"/>
      <c r="C171" s="487"/>
      <c r="D171" s="488" t="s">
        <v>242</v>
      </c>
      <c r="E171" s="487"/>
      <c r="F171" s="487"/>
      <c r="G171" s="487"/>
      <c r="H171" s="489">
        <f t="shared" si="14"/>
        <v>1200000</v>
      </c>
      <c r="I171" s="490">
        <f aca="true" t="shared" si="19" ref="I171:O171">SUM(I26)</f>
        <v>0</v>
      </c>
      <c r="J171" s="490">
        <f t="shared" si="19"/>
        <v>600000</v>
      </c>
      <c r="K171" s="490">
        <f t="shared" si="19"/>
        <v>600000</v>
      </c>
      <c r="L171" s="490">
        <f t="shared" si="19"/>
        <v>0</v>
      </c>
      <c r="M171" s="490">
        <f t="shared" si="19"/>
        <v>0</v>
      </c>
      <c r="N171" s="490">
        <f t="shared" si="19"/>
        <v>0</v>
      </c>
      <c r="O171" s="490">
        <f t="shared" si="19"/>
        <v>0</v>
      </c>
      <c r="P171" s="491"/>
    </row>
    <row r="172" spans="1:15" s="493" customFormat="1" ht="36" customHeight="1">
      <c r="A172" s="733"/>
      <c r="B172" s="733"/>
      <c r="C172" s="733"/>
      <c r="D172" s="733"/>
      <c r="E172" s="733"/>
      <c r="F172" s="733"/>
      <c r="G172" s="733"/>
      <c r="H172" s="733"/>
      <c r="I172" s="733"/>
      <c r="J172" s="733"/>
      <c r="K172" s="733"/>
      <c r="L172" s="733"/>
      <c r="M172" s="733"/>
      <c r="N172" s="733"/>
      <c r="O172" s="733"/>
    </row>
    <row r="173" spans="1:15" s="493" customFormat="1" ht="20.25">
      <c r="A173" s="734"/>
      <c r="B173" s="734"/>
      <c r="C173" s="734"/>
      <c r="D173" s="734"/>
      <c r="E173" s="734"/>
      <c r="F173" s="734"/>
      <c r="G173" s="734"/>
      <c r="H173" s="734"/>
      <c r="I173" s="734"/>
      <c r="J173" s="734"/>
      <c r="K173" s="734"/>
      <c r="L173" s="734"/>
      <c r="M173" s="734"/>
      <c r="N173" s="734"/>
      <c r="O173" s="734"/>
    </row>
    <row r="174" spans="1:12" ht="12.75">
      <c r="A174" s="494"/>
      <c r="B174" s="494"/>
      <c r="C174" s="494"/>
      <c r="D174" s="311"/>
      <c r="E174" s="495"/>
      <c r="F174" s="495"/>
      <c r="G174" s="495"/>
      <c r="H174" s="495"/>
      <c r="I174" s="496"/>
      <c r="J174" s="496"/>
      <c r="K174" s="495"/>
      <c r="L174" s="308"/>
    </row>
    <row r="175" spans="1:12" ht="12.75">
      <c r="A175" s="494"/>
      <c r="B175" s="494"/>
      <c r="C175" s="494"/>
      <c r="D175" s="311"/>
      <c r="E175" s="495"/>
      <c r="F175" s="495"/>
      <c r="G175" s="495"/>
      <c r="H175" s="495"/>
      <c r="I175" s="496"/>
      <c r="J175" s="495"/>
      <c r="K175" s="495"/>
      <c r="L175" s="308"/>
    </row>
    <row r="176" spans="1:12" ht="12.75">
      <c r="A176" s="494"/>
      <c r="B176" s="494"/>
      <c r="C176" s="494"/>
      <c r="E176" s="495"/>
      <c r="F176" s="495"/>
      <c r="G176" s="495"/>
      <c r="H176" s="495"/>
      <c r="I176" s="496"/>
      <c r="J176" s="495"/>
      <c r="K176" s="495"/>
      <c r="L176" s="308"/>
    </row>
    <row r="177" spans="1:12" ht="12.75">
      <c r="A177" s="494"/>
      <c r="B177" s="494"/>
      <c r="C177" s="494"/>
      <c r="E177" s="495"/>
      <c r="F177" s="495"/>
      <c r="G177" s="495"/>
      <c r="H177" s="495"/>
      <c r="I177" s="496"/>
      <c r="J177" s="495"/>
      <c r="K177" s="495"/>
      <c r="L177" s="308"/>
    </row>
    <row r="178" spans="1:12" ht="12.75">
      <c r="A178" s="494"/>
      <c r="B178" s="494"/>
      <c r="C178" s="494"/>
      <c r="E178" s="495"/>
      <c r="F178" s="495"/>
      <c r="G178" s="495"/>
      <c r="H178" s="495"/>
      <c r="I178" s="496"/>
      <c r="J178" s="495"/>
      <c r="K178" s="495"/>
      <c r="L178" s="308"/>
    </row>
    <row r="179" spans="1:12" ht="12.75">
      <c r="A179" s="494"/>
      <c r="B179" s="494"/>
      <c r="C179" s="494"/>
      <c r="E179" s="495"/>
      <c r="F179" s="495"/>
      <c r="G179" s="495"/>
      <c r="H179" s="495"/>
      <c r="I179" s="496"/>
      <c r="J179" s="495"/>
      <c r="K179" s="495"/>
      <c r="L179" s="308"/>
    </row>
    <row r="180" spans="1:12" ht="12.75">
      <c r="A180" s="494"/>
      <c r="B180" s="494"/>
      <c r="C180" s="494"/>
      <c r="E180" s="495"/>
      <c r="F180" s="495"/>
      <c r="G180" s="495"/>
      <c r="H180" s="495"/>
      <c r="I180" s="496"/>
      <c r="J180" s="495"/>
      <c r="K180" s="495"/>
      <c r="L180" s="308"/>
    </row>
    <row r="181" spans="1:12" ht="12.75">
      <c r="A181" s="494"/>
      <c r="B181" s="494"/>
      <c r="C181" s="494"/>
      <c r="E181" s="495"/>
      <c r="F181" s="495"/>
      <c r="G181" s="495"/>
      <c r="H181" s="495"/>
      <c r="I181" s="496"/>
      <c r="J181" s="495"/>
      <c r="K181" s="495"/>
      <c r="L181" s="308"/>
    </row>
    <row r="182" spans="1:12" ht="12.75">
      <c r="A182" s="494"/>
      <c r="B182" s="494"/>
      <c r="C182" s="494"/>
      <c r="E182" s="495"/>
      <c r="F182" s="495"/>
      <c r="G182" s="495"/>
      <c r="H182" s="495"/>
      <c r="I182" s="496"/>
      <c r="J182" s="495"/>
      <c r="K182" s="495"/>
      <c r="L182" s="308"/>
    </row>
    <row r="183" spans="1:12" ht="12.75">
      <c r="A183" s="494"/>
      <c r="B183" s="494"/>
      <c r="C183" s="494"/>
      <c r="E183" s="495"/>
      <c r="F183" s="495"/>
      <c r="G183" s="495"/>
      <c r="H183" s="495"/>
      <c r="I183" s="496"/>
      <c r="J183" s="495"/>
      <c r="K183" s="495"/>
      <c r="L183" s="308"/>
    </row>
    <row r="184" spans="1:12" ht="12.75">
      <c r="A184" s="494"/>
      <c r="B184" s="494"/>
      <c r="C184" s="494"/>
      <c r="E184" s="495"/>
      <c r="F184" s="495"/>
      <c r="G184" s="495"/>
      <c r="H184" s="495"/>
      <c r="I184" s="496"/>
      <c r="J184" s="495"/>
      <c r="K184" s="495"/>
      <c r="L184" s="308"/>
    </row>
    <row r="185" spans="1:12" ht="12.75">
      <c r="A185" s="494"/>
      <c r="B185" s="494"/>
      <c r="C185" s="494"/>
      <c r="E185" s="495"/>
      <c r="F185" s="495"/>
      <c r="G185" s="495"/>
      <c r="H185" s="495"/>
      <c r="I185" s="496"/>
      <c r="J185" s="495"/>
      <c r="K185" s="495"/>
      <c r="L185" s="308"/>
    </row>
    <row r="186" spans="1:12" ht="12.75">
      <c r="A186" s="494"/>
      <c r="B186" s="494"/>
      <c r="C186" s="494"/>
      <c r="E186" s="495"/>
      <c r="F186" s="495"/>
      <c r="G186" s="495"/>
      <c r="H186" s="495"/>
      <c r="I186" s="496"/>
      <c r="J186" s="495"/>
      <c r="K186" s="495"/>
      <c r="L186" s="308"/>
    </row>
    <row r="187" spans="1:12" ht="12.75">
      <c r="A187" s="494"/>
      <c r="B187" s="494"/>
      <c r="C187" s="494"/>
      <c r="E187" s="495"/>
      <c r="F187" s="495"/>
      <c r="G187" s="495"/>
      <c r="H187" s="495"/>
      <c r="I187" s="496"/>
      <c r="J187" s="495"/>
      <c r="K187" s="495"/>
      <c r="L187" s="308"/>
    </row>
    <row r="188" spans="1:12" ht="12.75">
      <c r="A188" s="494"/>
      <c r="B188" s="494"/>
      <c r="C188" s="494"/>
      <c r="E188" s="495"/>
      <c r="F188" s="495"/>
      <c r="G188" s="495"/>
      <c r="H188" s="495"/>
      <c r="I188" s="496"/>
      <c r="J188" s="495"/>
      <c r="K188" s="495"/>
      <c r="L188" s="308"/>
    </row>
    <row r="189" spans="1:12" ht="12.75">
      <c r="A189" s="494"/>
      <c r="B189" s="494"/>
      <c r="C189" s="494"/>
      <c r="E189" s="495"/>
      <c r="F189" s="495"/>
      <c r="G189" s="495"/>
      <c r="H189" s="495"/>
      <c r="I189" s="496"/>
      <c r="J189" s="495"/>
      <c r="K189" s="495"/>
      <c r="L189" s="308"/>
    </row>
    <row r="190" spans="1:12" ht="12.75">
      <c r="A190" s="494"/>
      <c r="B190" s="494"/>
      <c r="C190" s="494"/>
      <c r="E190" s="495"/>
      <c r="F190" s="495"/>
      <c r="G190" s="495"/>
      <c r="H190" s="495"/>
      <c r="I190" s="496"/>
      <c r="J190" s="495"/>
      <c r="K190" s="495"/>
      <c r="L190" s="308"/>
    </row>
    <row r="191" spans="1:12" ht="12.75">
      <c r="A191" s="494"/>
      <c r="B191" s="494"/>
      <c r="C191" s="494"/>
      <c r="E191" s="495"/>
      <c r="F191" s="495"/>
      <c r="G191" s="495"/>
      <c r="H191" s="495"/>
      <c r="I191" s="496"/>
      <c r="J191" s="495"/>
      <c r="K191" s="495"/>
      <c r="L191" s="308"/>
    </row>
    <row r="192" spans="1:12" ht="12.75">
      <c r="A192" s="494"/>
      <c r="B192" s="494"/>
      <c r="C192" s="494"/>
      <c r="E192" s="495"/>
      <c r="F192" s="495"/>
      <c r="G192" s="495"/>
      <c r="H192" s="495"/>
      <c r="I192" s="496"/>
      <c r="J192" s="495"/>
      <c r="K192" s="495"/>
      <c r="L192" s="308"/>
    </row>
    <row r="193" spans="1:12" ht="12.75">
      <c r="A193" s="494"/>
      <c r="B193" s="494"/>
      <c r="C193" s="494"/>
      <c r="E193" s="495"/>
      <c r="F193" s="495"/>
      <c r="G193" s="495"/>
      <c r="H193" s="495"/>
      <c r="I193" s="496"/>
      <c r="J193" s="495"/>
      <c r="K193" s="495"/>
      <c r="L193" s="308"/>
    </row>
    <row r="194" spans="1:12" ht="12.75">
      <c r="A194" s="494"/>
      <c r="B194" s="494"/>
      <c r="C194" s="494"/>
      <c r="E194" s="495"/>
      <c r="F194" s="495"/>
      <c r="G194" s="495"/>
      <c r="H194" s="495"/>
      <c r="I194" s="496"/>
      <c r="J194" s="495"/>
      <c r="K194" s="495"/>
      <c r="L194" s="308"/>
    </row>
    <row r="195" spans="1:12" ht="12.75">
      <c r="A195" s="494"/>
      <c r="B195" s="494"/>
      <c r="C195" s="494"/>
      <c r="E195" s="495"/>
      <c r="F195" s="495"/>
      <c r="G195" s="495"/>
      <c r="H195" s="495"/>
      <c r="I195" s="496"/>
      <c r="J195" s="495"/>
      <c r="K195" s="495"/>
      <c r="L195" s="308"/>
    </row>
    <row r="196" spans="1:12" ht="12.75">
      <c r="A196" s="494"/>
      <c r="B196" s="494"/>
      <c r="C196" s="494"/>
      <c r="E196" s="495"/>
      <c r="F196" s="495"/>
      <c r="G196" s="495"/>
      <c r="H196" s="495"/>
      <c r="I196" s="496"/>
      <c r="J196" s="495"/>
      <c r="K196" s="495"/>
      <c r="L196" s="308"/>
    </row>
    <row r="197" spans="1:12" ht="12.75">
      <c r="A197" s="494"/>
      <c r="B197" s="494"/>
      <c r="C197" s="494"/>
      <c r="E197" s="495"/>
      <c r="F197" s="495"/>
      <c r="G197" s="495"/>
      <c r="H197" s="495"/>
      <c r="I197" s="496"/>
      <c r="J197" s="495"/>
      <c r="K197" s="495"/>
      <c r="L197" s="308"/>
    </row>
    <row r="198" spans="1:12" ht="12.75">
      <c r="A198" s="494"/>
      <c r="B198" s="494"/>
      <c r="C198" s="494"/>
      <c r="E198" s="495"/>
      <c r="F198" s="495"/>
      <c r="G198" s="495"/>
      <c r="H198" s="495"/>
      <c r="I198" s="496"/>
      <c r="J198" s="495"/>
      <c r="K198" s="495"/>
      <c r="L198" s="308"/>
    </row>
    <row r="199" spans="1:12" ht="12.75">
      <c r="A199" s="494"/>
      <c r="B199" s="494"/>
      <c r="C199" s="494"/>
      <c r="E199" s="495"/>
      <c r="F199" s="495"/>
      <c r="G199" s="495"/>
      <c r="H199" s="495"/>
      <c r="I199" s="496"/>
      <c r="J199" s="495"/>
      <c r="K199" s="495"/>
      <c r="L199" s="308"/>
    </row>
    <row r="200" spans="1:12" ht="12.75">
      <c r="A200" s="494"/>
      <c r="B200" s="494"/>
      <c r="C200" s="494"/>
      <c r="E200" s="495"/>
      <c r="F200" s="495"/>
      <c r="G200" s="495"/>
      <c r="H200" s="495"/>
      <c r="I200" s="496"/>
      <c r="J200" s="495"/>
      <c r="K200" s="495"/>
      <c r="L200" s="308"/>
    </row>
    <row r="201" spans="1:12" ht="12.75">
      <c r="A201" s="494"/>
      <c r="B201" s="494"/>
      <c r="C201" s="494"/>
      <c r="E201" s="495"/>
      <c r="F201" s="495"/>
      <c r="G201" s="495"/>
      <c r="H201" s="495"/>
      <c r="I201" s="496"/>
      <c r="J201" s="495"/>
      <c r="K201" s="495"/>
      <c r="L201" s="308"/>
    </row>
    <row r="202" spans="1:12" ht="12.75">
      <c r="A202" s="494"/>
      <c r="B202" s="494"/>
      <c r="C202" s="494"/>
      <c r="E202" s="495"/>
      <c r="F202" s="495"/>
      <c r="G202" s="495"/>
      <c r="H202" s="495"/>
      <c r="I202" s="496"/>
      <c r="J202" s="495"/>
      <c r="K202" s="495"/>
      <c r="L202" s="308"/>
    </row>
    <row r="203" spans="1:12" ht="12.75">
      <c r="A203" s="494"/>
      <c r="B203" s="494"/>
      <c r="C203" s="494"/>
      <c r="E203" s="495"/>
      <c r="F203" s="495"/>
      <c r="G203" s="495"/>
      <c r="H203" s="495"/>
      <c r="I203" s="496"/>
      <c r="J203" s="495"/>
      <c r="K203" s="495"/>
      <c r="L203" s="308"/>
    </row>
    <row r="204" spans="1:12" ht="12.75">
      <c r="A204" s="494"/>
      <c r="B204" s="494"/>
      <c r="C204" s="494"/>
      <c r="E204" s="495"/>
      <c r="F204" s="495"/>
      <c r="G204" s="495"/>
      <c r="H204" s="495"/>
      <c r="I204" s="496"/>
      <c r="J204" s="495"/>
      <c r="K204" s="495"/>
      <c r="L204" s="308"/>
    </row>
    <row r="205" spans="1:12" ht="12.75">
      <c r="A205" s="494"/>
      <c r="B205" s="494"/>
      <c r="C205" s="494"/>
      <c r="E205" s="495"/>
      <c r="F205" s="495"/>
      <c r="G205" s="495"/>
      <c r="H205" s="495"/>
      <c r="I205" s="496"/>
      <c r="J205" s="495"/>
      <c r="K205" s="495"/>
      <c r="L205" s="308"/>
    </row>
    <row r="206" spans="1:12" ht="12.75">
      <c r="A206" s="494"/>
      <c r="B206" s="494"/>
      <c r="C206" s="494"/>
      <c r="E206" s="495"/>
      <c r="F206" s="495"/>
      <c r="G206" s="495"/>
      <c r="H206" s="495"/>
      <c r="I206" s="496"/>
      <c r="J206" s="495"/>
      <c r="K206" s="495"/>
      <c r="L206" s="308"/>
    </row>
    <row r="207" spans="1:12" ht="12.75">
      <c r="A207" s="494"/>
      <c r="B207" s="494"/>
      <c r="C207" s="494"/>
      <c r="E207" s="495"/>
      <c r="F207" s="495"/>
      <c r="G207" s="495"/>
      <c r="H207" s="495"/>
      <c r="I207" s="496"/>
      <c r="J207" s="495"/>
      <c r="K207" s="495"/>
      <c r="L207" s="308"/>
    </row>
    <row r="208" spans="5:12" ht="12.75">
      <c r="E208" s="495"/>
      <c r="F208" s="495"/>
      <c r="G208" s="495"/>
      <c r="H208" s="495"/>
      <c r="I208" s="496"/>
      <c r="J208" s="495"/>
      <c r="K208" s="495"/>
      <c r="L208" s="308"/>
    </row>
    <row r="209" spans="5:12" ht="12.75">
      <c r="E209" s="495"/>
      <c r="F209" s="495"/>
      <c r="G209" s="495"/>
      <c r="H209" s="495"/>
      <c r="I209" s="496"/>
      <c r="J209" s="495"/>
      <c r="K209" s="495"/>
      <c r="L209" s="308"/>
    </row>
    <row r="210" spans="5:12" ht="12.75">
      <c r="E210" s="495"/>
      <c r="F210" s="495"/>
      <c r="G210" s="495"/>
      <c r="H210" s="495"/>
      <c r="I210" s="496"/>
      <c r="J210" s="495"/>
      <c r="K210" s="495"/>
      <c r="L210" s="308"/>
    </row>
    <row r="211" spans="5:12" ht="12.75">
      <c r="E211" s="495"/>
      <c r="F211" s="495"/>
      <c r="G211" s="495"/>
      <c r="H211" s="495"/>
      <c r="I211" s="496"/>
      <c r="J211" s="495"/>
      <c r="K211" s="495"/>
      <c r="L211" s="308"/>
    </row>
    <row r="212" spans="5:11" ht="12.75">
      <c r="E212" s="495"/>
      <c r="F212" s="495"/>
      <c r="G212" s="495"/>
      <c r="H212" s="495"/>
      <c r="I212" s="496"/>
      <c r="J212" s="495"/>
      <c r="K212" s="495"/>
    </row>
    <row r="213" spans="5:11" ht="12.75">
      <c r="E213" s="495"/>
      <c r="F213" s="495"/>
      <c r="G213" s="495"/>
      <c r="H213" s="495"/>
      <c r="I213" s="496"/>
      <c r="J213" s="495"/>
      <c r="K213" s="495"/>
    </row>
    <row r="214" spans="5:11" ht="12.75">
      <c r="E214" s="495"/>
      <c r="F214" s="495"/>
      <c r="G214" s="495"/>
      <c r="H214" s="495"/>
      <c r="I214" s="496"/>
      <c r="J214" s="495"/>
      <c r="K214" s="495"/>
    </row>
    <row r="215" spans="5:11" ht="12.75">
      <c r="E215" s="495"/>
      <c r="F215" s="495"/>
      <c r="G215" s="495"/>
      <c r="H215" s="495"/>
      <c r="I215" s="496"/>
      <c r="J215" s="495"/>
      <c r="K215" s="495"/>
    </row>
    <row r="216" spans="5:11" ht="12.75">
      <c r="E216" s="495"/>
      <c r="F216" s="495"/>
      <c r="G216" s="495"/>
      <c r="H216" s="495"/>
      <c r="I216" s="496"/>
      <c r="J216" s="495"/>
      <c r="K216" s="495"/>
    </row>
    <row r="217" spans="5:11" ht="12.75">
      <c r="E217" s="495"/>
      <c r="F217" s="495"/>
      <c r="G217" s="495"/>
      <c r="H217" s="495"/>
      <c r="I217" s="496"/>
      <c r="J217" s="495"/>
      <c r="K217" s="495"/>
    </row>
    <row r="218" spans="5:11" ht="12.75">
      <c r="E218" s="495"/>
      <c r="F218" s="495"/>
      <c r="G218" s="495"/>
      <c r="H218" s="495"/>
      <c r="I218" s="496"/>
      <c r="J218" s="495"/>
      <c r="K218" s="495"/>
    </row>
    <row r="219" spans="5:11" ht="12.75">
      <c r="E219" s="495"/>
      <c r="F219" s="495"/>
      <c r="G219" s="495"/>
      <c r="H219" s="495"/>
      <c r="I219" s="496"/>
      <c r="J219" s="495"/>
      <c r="K219" s="495"/>
    </row>
    <row r="220" spans="5:11" ht="12.75">
      <c r="E220" s="495"/>
      <c r="F220" s="495"/>
      <c r="G220" s="495"/>
      <c r="H220" s="495"/>
      <c r="I220" s="496"/>
      <c r="J220" s="495"/>
      <c r="K220" s="495"/>
    </row>
    <row r="221" spans="5:11" ht="12.75">
      <c r="E221" s="495"/>
      <c r="F221" s="495"/>
      <c r="G221" s="495"/>
      <c r="H221" s="495"/>
      <c r="I221" s="496"/>
      <c r="J221" s="495"/>
      <c r="K221" s="495"/>
    </row>
    <row r="222" spans="5:11" ht="12.75">
      <c r="E222" s="495"/>
      <c r="F222" s="495"/>
      <c r="G222" s="495"/>
      <c r="H222" s="495"/>
      <c r="I222" s="496"/>
      <c r="J222" s="495"/>
      <c r="K222" s="495"/>
    </row>
    <row r="223" spans="5:11" ht="12.75">
      <c r="E223" s="495"/>
      <c r="F223" s="495"/>
      <c r="G223" s="495"/>
      <c r="H223" s="495"/>
      <c r="I223" s="496"/>
      <c r="J223" s="495"/>
      <c r="K223" s="495"/>
    </row>
    <row r="224" spans="5:11" ht="12.75">
      <c r="E224" s="495"/>
      <c r="F224" s="495"/>
      <c r="G224" s="495"/>
      <c r="H224" s="495"/>
      <c r="I224" s="496"/>
      <c r="J224" s="495"/>
      <c r="K224" s="495"/>
    </row>
    <row r="225" spans="5:11" ht="12.75">
      <c r="E225" s="495"/>
      <c r="F225" s="495"/>
      <c r="G225" s="495"/>
      <c r="H225" s="495"/>
      <c r="I225" s="496"/>
      <c r="J225" s="495"/>
      <c r="K225" s="495"/>
    </row>
    <row r="226" spans="5:11" ht="12.75">
      <c r="E226" s="495"/>
      <c r="F226" s="495"/>
      <c r="G226" s="495"/>
      <c r="H226" s="495"/>
      <c r="I226" s="496"/>
      <c r="J226" s="495"/>
      <c r="K226" s="495"/>
    </row>
    <row r="227" spans="5:11" ht="12.75">
      <c r="E227" s="495"/>
      <c r="F227" s="495"/>
      <c r="G227" s="495"/>
      <c r="H227" s="495"/>
      <c r="I227" s="496"/>
      <c r="J227" s="495"/>
      <c r="K227" s="495"/>
    </row>
    <row r="228" spans="5:11" ht="12.75">
      <c r="E228" s="495"/>
      <c r="F228" s="495"/>
      <c r="G228" s="495"/>
      <c r="H228" s="495"/>
      <c r="I228" s="496"/>
      <c r="J228" s="495"/>
      <c r="K228" s="495"/>
    </row>
    <row r="229" spans="5:11" ht="12.75">
      <c r="E229" s="495"/>
      <c r="F229" s="495"/>
      <c r="G229" s="495"/>
      <c r="H229" s="495"/>
      <c r="I229" s="496"/>
      <c r="J229" s="495"/>
      <c r="K229" s="495"/>
    </row>
    <row r="230" spans="5:11" ht="12.75">
      <c r="E230" s="495"/>
      <c r="F230" s="495"/>
      <c r="G230" s="495"/>
      <c r="H230" s="495"/>
      <c r="I230" s="496"/>
      <c r="J230" s="495"/>
      <c r="K230" s="495"/>
    </row>
    <row r="231" spans="5:11" ht="12.75">
      <c r="E231" s="495"/>
      <c r="F231" s="495"/>
      <c r="G231" s="495"/>
      <c r="H231" s="495"/>
      <c r="I231" s="496"/>
      <c r="J231" s="495"/>
      <c r="K231" s="495"/>
    </row>
    <row r="232" spans="5:11" ht="12.75">
      <c r="E232" s="495"/>
      <c r="F232" s="495"/>
      <c r="G232" s="495"/>
      <c r="H232" s="495"/>
      <c r="I232" s="496"/>
      <c r="J232" s="495"/>
      <c r="K232" s="495"/>
    </row>
    <row r="233" spans="5:11" ht="12.75">
      <c r="E233" s="495"/>
      <c r="F233" s="495"/>
      <c r="G233" s="495"/>
      <c r="H233" s="495"/>
      <c r="I233" s="496"/>
      <c r="J233" s="495"/>
      <c r="K233" s="495"/>
    </row>
    <row r="234" spans="5:11" ht="12.75">
      <c r="E234" s="495"/>
      <c r="F234" s="495"/>
      <c r="G234" s="495"/>
      <c r="H234" s="495"/>
      <c r="I234" s="496"/>
      <c r="J234" s="495"/>
      <c r="K234" s="495"/>
    </row>
    <row r="235" spans="5:11" ht="12.75">
      <c r="E235" s="495"/>
      <c r="F235" s="495"/>
      <c r="G235" s="495"/>
      <c r="H235" s="495"/>
      <c r="I235" s="496"/>
      <c r="J235" s="495"/>
      <c r="K235" s="495"/>
    </row>
    <row r="236" spans="5:11" ht="12.75">
      <c r="E236" s="495"/>
      <c r="F236" s="495"/>
      <c r="G236" s="495"/>
      <c r="H236" s="495"/>
      <c r="I236" s="496"/>
      <c r="J236" s="495"/>
      <c r="K236" s="495"/>
    </row>
    <row r="237" spans="5:11" ht="12.75">
      <c r="E237" s="495"/>
      <c r="F237" s="495"/>
      <c r="G237" s="495"/>
      <c r="H237" s="495"/>
      <c r="I237" s="496"/>
      <c r="J237" s="495"/>
      <c r="K237" s="495"/>
    </row>
    <row r="238" spans="5:11" ht="12.75">
      <c r="E238" s="495"/>
      <c r="F238" s="495"/>
      <c r="G238" s="495"/>
      <c r="H238" s="495"/>
      <c r="I238" s="496"/>
      <c r="J238" s="495"/>
      <c r="K238" s="495"/>
    </row>
    <row r="239" spans="5:11" ht="12.75">
      <c r="E239" s="495"/>
      <c r="F239" s="495"/>
      <c r="G239" s="495"/>
      <c r="H239" s="495"/>
      <c r="I239" s="496"/>
      <c r="J239" s="495"/>
      <c r="K239" s="495"/>
    </row>
    <row r="240" spans="5:11" ht="12.75">
      <c r="E240" s="495"/>
      <c r="F240" s="495"/>
      <c r="G240" s="495"/>
      <c r="H240" s="495"/>
      <c r="I240" s="496"/>
      <c r="J240" s="495"/>
      <c r="K240" s="495"/>
    </row>
    <row r="241" spans="5:11" ht="12.75">
      <c r="E241" s="495"/>
      <c r="F241" s="495"/>
      <c r="G241" s="495"/>
      <c r="H241" s="495"/>
      <c r="I241" s="496"/>
      <c r="J241" s="495"/>
      <c r="K241" s="495"/>
    </row>
    <row r="242" spans="5:11" ht="12.75">
      <c r="E242" s="495"/>
      <c r="F242" s="495"/>
      <c r="G242" s="495"/>
      <c r="H242" s="495"/>
      <c r="I242" s="496"/>
      <c r="J242" s="495"/>
      <c r="K242" s="495"/>
    </row>
    <row r="243" spans="5:11" ht="12.75">
      <c r="E243" s="495"/>
      <c r="F243" s="495"/>
      <c r="G243" s="495"/>
      <c r="H243" s="495"/>
      <c r="I243" s="496"/>
      <c r="J243" s="495"/>
      <c r="K243" s="495"/>
    </row>
    <row r="244" spans="5:11" ht="12.75">
      <c r="E244" s="495"/>
      <c r="F244" s="495"/>
      <c r="G244" s="495"/>
      <c r="H244" s="495"/>
      <c r="I244" s="496"/>
      <c r="J244" s="495"/>
      <c r="K244" s="495"/>
    </row>
    <row r="245" spans="5:11" ht="12.75">
      <c r="E245" s="495"/>
      <c r="F245" s="495"/>
      <c r="G245" s="495"/>
      <c r="H245" s="495"/>
      <c r="I245" s="496"/>
      <c r="J245" s="495"/>
      <c r="K245" s="495"/>
    </row>
    <row r="246" spans="5:11" ht="12.75">
      <c r="E246" s="495"/>
      <c r="F246" s="495"/>
      <c r="G246" s="495"/>
      <c r="H246" s="495"/>
      <c r="I246" s="496"/>
      <c r="J246" s="495"/>
      <c r="K246" s="495"/>
    </row>
    <row r="247" spans="5:11" ht="12.75">
      <c r="E247" s="495"/>
      <c r="F247" s="495"/>
      <c r="G247" s="495"/>
      <c r="H247" s="495"/>
      <c r="I247" s="496"/>
      <c r="J247" s="495"/>
      <c r="K247" s="495"/>
    </row>
    <row r="248" spans="5:11" ht="12.75">
      <c r="E248" s="495"/>
      <c r="F248" s="495"/>
      <c r="G248" s="495"/>
      <c r="H248" s="495"/>
      <c r="I248" s="496"/>
      <c r="J248" s="495"/>
      <c r="K248" s="495"/>
    </row>
    <row r="249" spans="5:11" ht="12.75">
      <c r="E249" s="495"/>
      <c r="F249" s="495"/>
      <c r="G249" s="495"/>
      <c r="H249" s="495"/>
      <c r="I249" s="496"/>
      <c r="J249" s="495"/>
      <c r="K249" s="495"/>
    </row>
    <row r="250" spans="5:11" ht="12.75">
      <c r="E250" s="495"/>
      <c r="F250" s="495"/>
      <c r="G250" s="495"/>
      <c r="H250" s="495"/>
      <c r="I250" s="496"/>
      <c r="J250" s="495"/>
      <c r="K250" s="495"/>
    </row>
    <row r="251" spans="5:11" ht="12.75">
      <c r="E251" s="495"/>
      <c r="F251" s="495"/>
      <c r="G251" s="495"/>
      <c r="H251" s="495"/>
      <c r="I251" s="496"/>
      <c r="J251" s="495"/>
      <c r="K251" s="495"/>
    </row>
    <row r="252" spans="5:11" ht="12.75">
      <c r="E252" s="495"/>
      <c r="F252" s="495"/>
      <c r="G252" s="495"/>
      <c r="H252" s="495"/>
      <c r="I252" s="496"/>
      <c r="J252" s="495"/>
      <c r="K252" s="495"/>
    </row>
    <row r="253" spans="5:11" ht="12.75">
      <c r="E253" s="495"/>
      <c r="F253" s="495"/>
      <c r="G253" s="495"/>
      <c r="H253" s="495"/>
      <c r="I253" s="496"/>
      <c r="J253" s="495"/>
      <c r="K253" s="495"/>
    </row>
    <row r="254" spans="5:11" ht="12.75">
      <c r="E254" s="495"/>
      <c r="F254" s="495"/>
      <c r="G254" s="495"/>
      <c r="H254" s="495"/>
      <c r="I254" s="496"/>
      <c r="J254" s="495"/>
      <c r="K254" s="495"/>
    </row>
    <row r="255" spans="5:11" ht="12.75">
      <c r="E255" s="495"/>
      <c r="F255" s="495"/>
      <c r="G255" s="495"/>
      <c r="H255" s="495"/>
      <c r="I255" s="496"/>
      <c r="J255" s="495"/>
      <c r="K255" s="495"/>
    </row>
    <row r="256" spans="5:11" ht="12.75">
      <c r="E256" s="495"/>
      <c r="F256" s="495"/>
      <c r="G256" s="495"/>
      <c r="H256" s="495"/>
      <c r="I256" s="496"/>
      <c r="J256" s="495"/>
      <c r="K256" s="495"/>
    </row>
    <row r="257" spans="5:11" ht="12.75">
      <c r="E257" s="495"/>
      <c r="F257" s="495"/>
      <c r="G257" s="495"/>
      <c r="H257" s="495"/>
      <c r="I257" s="496"/>
      <c r="J257" s="495"/>
      <c r="K257" s="495"/>
    </row>
    <row r="258" spans="5:11" ht="12.75">
      <c r="E258" s="495"/>
      <c r="F258" s="495"/>
      <c r="G258" s="495"/>
      <c r="H258" s="495"/>
      <c r="I258" s="496"/>
      <c r="J258" s="495"/>
      <c r="K258" s="495"/>
    </row>
    <row r="259" spans="5:11" ht="12.75">
      <c r="E259" s="495"/>
      <c r="F259" s="495"/>
      <c r="G259" s="495"/>
      <c r="H259" s="495"/>
      <c r="I259" s="496"/>
      <c r="J259" s="495"/>
      <c r="K259" s="495"/>
    </row>
    <row r="260" spans="5:11" ht="12.75">
      <c r="E260" s="495"/>
      <c r="F260" s="495"/>
      <c r="G260" s="495"/>
      <c r="H260" s="495"/>
      <c r="I260" s="496"/>
      <c r="J260" s="495"/>
      <c r="K260" s="495"/>
    </row>
    <row r="261" spans="5:11" ht="12.75">
      <c r="E261" s="495"/>
      <c r="F261" s="495"/>
      <c r="G261" s="495"/>
      <c r="H261" s="495"/>
      <c r="I261" s="496"/>
      <c r="J261" s="495"/>
      <c r="K261" s="495"/>
    </row>
    <row r="262" spans="5:11" ht="12.75">
      <c r="E262" s="495"/>
      <c r="F262" s="495"/>
      <c r="G262" s="495"/>
      <c r="H262" s="495"/>
      <c r="I262" s="496"/>
      <c r="J262" s="495"/>
      <c r="K262" s="495"/>
    </row>
    <row r="263" spans="5:11" ht="12.75">
      <c r="E263" s="495"/>
      <c r="F263" s="495"/>
      <c r="G263" s="495"/>
      <c r="H263" s="495"/>
      <c r="I263" s="496"/>
      <c r="J263" s="495"/>
      <c r="K263" s="495"/>
    </row>
    <row r="264" spans="5:11" ht="12.75">
      <c r="E264" s="495"/>
      <c r="F264" s="495"/>
      <c r="G264" s="495"/>
      <c r="H264" s="495"/>
      <c r="I264" s="496"/>
      <c r="J264" s="495"/>
      <c r="K264" s="495"/>
    </row>
    <row r="265" spans="5:11" ht="12.75">
      <c r="E265" s="495"/>
      <c r="F265" s="495"/>
      <c r="G265" s="495"/>
      <c r="H265" s="495"/>
      <c r="I265" s="496"/>
      <c r="J265" s="495"/>
      <c r="K265" s="495"/>
    </row>
    <row r="266" spans="5:11" ht="12.75">
      <c r="E266" s="495"/>
      <c r="F266" s="495"/>
      <c r="G266" s="495"/>
      <c r="H266" s="495"/>
      <c r="I266" s="496"/>
      <c r="J266" s="495"/>
      <c r="K266" s="495"/>
    </row>
    <row r="267" spans="5:11" ht="12.75">
      <c r="E267" s="495"/>
      <c r="F267" s="495"/>
      <c r="G267" s="495"/>
      <c r="H267" s="495"/>
      <c r="I267" s="496"/>
      <c r="J267" s="495"/>
      <c r="K267" s="495"/>
    </row>
    <row r="268" spans="5:11" ht="12.75">
      <c r="E268" s="495"/>
      <c r="F268" s="495"/>
      <c r="G268" s="495"/>
      <c r="H268" s="495"/>
      <c r="I268" s="496"/>
      <c r="J268" s="495"/>
      <c r="K268" s="495"/>
    </row>
    <row r="269" spans="5:11" ht="12.75">
      <c r="E269" s="495"/>
      <c r="F269" s="495"/>
      <c r="G269" s="495"/>
      <c r="H269" s="495"/>
      <c r="I269" s="496"/>
      <c r="J269" s="495"/>
      <c r="K269" s="495"/>
    </row>
    <row r="270" spans="5:11" ht="12.75">
      <c r="E270" s="495"/>
      <c r="F270" s="495"/>
      <c r="G270" s="495"/>
      <c r="H270" s="495"/>
      <c r="I270" s="496"/>
      <c r="J270" s="495"/>
      <c r="K270" s="495"/>
    </row>
    <row r="271" spans="5:11" ht="12.75">
      <c r="E271" s="495"/>
      <c r="F271" s="495"/>
      <c r="G271" s="495"/>
      <c r="H271" s="495"/>
      <c r="I271" s="496"/>
      <c r="J271" s="495"/>
      <c r="K271" s="495"/>
    </row>
    <row r="272" spans="5:11" ht="12.75">
      <c r="E272" s="495"/>
      <c r="F272" s="495"/>
      <c r="G272" s="495"/>
      <c r="H272" s="495"/>
      <c r="I272" s="496"/>
      <c r="J272" s="495"/>
      <c r="K272" s="495"/>
    </row>
    <row r="273" spans="5:11" ht="12.75">
      <c r="E273" s="495"/>
      <c r="F273" s="495"/>
      <c r="G273" s="495"/>
      <c r="H273" s="495"/>
      <c r="I273" s="496"/>
      <c r="J273" s="495"/>
      <c r="K273" s="495"/>
    </row>
    <row r="274" spans="5:11" ht="12.75">
      <c r="E274" s="495"/>
      <c r="F274" s="495"/>
      <c r="G274" s="495"/>
      <c r="H274" s="495"/>
      <c r="I274" s="496"/>
      <c r="J274" s="495"/>
      <c r="K274" s="495"/>
    </row>
    <row r="275" spans="5:11" ht="12.75">
      <c r="E275" s="495"/>
      <c r="F275" s="495"/>
      <c r="G275" s="495"/>
      <c r="H275" s="495"/>
      <c r="I275" s="496"/>
      <c r="J275" s="495"/>
      <c r="K275" s="495"/>
    </row>
    <row r="276" spans="5:11" ht="12.75">
      <c r="E276" s="495"/>
      <c r="F276" s="495"/>
      <c r="G276" s="495"/>
      <c r="H276" s="495"/>
      <c r="I276" s="496"/>
      <c r="J276" s="495"/>
      <c r="K276" s="495"/>
    </row>
    <row r="277" spans="5:11" ht="12.75">
      <c r="E277" s="495"/>
      <c r="F277" s="495"/>
      <c r="G277" s="495"/>
      <c r="H277" s="495"/>
      <c r="I277" s="496"/>
      <c r="J277" s="495"/>
      <c r="K277" s="495"/>
    </row>
    <row r="278" spans="5:11" ht="12.75">
      <c r="E278" s="495"/>
      <c r="F278" s="495"/>
      <c r="G278" s="495"/>
      <c r="H278" s="495"/>
      <c r="I278" s="496"/>
      <c r="J278" s="495"/>
      <c r="K278" s="495"/>
    </row>
    <row r="279" spans="5:11" ht="12.75">
      <c r="E279" s="495"/>
      <c r="F279" s="495"/>
      <c r="G279" s="495"/>
      <c r="H279" s="495"/>
      <c r="I279" s="496"/>
      <c r="J279" s="495"/>
      <c r="K279" s="495"/>
    </row>
    <row r="280" spans="5:11" ht="12.75">
      <c r="E280" s="495"/>
      <c r="F280" s="495"/>
      <c r="G280" s="495"/>
      <c r="H280" s="495"/>
      <c r="I280" s="496"/>
      <c r="J280" s="495"/>
      <c r="K280" s="495"/>
    </row>
    <row r="281" spans="5:11" ht="12.75">
      <c r="E281" s="495"/>
      <c r="F281" s="495"/>
      <c r="G281" s="495"/>
      <c r="H281" s="495"/>
      <c r="I281" s="496"/>
      <c r="J281" s="495"/>
      <c r="K281" s="495"/>
    </row>
    <row r="282" spans="5:11" ht="12.75">
      <c r="E282" s="495"/>
      <c r="F282" s="495"/>
      <c r="G282" s="495"/>
      <c r="H282" s="495"/>
      <c r="I282" s="496"/>
      <c r="J282" s="495"/>
      <c r="K282" s="495"/>
    </row>
    <row r="283" spans="5:11" ht="12.75">
      <c r="E283" s="495"/>
      <c r="F283" s="495"/>
      <c r="G283" s="495"/>
      <c r="H283" s="495"/>
      <c r="I283" s="496"/>
      <c r="J283" s="495"/>
      <c r="K283" s="495"/>
    </row>
    <row r="284" spans="5:11" ht="12.75">
      <c r="E284" s="495"/>
      <c r="F284" s="495"/>
      <c r="G284" s="495"/>
      <c r="H284" s="495"/>
      <c r="I284" s="496"/>
      <c r="J284" s="495"/>
      <c r="K284" s="495"/>
    </row>
    <row r="285" spans="5:11" ht="12.75">
      <c r="E285" s="495"/>
      <c r="F285" s="495"/>
      <c r="G285" s="495"/>
      <c r="H285" s="495"/>
      <c r="I285" s="496"/>
      <c r="J285" s="495"/>
      <c r="K285" s="495"/>
    </row>
    <row r="286" spans="5:11" ht="12.75">
      <c r="E286" s="495"/>
      <c r="F286" s="495"/>
      <c r="G286" s="495"/>
      <c r="H286" s="495"/>
      <c r="I286" s="496"/>
      <c r="J286" s="495"/>
      <c r="K286" s="495"/>
    </row>
    <row r="287" spans="5:11" ht="12.75">
      <c r="E287" s="495"/>
      <c r="F287" s="495"/>
      <c r="G287" s="495"/>
      <c r="H287" s="495"/>
      <c r="I287" s="496"/>
      <c r="J287" s="495"/>
      <c r="K287" s="495"/>
    </row>
    <row r="288" spans="5:11" ht="12.75">
      <c r="E288" s="495"/>
      <c r="F288" s="495"/>
      <c r="G288" s="495"/>
      <c r="H288" s="495"/>
      <c r="I288" s="496"/>
      <c r="J288" s="495"/>
      <c r="K288" s="495"/>
    </row>
    <row r="289" spans="5:11" ht="12.75">
      <c r="E289" s="495"/>
      <c r="F289" s="495"/>
      <c r="G289" s="495"/>
      <c r="H289" s="495"/>
      <c r="I289" s="496"/>
      <c r="J289" s="495"/>
      <c r="K289" s="495"/>
    </row>
    <row r="290" spans="5:11" ht="12.75">
      <c r="E290" s="495"/>
      <c r="F290" s="495"/>
      <c r="G290" s="495"/>
      <c r="H290" s="495"/>
      <c r="I290" s="496"/>
      <c r="J290" s="495"/>
      <c r="K290" s="495"/>
    </row>
    <row r="291" spans="5:11" ht="12.75">
      <c r="E291" s="495"/>
      <c r="F291" s="495"/>
      <c r="G291" s="495"/>
      <c r="H291" s="495"/>
      <c r="I291" s="496"/>
      <c r="J291" s="495"/>
      <c r="K291" s="495"/>
    </row>
    <row r="292" spans="5:11" ht="12.75">
      <c r="E292" s="495"/>
      <c r="F292" s="495"/>
      <c r="G292" s="495"/>
      <c r="H292" s="495"/>
      <c r="I292" s="496"/>
      <c r="J292" s="495"/>
      <c r="K292" s="495"/>
    </row>
    <row r="293" spans="5:11" ht="12.75">
      <c r="E293" s="495"/>
      <c r="F293" s="495"/>
      <c r="G293" s="495"/>
      <c r="H293" s="495"/>
      <c r="I293" s="496"/>
      <c r="J293" s="495"/>
      <c r="K293" s="495"/>
    </row>
    <row r="294" ht="12.75">
      <c r="K294" s="308"/>
    </row>
    <row r="295" ht="12.75">
      <c r="K295" s="308"/>
    </row>
    <row r="296" ht="12.75">
      <c r="K296" s="308"/>
    </row>
    <row r="297" ht="12.75">
      <c r="K297" s="308"/>
    </row>
    <row r="298" ht="12.75">
      <c r="K298" s="308"/>
    </row>
    <row r="299" ht="12.75">
      <c r="K299" s="308"/>
    </row>
    <row r="300" ht="12.75">
      <c r="K300" s="308"/>
    </row>
    <row r="301" ht="12.75">
      <c r="K301" s="308"/>
    </row>
    <row r="302" ht="12.75">
      <c r="K302" s="308"/>
    </row>
    <row r="303" ht="12.75">
      <c r="K303" s="308"/>
    </row>
    <row r="304" ht="12.75">
      <c r="K304" s="308"/>
    </row>
    <row r="305" ht="12.75">
      <c r="K305" s="308"/>
    </row>
    <row r="306" ht="12.75">
      <c r="K306" s="308"/>
    </row>
    <row r="307" ht="12.75">
      <c r="K307" s="308"/>
    </row>
    <row r="308" spans="11:12" ht="12.75">
      <c r="K308" s="308"/>
      <c r="L308" s="308"/>
    </row>
    <row r="309" spans="11:12" ht="12.75">
      <c r="K309" s="308"/>
      <c r="L309" s="308"/>
    </row>
    <row r="310" spans="11:12" ht="12.75">
      <c r="K310" s="308"/>
      <c r="L310" s="308"/>
    </row>
    <row r="311" spans="11:12" ht="12.75">
      <c r="K311" s="308"/>
      <c r="L311" s="308"/>
    </row>
    <row r="312" spans="11:12" ht="12.75">
      <c r="K312" s="308"/>
      <c r="L312" s="308"/>
    </row>
    <row r="313" spans="11:12" ht="12.75">
      <c r="K313" s="308"/>
      <c r="L313" s="308"/>
    </row>
    <row r="314" spans="11:12" ht="12.75">
      <c r="K314" s="308"/>
      <c r="L314" s="308"/>
    </row>
    <row r="315" spans="11:12" ht="12.75">
      <c r="K315" s="308"/>
      <c r="L315" s="308"/>
    </row>
    <row r="316" spans="11:12" ht="12.75">
      <c r="K316" s="308"/>
      <c r="L316" s="308"/>
    </row>
    <row r="317" spans="11:12" ht="12.75">
      <c r="K317" s="308"/>
      <c r="L317" s="308"/>
    </row>
    <row r="318" spans="11:12" ht="12.75">
      <c r="K318" s="308"/>
      <c r="L318" s="308"/>
    </row>
    <row r="319" spans="11:12" ht="12.75">
      <c r="K319" s="308"/>
      <c r="L319" s="308"/>
    </row>
    <row r="320" spans="11:12" ht="12.75">
      <c r="K320" s="308"/>
      <c r="L320" s="308"/>
    </row>
    <row r="321" spans="11:12" ht="12.75">
      <c r="K321" s="308"/>
      <c r="L321" s="308"/>
    </row>
    <row r="322" spans="11:12" ht="12.75">
      <c r="K322" s="308"/>
      <c r="L322" s="308"/>
    </row>
    <row r="323" spans="11:12" ht="12.75">
      <c r="K323" s="308"/>
      <c r="L323" s="308"/>
    </row>
    <row r="324" spans="11:12" ht="12.75">
      <c r="K324" s="308"/>
      <c r="L324" s="308"/>
    </row>
    <row r="325" spans="11:12" ht="12.75">
      <c r="K325" s="308"/>
      <c r="L325" s="308"/>
    </row>
    <row r="326" spans="11:12" ht="12.75">
      <c r="K326" s="308"/>
      <c r="L326" s="308"/>
    </row>
    <row r="327" spans="11:12" ht="12.75">
      <c r="K327" s="308"/>
      <c r="L327" s="308"/>
    </row>
    <row r="328" spans="11:12" ht="12.75">
      <c r="K328" s="308"/>
      <c r="L328" s="308"/>
    </row>
    <row r="329" spans="11:12" ht="12.75">
      <c r="K329" s="308"/>
      <c r="L329" s="308"/>
    </row>
    <row r="330" spans="11:12" ht="12.75">
      <c r="K330" s="308"/>
      <c r="L330" s="308"/>
    </row>
    <row r="331" spans="11:12" ht="12.75">
      <c r="K331" s="308"/>
      <c r="L331" s="308"/>
    </row>
    <row r="332" spans="11:12" ht="12.75">
      <c r="K332" s="308"/>
      <c r="L332" s="308"/>
    </row>
    <row r="333" spans="11:12" ht="12.75">
      <c r="K333" s="308"/>
      <c r="L333" s="308"/>
    </row>
    <row r="334" spans="11:12" ht="12.75">
      <c r="K334" s="308"/>
      <c r="L334" s="308"/>
    </row>
    <row r="335" spans="11:12" ht="12.75">
      <c r="K335" s="308"/>
      <c r="L335" s="308"/>
    </row>
    <row r="336" spans="11:12" ht="12.75">
      <c r="K336" s="308"/>
      <c r="L336" s="308"/>
    </row>
    <row r="337" spans="11:12" ht="12.75">
      <c r="K337" s="308"/>
      <c r="L337" s="308"/>
    </row>
    <row r="338" spans="11:12" ht="12.75">
      <c r="K338" s="308"/>
      <c r="L338" s="308"/>
    </row>
    <row r="339" spans="11:12" ht="12.75">
      <c r="K339" s="308"/>
      <c r="L339" s="308"/>
    </row>
    <row r="340" spans="11:12" ht="12.75">
      <c r="K340" s="308"/>
      <c r="L340" s="308"/>
    </row>
    <row r="341" spans="11:12" ht="12.75">
      <c r="K341" s="308"/>
      <c r="L341" s="308"/>
    </row>
    <row r="342" spans="11:12" ht="12.75">
      <c r="K342" s="308"/>
      <c r="L342" s="308"/>
    </row>
    <row r="343" spans="11:12" ht="12.75">
      <c r="K343" s="308"/>
      <c r="L343" s="308"/>
    </row>
    <row r="344" spans="11:12" ht="12.75">
      <c r="K344" s="308"/>
      <c r="L344" s="308"/>
    </row>
    <row r="345" spans="11:12" ht="12.75">
      <c r="K345" s="308"/>
      <c r="L345" s="308"/>
    </row>
    <row r="346" spans="11:12" ht="12.75">
      <c r="K346" s="308"/>
      <c r="L346" s="308"/>
    </row>
    <row r="347" spans="11:12" ht="12.75">
      <c r="K347" s="308"/>
      <c r="L347" s="308"/>
    </row>
    <row r="348" spans="11:12" ht="12.75">
      <c r="K348" s="308"/>
      <c r="L348" s="308"/>
    </row>
    <row r="349" spans="11:12" ht="12.75">
      <c r="K349" s="308"/>
      <c r="L349" s="308"/>
    </row>
    <row r="350" spans="11:12" ht="12.75">
      <c r="K350" s="308"/>
      <c r="L350" s="308"/>
    </row>
    <row r="351" spans="11:12" ht="12.75">
      <c r="K351" s="308"/>
      <c r="L351" s="308"/>
    </row>
    <row r="352" spans="11:12" ht="12.75">
      <c r="K352" s="308"/>
      <c r="L352" s="308"/>
    </row>
    <row r="353" spans="11:12" ht="12.75">
      <c r="K353" s="308"/>
      <c r="L353" s="308"/>
    </row>
    <row r="354" spans="11:12" ht="12.75">
      <c r="K354" s="308"/>
      <c r="L354" s="308"/>
    </row>
    <row r="355" spans="11:12" ht="12.75">
      <c r="K355" s="308"/>
      <c r="L355" s="308"/>
    </row>
    <row r="356" spans="11:12" ht="12.75">
      <c r="K356" s="308"/>
      <c r="L356" s="308"/>
    </row>
    <row r="357" spans="11:12" ht="12.75">
      <c r="K357" s="308"/>
      <c r="L357" s="308"/>
    </row>
    <row r="358" spans="11:12" ht="12.75">
      <c r="K358" s="308"/>
      <c r="L358" s="308"/>
    </row>
    <row r="359" spans="11:12" ht="12.75">
      <c r="K359" s="308"/>
      <c r="L359" s="308"/>
    </row>
    <row r="360" spans="11:12" ht="12.75">
      <c r="K360" s="308"/>
      <c r="L360" s="308"/>
    </row>
    <row r="361" spans="11:12" ht="12.75">
      <c r="K361" s="308"/>
      <c r="L361" s="308"/>
    </row>
    <row r="362" spans="11:12" ht="12.75">
      <c r="K362" s="308"/>
      <c r="L362" s="308"/>
    </row>
    <row r="363" spans="11:12" ht="12.75">
      <c r="K363" s="308"/>
      <c r="L363" s="308"/>
    </row>
    <row r="364" spans="11:12" ht="12.75">
      <c r="K364" s="308"/>
      <c r="L364" s="308"/>
    </row>
    <row r="365" spans="11:12" ht="12.75">
      <c r="K365" s="308"/>
      <c r="L365" s="308"/>
    </row>
    <row r="366" spans="11:12" ht="12.75">
      <c r="K366" s="308"/>
      <c r="L366" s="308"/>
    </row>
    <row r="367" spans="11:12" ht="12.75">
      <c r="K367" s="308"/>
      <c r="L367" s="308"/>
    </row>
    <row r="368" spans="11:12" ht="12.75">
      <c r="K368" s="308"/>
      <c r="L368" s="308"/>
    </row>
    <row r="369" spans="11:12" ht="12.75">
      <c r="K369" s="308"/>
      <c r="L369" s="308"/>
    </row>
    <row r="370" spans="11:12" ht="12.75">
      <c r="K370" s="308"/>
      <c r="L370" s="308"/>
    </row>
    <row r="371" spans="11:12" ht="12.75">
      <c r="K371" s="308"/>
      <c r="L371" s="308"/>
    </row>
    <row r="372" spans="11:12" ht="12.75">
      <c r="K372" s="308"/>
      <c r="L372" s="308"/>
    </row>
    <row r="373" spans="11:12" ht="12.75">
      <c r="K373" s="308"/>
      <c r="L373" s="308"/>
    </row>
    <row r="374" spans="11:12" ht="12.75">
      <c r="K374" s="308"/>
      <c r="L374" s="308"/>
    </row>
    <row r="375" spans="11:12" ht="12.75">
      <c r="K375" s="308"/>
      <c r="L375" s="308"/>
    </row>
    <row r="376" spans="11:12" ht="12.75">
      <c r="K376" s="308"/>
      <c r="L376" s="308"/>
    </row>
    <row r="377" spans="11:12" ht="12.75">
      <c r="K377" s="308"/>
      <c r="L377" s="308"/>
    </row>
    <row r="378" spans="11:12" ht="12.75">
      <c r="K378" s="308"/>
      <c r="L378" s="308"/>
    </row>
    <row r="379" spans="11:12" ht="12.75">
      <c r="K379" s="308"/>
      <c r="L379" s="308"/>
    </row>
    <row r="380" spans="11:12" ht="12.75">
      <c r="K380" s="308"/>
      <c r="L380" s="308"/>
    </row>
    <row r="381" spans="11:12" ht="12.75">
      <c r="K381" s="308"/>
      <c r="L381" s="308"/>
    </row>
    <row r="382" spans="11:12" ht="12.75">
      <c r="K382" s="308"/>
      <c r="L382" s="308"/>
    </row>
    <row r="383" spans="11:12" ht="12.75">
      <c r="K383" s="308"/>
      <c r="L383" s="308"/>
    </row>
    <row r="384" spans="11:12" ht="12.75">
      <c r="K384" s="308"/>
      <c r="L384" s="308"/>
    </row>
    <row r="385" spans="11:12" ht="12.75">
      <c r="K385" s="308"/>
      <c r="L385" s="308"/>
    </row>
    <row r="386" spans="11:12" ht="12.75">
      <c r="K386" s="308"/>
      <c r="L386" s="308"/>
    </row>
    <row r="387" spans="11:12" ht="12.75">
      <c r="K387" s="308"/>
      <c r="L387" s="308"/>
    </row>
    <row r="388" spans="11:12" ht="12.75">
      <c r="K388" s="308"/>
      <c r="L388" s="308"/>
    </row>
    <row r="389" spans="11:12" ht="12.75">
      <c r="K389" s="308"/>
      <c r="L389" s="308"/>
    </row>
    <row r="390" spans="11:12" ht="12.75">
      <c r="K390" s="308"/>
      <c r="L390" s="308"/>
    </row>
    <row r="391" spans="11:12" ht="12.75">
      <c r="K391" s="308"/>
      <c r="L391" s="308"/>
    </row>
    <row r="392" spans="11:12" ht="12.75">
      <c r="K392" s="308"/>
      <c r="L392" s="308"/>
    </row>
    <row r="393" spans="11:12" ht="12.75">
      <c r="K393" s="308"/>
      <c r="L393" s="308"/>
    </row>
    <row r="394" spans="11:12" ht="12.75">
      <c r="K394" s="308"/>
      <c r="L394" s="308"/>
    </row>
    <row r="395" spans="11:12" ht="12.75">
      <c r="K395" s="308"/>
      <c r="L395" s="308"/>
    </row>
    <row r="396" spans="11:12" ht="12.75">
      <c r="K396" s="308"/>
      <c r="L396" s="308"/>
    </row>
    <row r="397" spans="11:12" ht="12.75">
      <c r="K397" s="308"/>
      <c r="L397" s="308"/>
    </row>
    <row r="398" spans="11:12" ht="12.75">
      <c r="K398" s="308"/>
      <c r="L398" s="308"/>
    </row>
    <row r="399" spans="11:12" ht="12.75">
      <c r="K399" s="308"/>
      <c r="L399" s="308"/>
    </row>
    <row r="400" spans="11:12" ht="12.75">
      <c r="K400" s="308"/>
      <c r="L400" s="308"/>
    </row>
    <row r="401" spans="11:12" ht="12.75">
      <c r="K401" s="308"/>
      <c r="L401" s="308"/>
    </row>
    <row r="402" spans="11:12" ht="12.75">
      <c r="K402" s="308"/>
      <c r="L402" s="308"/>
    </row>
    <row r="403" spans="11:12" ht="12.75">
      <c r="K403" s="308"/>
      <c r="L403" s="308"/>
    </row>
    <row r="404" spans="11:12" ht="12.75">
      <c r="K404" s="308"/>
      <c r="L404" s="308"/>
    </row>
    <row r="405" spans="11:12" ht="12.75">
      <c r="K405" s="308"/>
      <c r="L405" s="308"/>
    </row>
    <row r="406" spans="11:12" ht="12.75">
      <c r="K406" s="308"/>
      <c r="L406" s="308"/>
    </row>
    <row r="407" spans="11:12" ht="12.75">
      <c r="K407" s="308"/>
      <c r="L407" s="308"/>
    </row>
    <row r="408" spans="11:12" ht="12.75">
      <c r="K408" s="308"/>
      <c r="L408" s="308"/>
    </row>
    <row r="409" spans="11:12" ht="12.75">
      <c r="K409" s="308"/>
      <c r="L409" s="308"/>
    </row>
    <row r="410" spans="11:12" ht="12.75">
      <c r="K410" s="308"/>
      <c r="L410" s="308"/>
    </row>
    <row r="411" spans="11:12" ht="12.75">
      <c r="K411" s="308"/>
      <c r="L411" s="308"/>
    </row>
    <row r="412" spans="11:12" ht="12.75">
      <c r="K412" s="308"/>
      <c r="L412" s="308"/>
    </row>
    <row r="413" spans="11:12" ht="12.75">
      <c r="K413" s="308"/>
      <c r="L413" s="308"/>
    </row>
    <row r="414" spans="11:12" ht="12.75">
      <c r="K414" s="308"/>
      <c r="L414" s="308"/>
    </row>
    <row r="415" spans="11:12" ht="12.75">
      <c r="K415" s="308"/>
      <c r="L415" s="308"/>
    </row>
    <row r="416" spans="11:12" ht="12.75">
      <c r="K416" s="308"/>
      <c r="L416" s="308"/>
    </row>
    <row r="417" spans="11:12" ht="12.75">
      <c r="K417" s="308"/>
      <c r="L417" s="308"/>
    </row>
    <row r="418" spans="11:12" ht="12.75">
      <c r="K418" s="308"/>
      <c r="L418" s="308"/>
    </row>
    <row r="419" spans="11:12" ht="12.75">
      <c r="K419" s="308"/>
      <c r="L419" s="308"/>
    </row>
    <row r="420" spans="11:12" ht="12.75">
      <c r="K420" s="308"/>
      <c r="L420" s="308"/>
    </row>
    <row r="421" spans="11:12" ht="12.75">
      <c r="K421" s="308"/>
      <c r="L421" s="308"/>
    </row>
    <row r="422" spans="11:12" ht="12.75">
      <c r="K422" s="308"/>
      <c r="L422" s="308"/>
    </row>
    <row r="423" spans="11:12" ht="12.75">
      <c r="K423" s="308"/>
      <c r="L423" s="308"/>
    </row>
    <row r="424" spans="11:12" ht="12.75">
      <c r="K424" s="308"/>
      <c r="L424" s="308"/>
    </row>
    <row r="425" spans="11:12" ht="12.75">
      <c r="K425" s="308"/>
      <c r="L425" s="308"/>
    </row>
    <row r="426" spans="11:12" ht="12.75">
      <c r="K426" s="308"/>
      <c r="L426" s="308"/>
    </row>
    <row r="427" spans="11:12" ht="12.75">
      <c r="K427" s="308"/>
      <c r="L427" s="308"/>
    </row>
    <row r="428" spans="11:12" ht="12.75">
      <c r="K428" s="308"/>
      <c r="L428" s="308"/>
    </row>
    <row r="429" spans="11:12" ht="12.75">
      <c r="K429" s="308"/>
      <c r="L429" s="308"/>
    </row>
    <row r="430" spans="11:12" ht="12.75">
      <c r="K430" s="308"/>
      <c r="L430" s="308"/>
    </row>
    <row r="431" spans="11:12" ht="12.75">
      <c r="K431" s="308"/>
      <c r="L431" s="308"/>
    </row>
    <row r="432" spans="11:12" ht="12.75">
      <c r="K432" s="308"/>
      <c r="L432" s="308"/>
    </row>
    <row r="433" spans="11:12" ht="12.75">
      <c r="K433" s="308"/>
      <c r="L433" s="308"/>
    </row>
    <row r="434" spans="11:12" ht="12.75">
      <c r="K434" s="308"/>
      <c r="L434" s="308"/>
    </row>
    <row r="435" spans="11:12" ht="12.75">
      <c r="K435" s="308"/>
      <c r="L435" s="308"/>
    </row>
    <row r="436" spans="11:12" ht="12.75">
      <c r="K436" s="308"/>
      <c r="L436" s="308"/>
    </row>
    <row r="437" spans="11:12" ht="12.75">
      <c r="K437" s="308"/>
      <c r="L437" s="308"/>
    </row>
    <row r="438" spans="11:12" ht="12.75">
      <c r="K438" s="308"/>
      <c r="L438" s="308"/>
    </row>
    <row r="439" spans="11:12" ht="12.75">
      <c r="K439" s="308"/>
      <c r="L439" s="308"/>
    </row>
    <row r="440" spans="11:12" ht="12.75">
      <c r="K440" s="308"/>
      <c r="L440" s="308"/>
    </row>
    <row r="441" spans="11:12" ht="12.75">
      <c r="K441" s="308"/>
      <c r="L441" s="308"/>
    </row>
    <row r="442" spans="11:12" ht="12.75">
      <c r="K442" s="308"/>
      <c r="L442" s="308"/>
    </row>
    <row r="443" spans="11:12" ht="12.75">
      <c r="K443" s="308"/>
      <c r="L443" s="308"/>
    </row>
  </sheetData>
  <mergeCells count="277">
    <mergeCell ref="A172:O172"/>
    <mergeCell ref="A173:O173"/>
    <mergeCell ref="A162:G162"/>
    <mergeCell ref="A163:A166"/>
    <mergeCell ref="B163:B166"/>
    <mergeCell ref="C163:C166"/>
    <mergeCell ref="E163:E166"/>
    <mergeCell ref="F163:F166"/>
    <mergeCell ref="G163:G166"/>
    <mergeCell ref="F154:F157"/>
    <mergeCell ref="G154:G157"/>
    <mergeCell ref="A158:A161"/>
    <mergeCell ref="B158:B161"/>
    <mergeCell ref="C158:C161"/>
    <mergeCell ref="E158:E161"/>
    <mergeCell ref="F158:F161"/>
    <mergeCell ref="G158:G161"/>
    <mergeCell ref="A154:A157"/>
    <mergeCell ref="B154:B157"/>
    <mergeCell ref="C154:C157"/>
    <mergeCell ref="E154:E157"/>
    <mergeCell ref="P150:P152"/>
    <mergeCell ref="I151:I152"/>
    <mergeCell ref="J151:J152"/>
    <mergeCell ref="K151:O151"/>
    <mergeCell ref="E150:F151"/>
    <mergeCell ref="G150:G152"/>
    <mergeCell ref="H150:H152"/>
    <mergeCell ref="I150:O150"/>
    <mergeCell ref="A150:A152"/>
    <mergeCell ref="B150:B152"/>
    <mergeCell ref="C150:C152"/>
    <mergeCell ref="D150:D152"/>
    <mergeCell ref="F142:F145"/>
    <mergeCell ref="G142:G145"/>
    <mergeCell ref="A146:A149"/>
    <mergeCell ref="B146:B149"/>
    <mergeCell ref="C146:C149"/>
    <mergeCell ref="E146:E149"/>
    <mergeCell ref="F146:F149"/>
    <mergeCell ref="G146:G149"/>
    <mergeCell ref="A142:A145"/>
    <mergeCell ref="B142:B145"/>
    <mergeCell ref="C142:C145"/>
    <mergeCell ref="E142:E145"/>
    <mergeCell ref="F134:F136"/>
    <mergeCell ref="G134:G136"/>
    <mergeCell ref="A137:G137"/>
    <mergeCell ref="A138:A141"/>
    <mergeCell ref="B138:B141"/>
    <mergeCell ref="C138:C141"/>
    <mergeCell ref="E138:E141"/>
    <mergeCell ref="F138:F141"/>
    <mergeCell ref="G138:G141"/>
    <mergeCell ref="A134:A136"/>
    <mergeCell ref="B134:B136"/>
    <mergeCell ref="C134:C136"/>
    <mergeCell ref="E134:E136"/>
    <mergeCell ref="A129:G129"/>
    <mergeCell ref="A130:A133"/>
    <mergeCell ref="B130:B133"/>
    <mergeCell ref="C130:C133"/>
    <mergeCell ref="E130:E133"/>
    <mergeCell ref="F130:F133"/>
    <mergeCell ref="G130:G133"/>
    <mergeCell ref="G122:G124"/>
    <mergeCell ref="A125:G125"/>
    <mergeCell ref="A126:A128"/>
    <mergeCell ref="B126:B128"/>
    <mergeCell ref="C126:C128"/>
    <mergeCell ref="E126:E128"/>
    <mergeCell ref="F126:F128"/>
    <mergeCell ref="G126:G128"/>
    <mergeCell ref="A122:A124"/>
    <mergeCell ref="B122:B124"/>
    <mergeCell ref="C122:C124"/>
    <mergeCell ref="E122:E124"/>
    <mergeCell ref="F116:F118"/>
    <mergeCell ref="E116:E118"/>
    <mergeCell ref="F122:F124"/>
    <mergeCell ref="G116:G118"/>
    <mergeCell ref="A119:A121"/>
    <mergeCell ref="B119:B121"/>
    <mergeCell ref="C119:C121"/>
    <mergeCell ref="E119:E121"/>
    <mergeCell ref="F119:F121"/>
    <mergeCell ref="G119:G121"/>
    <mergeCell ref="A116:A118"/>
    <mergeCell ref="B116:B118"/>
    <mergeCell ref="C116:C118"/>
    <mergeCell ref="A112:G112"/>
    <mergeCell ref="A113:A115"/>
    <mergeCell ref="B113:B115"/>
    <mergeCell ref="C113:C115"/>
    <mergeCell ref="E113:E115"/>
    <mergeCell ref="F113:F115"/>
    <mergeCell ref="G113:G115"/>
    <mergeCell ref="A107:G107"/>
    <mergeCell ref="A108:A111"/>
    <mergeCell ref="B108:B111"/>
    <mergeCell ref="C108:C111"/>
    <mergeCell ref="E108:E111"/>
    <mergeCell ref="F108:F111"/>
    <mergeCell ref="G108:G111"/>
    <mergeCell ref="H103:H105"/>
    <mergeCell ref="I103:O103"/>
    <mergeCell ref="P103:P105"/>
    <mergeCell ref="I104:I105"/>
    <mergeCell ref="J104:J105"/>
    <mergeCell ref="K104:O104"/>
    <mergeCell ref="E103:F104"/>
    <mergeCell ref="G103:G105"/>
    <mergeCell ref="A99:A102"/>
    <mergeCell ref="B99:B102"/>
    <mergeCell ref="A103:A105"/>
    <mergeCell ref="B103:B105"/>
    <mergeCell ref="C103:C105"/>
    <mergeCell ref="D103:D105"/>
    <mergeCell ref="C99:C102"/>
    <mergeCell ref="E99:E102"/>
    <mergeCell ref="F87:F90"/>
    <mergeCell ref="G87:G90"/>
    <mergeCell ref="E95:E98"/>
    <mergeCell ref="F95:F98"/>
    <mergeCell ref="G95:G98"/>
    <mergeCell ref="F99:F102"/>
    <mergeCell ref="G99:G102"/>
    <mergeCell ref="A91:A94"/>
    <mergeCell ref="A95:A98"/>
    <mergeCell ref="B95:B98"/>
    <mergeCell ref="C95:C98"/>
    <mergeCell ref="A87:A90"/>
    <mergeCell ref="B87:B90"/>
    <mergeCell ref="C87:C90"/>
    <mergeCell ref="E87:E90"/>
    <mergeCell ref="F83:F86"/>
    <mergeCell ref="G83:G86"/>
    <mergeCell ref="A79:A82"/>
    <mergeCell ref="B79:B82"/>
    <mergeCell ref="C79:C82"/>
    <mergeCell ref="A83:A86"/>
    <mergeCell ref="B83:B86"/>
    <mergeCell ref="C83:C86"/>
    <mergeCell ref="E83:E86"/>
    <mergeCell ref="E79:E82"/>
    <mergeCell ref="A73:G73"/>
    <mergeCell ref="A74:A78"/>
    <mergeCell ref="B74:B78"/>
    <mergeCell ref="C74:C78"/>
    <mergeCell ref="E74:E78"/>
    <mergeCell ref="F74:F78"/>
    <mergeCell ref="G74:G78"/>
    <mergeCell ref="F79:F82"/>
    <mergeCell ref="G79:G82"/>
    <mergeCell ref="F65:F67"/>
    <mergeCell ref="G65:G67"/>
    <mergeCell ref="A68:G68"/>
    <mergeCell ref="A69:A72"/>
    <mergeCell ref="B69:B72"/>
    <mergeCell ref="C69:C72"/>
    <mergeCell ref="E69:E72"/>
    <mergeCell ref="F69:F72"/>
    <mergeCell ref="G69:G72"/>
    <mergeCell ref="A65:A67"/>
    <mergeCell ref="B65:B67"/>
    <mergeCell ref="C65:C67"/>
    <mergeCell ref="E65:E67"/>
    <mergeCell ref="A60:G60"/>
    <mergeCell ref="A61:A64"/>
    <mergeCell ref="B61:B64"/>
    <mergeCell ref="C61:C64"/>
    <mergeCell ref="E61:E64"/>
    <mergeCell ref="F61:F64"/>
    <mergeCell ref="G61:G64"/>
    <mergeCell ref="G56:G58"/>
    <mergeCell ref="H56:H58"/>
    <mergeCell ref="I56:O56"/>
    <mergeCell ref="P56:P58"/>
    <mergeCell ref="I57:I58"/>
    <mergeCell ref="J57:J58"/>
    <mergeCell ref="K57:O57"/>
    <mergeCell ref="E56:F57"/>
    <mergeCell ref="A50:A52"/>
    <mergeCell ref="B50:B52"/>
    <mergeCell ref="C50:C52"/>
    <mergeCell ref="A56:A58"/>
    <mergeCell ref="B56:B58"/>
    <mergeCell ref="C56:C58"/>
    <mergeCell ref="D56:D58"/>
    <mergeCell ref="B53:B55"/>
    <mergeCell ref="C53:C55"/>
    <mergeCell ref="F47:F49"/>
    <mergeCell ref="E53:E55"/>
    <mergeCell ref="E50:E52"/>
    <mergeCell ref="G47:G49"/>
    <mergeCell ref="F53:F55"/>
    <mergeCell ref="G53:G55"/>
    <mergeCell ref="A47:A49"/>
    <mergeCell ref="B47:B49"/>
    <mergeCell ref="C47:C49"/>
    <mergeCell ref="E47:E49"/>
    <mergeCell ref="F50:F52"/>
    <mergeCell ref="G50:G52"/>
    <mergeCell ref="A53:A55"/>
    <mergeCell ref="A41:G41"/>
    <mergeCell ref="A42:A45"/>
    <mergeCell ref="B42:B45"/>
    <mergeCell ref="C42:C45"/>
    <mergeCell ref="E42:E45"/>
    <mergeCell ref="F42:F45"/>
    <mergeCell ref="G42:G45"/>
    <mergeCell ref="A46:G46"/>
    <mergeCell ref="F38:F40"/>
    <mergeCell ref="G38:G40"/>
    <mergeCell ref="A34:A37"/>
    <mergeCell ref="B34:B37"/>
    <mergeCell ref="A38:A40"/>
    <mergeCell ref="B38:B40"/>
    <mergeCell ref="C38:C40"/>
    <mergeCell ref="E38:E40"/>
    <mergeCell ref="C34:C37"/>
    <mergeCell ref="E34:E37"/>
    <mergeCell ref="F27:F29"/>
    <mergeCell ref="G27:G29"/>
    <mergeCell ref="F30:F33"/>
    <mergeCell ref="G30:G33"/>
    <mergeCell ref="F34:F37"/>
    <mergeCell ref="G34:G37"/>
    <mergeCell ref="A30:A33"/>
    <mergeCell ref="B30:B33"/>
    <mergeCell ref="C30:C33"/>
    <mergeCell ref="E30:E33"/>
    <mergeCell ref="A18:A21"/>
    <mergeCell ref="B18:B21"/>
    <mergeCell ref="C18:C21"/>
    <mergeCell ref="A22:A26"/>
    <mergeCell ref="A27:A29"/>
    <mergeCell ref="B27:B29"/>
    <mergeCell ref="C27:C29"/>
    <mergeCell ref="E27:E29"/>
    <mergeCell ref="B22:B26"/>
    <mergeCell ref="C22:C26"/>
    <mergeCell ref="F15:F17"/>
    <mergeCell ref="G15:G17"/>
    <mergeCell ref="F22:F26"/>
    <mergeCell ref="G22:G26"/>
    <mergeCell ref="F18:F21"/>
    <mergeCell ref="G18:G21"/>
    <mergeCell ref="E22:E26"/>
    <mergeCell ref="E18:E21"/>
    <mergeCell ref="E10:E13"/>
    <mergeCell ref="F10:F13"/>
    <mergeCell ref="G10:G13"/>
    <mergeCell ref="A15:A17"/>
    <mergeCell ref="B15:B17"/>
    <mergeCell ref="C15:C17"/>
    <mergeCell ref="E15:E17"/>
    <mergeCell ref="A14:G14"/>
    <mergeCell ref="I5:O5"/>
    <mergeCell ref="P5:P7"/>
    <mergeCell ref="I6:I7"/>
    <mergeCell ref="J6:J7"/>
    <mergeCell ref="K6:O6"/>
    <mergeCell ref="A9:G9"/>
    <mergeCell ref="A10:A13"/>
    <mergeCell ref="B10:B13"/>
    <mergeCell ref="C10:C13"/>
    <mergeCell ref="O1:P1"/>
    <mergeCell ref="A3:P3"/>
    <mergeCell ref="A4:P4"/>
    <mergeCell ref="A5:A7"/>
    <mergeCell ref="B5:B7"/>
    <mergeCell ref="C5:C7"/>
    <mergeCell ref="D5:D7"/>
    <mergeCell ref="E5:F6"/>
    <mergeCell ref="G5:G7"/>
    <mergeCell ref="H5:H7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53" r:id="rId1"/>
  <rowBreaks count="3" manualBreakCount="3">
    <brk id="55" max="255" man="1"/>
    <brk id="102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19"/>
  <sheetViews>
    <sheetView showGridLines="0" view="pageBreakPreview" zoomScaleSheetLayoutView="100" workbookViewId="0" topLeftCell="D1">
      <selection activeCell="G2" sqref="G2"/>
    </sheetView>
  </sheetViews>
  <sheetFormatPr defaultColWidth="9.140625" defaultRowHeight="12.75"/>
  <cols>
    <col min="1" max="1" width="7.57421875" style="18" customWidth="1"/>
    <col min="2" max="3" width="8.8515625" style="18" customWidth="1"/>
    <col min="4" max="4" width="50.00390625" style="18" customWidth="1"/>
    <col min="5" max="5" width="17.140625" style="18" customWidth="1"/>
    <col min="6" max="6" width="13.140625" style="55" bestFit="1" customWidth="1"/>
    <col min="7" max="9" width="13.140625" style="55" customWidth="1"/>
    <col min="10" max="10" width="12.28125" style="18" bestFit="1" customWidth="1"/>
    <col min="11" max="16384" width="9.140625" style="18" customWidth="1"/>
  </cols>
  <sheetData>
    <row r="1" spans="1:10" ht="52.5" customHeight="1">
      <c r="A1" s="34"/>
      <c r="B1" s="34"/>
      <c r="C1" s="34"/>
      <c r="D1" s="34" t="s">
        <v>129</v>
      </c>
      <c r="E1" s="34"/>
      <c r="G1" s="210"/>
      <c r="I1" s="550" t="s">
        <v>273</v>
      </c>
      <c r="J1" s="550"/>
    </row>
    <row r="2" spans="1:10" ht="12" customHeight="1">
      <c r="A2" s="35"/>
      <c r="B2" s="35"/>
      <c r="C2" s="35"/>
      <c r="D2" s="35"/>
      <c r="E2" s="35"/>
      <c r="F2" s="36"/>
      <c r="G2" s="36"/>
      <c r="H2" s="36"/>
      <c r="I2" s="36"/>
      <c r="J2" s="35"/>
    </row>
    <row r="3" spans="1:10" ht="12" customHeight="1">
      <c r="A3" s="35"/>
      <c r="B3" s="35"/>
      <c r="C3" s="35"/>
      <c r="D3" s="35"/>
      <c r="E3" s="35"/>
      <c r="F3" s="36"/>
      <c r="G3" s="36"/>
      <c r="H3" s="36"/>
      <c r="I3" s="36"/>
      <c r="J3" s="35"/>
    </row>
    <row r="4" spans="1:10" ht="31.5" customHeight="1">
      <c r="A4" s="549" t="s">
        <v>131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6</v>
      </c>
    </row>
    <row r="6" spans="1:10" ht="12.75">
      <c r="A6" s="559" t="s">
        <v>0</v>
      </c>
      <c r="B6" s="562" t="s">
        <v>1</v>
      </c>
      <c r="C6" s="562" t="s">
        <v>16</v>
      </c>
      <c r="D6" s="565" t="s">
        <v>2</v>
      </c>
      <c r="E6" s="556" t="s">
        <v>3</v>
      </c>
      <c r="F6" s="551"/>
      <c r="G6" s="552"/>
      <c r="H6" s="569" t="s">
        <v>4</v>
      </c>
      <c r="I6" s="570"/>
      <c r="J6" s="571"/>
    </row>
    <row r="7" spans="1:10" ht="12.75">
      <c r="A7" s="560"/>
      <c r="B7" s="563"/>
      <c r="C7" s="563"/>
      <c r="D7" s="566"/>
      <c r="E7" s="572" t="s">
        <v>128</v>
      </c>
      <c r="F7" s="568" t="s">
        <v>73</v>
      </c>
      <c r="G7" s="553"/>
      <c r="H7" s="573" t="s">
        <v>128</v>
      </c>
      <c r="I7" s="554" t="s">
        <v>73</v>
      </c>
      <c r="J7" s="555"/>
    </row>
    <row r="8" spans="1:10" ht="33.75" customHeight="1">
      <c r="A8" s="561"/>
      <c r="B8" s="564"/>
      <c r="C8" s="564"/>
      <c r="D8" s="567"/>
      <c r="E8" s="561"/>
      <c r="F8" s="303" t="s">
        <v>126</v>
      </c>
      <c r="G8" s="189" t="s">
        <v>127</v>
      </c>
      <c r="H8" s="574"/>
      <c r="I8" s="304" t="s">
        <v>126</v>
      </c>
      <c r="J8" s="191" t="s">
        <v>127</v>
      </c>
    </row>
    <row r="9" spans="1:10" s="39" customFormat="1" ht="12" thickBot="1">
      <c r="A9" s="37">
        <v>1</v>
      </c>
      <c r="B9" s="38">
        <v>2</v>
      </c>
      <c r="C9" s="38">
        <v>3</v>
      </c>
      <c r="D9" s="186">
        <v>4</v>
      </c>
      <c r="E9" s="196">
        <v>5</v>
      </c>
      <c r="F9" s="197">
        <v>6</v>
      </c>
      <c r="G9" s="198">
        <v>7</v>
      </c>
      <c r="H9" s="199">
        <v>8</v>
      </c>
      <c r="I9" s="197">
        <v>9</v>
      </c>
      <c r="J9" s="200">
        <v>10</v>
      </c>
    </row>
    <row r="10" spans="1:10" s="45" customFormat="1" ht="30" customHeight="1">
      <c r="A10" s="40">
        <v>853</v>
      </c>
      <c r="B10" s="41"/>
      <c r="C10" s="42"/>
      <c r="D10" s="187" t="s">
        <v>139</v>
      </c>
      <c r="E10" s="194">
        <f aca="true" t="shared" si="0" ref="E10:J11">SUM(E11)</f>
        <v>0</v>
      </c>
      <c r="F10" s="43">
        <f t="shared" si="0"/>
        <v>0</v>
      </c>
      <c r="G10" s="44">
        <f t="shared" si="0"/>
        <v>0</v>
      </c>
      <c r="H10" s="194">
        <f t="shared" si="0"/>
        <v>5000</v>
      </c>
      <c r="I10" s="43">
        <f t="shared" si="0"/>
        <v>5000</v>
      </c>
      <c r="J10" s="195">
        <f t="shared" si="0"/>
        <v>0</v>
      </c>
    </row>
    <row r="11" spans="1:10" s="45" customFormat="1" ht="30" customHeight="1">
      <c r="A11" s="46"/>
      <c r="B11" s="47">
        <v>85395</v>
      </c>
      <c r="C11" s="48"/>
      <c r="D11" s="188" t="s">
        <v>62</v>
      </c>
      <c r="E11" s="192">
        <f t="shared" si="0"/>
        <v>0</v>
      </c>
      <c r="F11" s="185">
        <f t="shared" si="0"/>
        <v>0</v>
      </c>
      <c r="G11" s="190">
        <f t="shared" si="0"/>
        <v>0</v>
      </c>
      <c r="H11" s="192">
        <f t="shared" si="0"/>
        <v>5000</v>
      </c>
      <c r="I11" s="185">
        <f t="shared" si="0"/>
        <v>5000</v>
      </c>
      <c r="J11" s="193">
        <f t="shared" si="0"/>
        <v>0</v>
      </c>
    </row>
    <row r="12" spans="1:10" s="45" customFormat="1" ht="42.75" customHeight="1" thickBot="1">
      <c r="A12" s="204"/>
      <c r="B12" s="205"/>
      <c r="C12" s="206" t="s">
        <v>140</v>
      </c>
      <c r="D12" s="207" t="s">
        <v>163</v>
      </c>
      <c r="E12" s="218">
        <f>SUM(F12:G12)</f>
        <v>0</v>
      </c>
      <c r="F12" s="208">
        <v>0</v>
      </c>
      <c r="G12" s="209">
        <v>0</v>
      </c>
      <c r="H12" s="218">
        <f>SUM(I12:J12)</f>
        <v>5000</v>
      </c>
      <c r="I12" s="208">
        <v>5000</v>
      </c>
      <c r="J12" s="209">
        <v>0</v>
      </c>
    </row>
    <row r="13" spans="1:10" s="53" customFormat="1" ht="31.5" customHeight="1" thickBot="1">
      <c r="A13" s="575" t="s">
        <v>5</v>
      </c>
      <c r="B13" s="576"/>
      <c r="C13" s="576"/>
      <c r="D13" s="576"/>
      <c r="E13" s="203">
        <f>SUM(F13:G13)</f>
        <v>0</v>
      </c>
      <c r="F13" s="201">
        <f>SUM(F10)</f>
        <v>0</v>
      </c>
      <c r="G13" s="202">
        <f>SUM(G10)</f>
        <v>0</v>
      </c>
      <c r="H13" s="203">
        <f>SUM(I13:J13)</f>
        <v>5000</v>
      </c>
      <c r="I13" s="201">
        <f>SUM(I10)</f>
        <v>5000</v>
      </c>
      <c r="J13" s="202">
        <f>SUM(J10)</f>
        <v>0</v>
      </c>
    </row>
    <row r="14" spans="1:10" ht="12.75">
      <c r="A14" s="45"/>
      <c r="B14" s="45"/>
      <c r="C14" s="45"/>
      <c r="D14" s="45"/>
      <c r="E14" s="45"/>
      <c r="F14" s="54"/>
      <c r="G14" s="54"/>
      <c r="H14" s="54"/>
      <c r="I14" s="54"/>
      <c r="J14" s="45"/>
    </row>
    <row r="17" ht="12.75">
      <c r="J17" s="30"/>
    </row>
    <row r="19" spans="5:10" ht="12.75">
      <c r="E19" s="30"/>
      <c r="J19" s="30"/>
    </row>
  </sheetData>
  <mergeCells count="13">
    <mergeCell ref="H7:H8"/>
    <mergeCell ref="I7:J7"/>
    <mergeCell ref="E6:G6"/>
    <mergeCell ref="I1:J1"/>
    <mergeCell ref="A4:J4"/>
    <mergeCell ref="H6:J6"/>
    <mergeCell ref="E7:E8"/>
    <mergeCell ref="F7:G7"/>
    <mergeCell ref="A13:D13"/>
    <mergeCell ref="A6:A8"/>
    <mergeCell ref="B6:B8"/>
    <mergeCell ref="C6:C8"/>
    <mergeCell ref="D6:D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19"/>
  <sheetViews>
    <sheetView showGridLines="0" view="pageBreakPreview" zoomScaleSheetLayoutView="100" workbookViewId="0" topLeftCell="D1">
      <selection activeCell="D1" sqref="D1"/>
    </sheetView>
  </sheetViews>
  <sheetFormatPr defaultColWidth="9.140625" defaultRowHeight="12.75"/>
  <cols>
    <col min="1" max="1" width="7.57421875" style="18" customWidth="1"/>
    <col min="2" max="3" width="8.8515625" style="18" customWidth="1"/>
    <col min="4" max="4" width="50.00390625" style="18" customWidth="1"/>
    <col min="5" max="5" width="17.140625" style="18" customWidth="1"/>
    <col min="6" max="6" width="13.140625" style="55" bestFit="1" customWidth="1"/>
    <col min="7" max="9" width="13.140625" style="55" customWidth="1"/>
    <col min="10" max="10" width="12.28125" style="18" bestFit="1" customWidth="1"/>
    <col min="11" max="16384" width="9.140625" style="18" customWidth="1"/>
  </cols>
  <sheetData>
    <row r="1" spans="1:10" ht="52.5" customHeight="1">
      <c r="A1" s="34"/>
      <c r="B1" s="34"/>
      <c r="C1" s="34"/>
      <c r="D1" s="34" t="s">
        <v>15</v>
      </c>
      <c r="E1" s="34"/>
      <c r="G1" s="210"/>
      <c r="I1" s="550" t="s">
        <v>274</v>
      </c>
      <c r="J1" s="550"/>
    </row>
    <row r="2" spans="1:10" ht="12" customHeight="1">
      <c r="A2" s="35"/>
      <c r="B2" s="35"/>
      <c r="C2" s="35"/>
      <c r="D2" s="35"/>
      <c r="E2" s="35"/>
      <c r="F2" s="36"/>
      <c r="G2" s="36"/>
      <c r="H2" s="36"/>
      <c r="I2" s="36"/>
      <c r="J2" s="35"/>
    </row>
    <row r="3" spans="1:10" ht="12" customHeight="1">
      <c r="A3" s="35"/>
      <c r="B3" s="35"/>
      <c r="C3" s="35"/>
      <c r="D3" s="35"/>
      <c r="E3" s="35"/>
      <c r="F3" s="36"/>
      <c r="G3" s="36"/>
      <c r="H3" s="36"/>
      <c r="I3" s="36"/>
      <c r="J3" s="35"/>
    </row>
    <row r="4" spans="1:10" ht="31.5" customHeight="1">
      <c r="A4" s="549" t="s">
        <v>144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6</v>
      </c>
    </row>
    <row r="6" spans="1:10" ht="12.75">
      <c r="A6" s="559" t="s">
        <v>0</v>
      </c>
      <c r="B6" s="562" t="s">
        <v>1</v>
      </c>
      <c r="C6" s="562" t="s">
        <v>16</v>
      </c>
      <c r="D6" s="565" t="s">
        <v>2</v>
      </c>
      <c r="E6" s="556" t="s">
        <v>3</v>
      </c>
      <c r="F6" s="551"/>
      <c r="G6" s="552"/>
      <c r="H6" s="569" t="s">
        <v>4</v>
      </c>
      <c r="I6" s="570"/>
      <c r="J6" s="571"/>
    </row>
    <row r="7" spans="1:10" ht="12.75">
      <c r="A7" s="560"/>
      <c r="B7" s="563"/>
      <c r="C7" s="563"/>
      <c r="D7" s="566"/>
      <c r="E7" s="572" t="s">
        <v>128</v>
      </c>
      <c r="F7" s="568" t="s">
        <v>73</v>
      </c>
      <c r="G7" s="553"/>
      <c r="H7" s="573" t="s">
        <v>128</v>
      </c>
      <c r="I7" s="554" t="s">
        <v>73</v>
      </c>
      <c r="J7" s="555"/>
    </row>
    <row r="8" spans="1:10" ht="33.75" customHeight="1">
      <c r="A8" s="561"/>
      <c r="B8" s="564"/>
      <c r="C8" s="564"/>
      <c r="D8" s="567"/>
      <c r="E8" s="561"/>
      <c r="F8" s="303" t="s">
        <v>126</v>
      </c>
      <c r="G8" s="189" t="s">
        <v>127</v>
      </c>
      <c r="H8" s="574"/>
      <c r="I8" s="304" t="s">
        <v>126</v>
      </c>
      <c r="J8" s="191" t="s">
        <v>127</v>
      </c>
    </row>
    <row r="9" spans="1:10" s="39" customFormat="1" ht="12" thickBot="1">
      <c r="A9" s="37">
        <v>1</v>
      </c>
      <c r="B9" s="38">
        <v>2</v>
      </c>
      <c r="C9" s="38">
        <v>3</v>
      </c>
      <c r="D9" s="186">
        <v>4</v>
      </c>
      <c r="E9" s="196">
        <v>5</v>
      </c>
      <c r="F9" s="197">
        <v>6</v>
      </c>
      <c r="G9" s="198">
        <v>7</v>
      </c>
      <c r="H9" s="199">
        <v>8</v>
      </c>
      <c r="I9" s="197">
        <v>9</v>
      </c>
      <c r="J9" s="200">
        <v>10</v>
      </c>
    </row>
    <row r="10" spans="1:10" s="45" customFormat="1" ht="30" customHeight="1">
      <c r="A10" s="40">
        <v>853</v>
      </c>
      <c r="B10" s="41"/>
      <c r="C10" s="42"/>
      <c r="D10" s="187" t="s">
        <v>139</v>
      </c>
      <c r="E10" s="194">
        <f aca="true" t="shared" si="0" ref="E10:J10">SUM(E11)</f>
        <v>0</v>
      </c>
      <c r="F10" s="43">
        <f t="shared" si="0"/>
        <v>0</v>
      </c>
      <c r="G10" s="44">
        <f t="shared" si="0"/>
        <v>0</v>
      </c>
      <c r="H10" s="194">
        <f t="shared" si="0"/>
        <v>639087</v>
      </c>
      <c r="I10" s="43">
        <f t="shared" si="0"/>
        <v>639087</v>
      </c>
      <c r="J10" s="195">
        <f t="shared" si="0"/>
        <v>0</v>
      </c>
    </row>
    <row r="11" spans="1:10" s="45" customFormat="1" ht="30" customHeight="1">
      <c r="A11" s="46"/>
      <c r="B11" s="47">
        <v>85395</v>
      </c>
      <c r="C11" s="48"/>
      <c r="D11" s="188" t="s">
        <v>62</v>
      </c>
      <c r="E11" s="192">
        <f aca="true" t="shared" si="1" ref="E11:J11">SUM(E12:E12)</f>
        <v>0</v>
      </c>
      <c r="F11" s="185">
        <f t="shared" si="1"/>
        <v>0</v>
      </c>
      <c r="G11" s="190">
        <f t="shared" si="1"/>
        <v>0</v>
      </c>
      <c r="H11" s="192">
        <f t="shared" si="1"/>
        <v>639087</v>
      </c>
      <c r="I11" s="185">
        <f t="shared" si="1"/>
        <v>639087</v>
      </c>
      <c r="J11" s="193">
        <f t="shared" si="1"/>
        <v>0</v>
      </c>
    </row>
    <row r="12" spans="1:10" s="45" customFormat="1" ht="30" customHeight="1" thickBot="1">
      <c r="A12" s="46"/>
      <c r="B12" s="211"/>
      <c r="C12" s="216" t="s">
        <v>137</v>
      </c>
      <c r="D12" s="217" t="s">
        <v>138</v>
      </c>
      <c r="E12" s="192">
        <f>SUM(F12:G12)</f>
        <v>0</v>
      </c>
      <c r="F12" s="185">
        <v>0</v>
      </c>
      <c r="G12" s="190">
        <v>0</v>
      </c>
      <c r="H12" s="192">
        <f>SUM(I12:J12)</f>
        <v>639087</v>
      </c>
      <c r="I12" s="185">
        <v>639087</v>
      </c>
      <c r="J12" s="193">
        <v>0</v>
      </c>
    </row>
    <row r="13" spans="1:10" s="53" customFormat="1" ht="31.5" customHeight="1" thickBot="1">
      <c r="A13" s="557" t="s">
        <v>5</v>
      </c>
      <c r="B13" s="558"/>
      <c r="C13" s="558"/>
      <c r="D13" s="558"/>
      <c r="E13" s="223">
        <f>SUM(F13:G13)</f>
        <v>0</v>
      </c>
      <c r="F13" s="51">
        <f>SUM(F10)</f>
        <v>0</v>
      </c>
      <c r="G13" s="52">
        <f>SUM(G10)</f>
        <v>0</v>
      </c>
      <c r="H13" s="223">
        <f>SUM(I13:J13)</f>
        <v>639087</v>
      </c>
      <c r="I13" s="51">
        <f>SUM(I10)</f>
        <v>639087</v>
      </c>
      <c r="J13" s="52">
        <f>SUM(J10)</f>
        <v>0</v>
      </c>
    </row>
    <row r="14" spans="1:10" ht="12.75">
      <c r="A14" s="45"/>
      <c r="B14" s="45"/>
      <c r="C14" s="45"/>
      <c r="D14" s="45"/>
      <c r="E14" s="45"/>
      <c r="F14" s="54"/>
      <c r="G14" s="54"/>
      <c r="H14" s="54"/>
      <c r="I14" s="54"/>
      <c r="J14" s="45"/>
    </row>
    <row r="17" spans="5:10" ht="12.75">
      <c r="E17" s="30"/>
      <c r="J17" s="30"/>
    </row>
    <row r="19" ht="12.75">
      <c r="J19" s="30"/>
    </row>
  </sheetData>
  <mergeCells count="13">
    <mergeCell ref="I1:J1"/>
    <mergeCell ref="A4:J4"/>
    <mergeCell ref="A6:A8"/>
    <mergeCell ref="B6:B8"/>
    <mergeCell ref="C6:C8"/>
    <mergeCell ref="D6:D8"/>
    <mergeCell ref="H6:J6"/>
    <mergeCell ref="E7:E8"/>
    <mergeCell ref="F7:G7"/>
    <mergeCell ref="H7:H8"/>
    <mergeCell ref="I7:J7"/>
    <mergeCell ref="A13:D13"/>
    <mergeCell ref="E6:G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M38"/>
  <sheetViews>
    <sheetView showGridLines="0" view="pageBreakPreview" zoomScaleSheetLayoutView="100" workbookViewId="0" topLeftCell="D1">
      <selection activeCell="J1" sqref="J1"/>
    </sheetView>
  </sheetViews>
  <sheetFormatPr defaultColWidth="9.140625" defaultRowHeight="12.75"/>
  <cols>
    <col min="1" max="2" width="9.28125" style="18" bestFit="1" customWidth="1"/>
    <col min="3" max="3" width="49.57421875" style="18" bestFit="1" customWidth="1"/>
    <col min="4" max="4" width="12.28125" style="18" bestFit="1" customWidth="1"/>
    <col min="5" max="5" width="10.7109375" style="18" bestFit="1" customWidth="1"/>
    <col min="6" max="6" width="16.7109375" style="18" bestFit="1" customWidth="1"/>
    <col min="7" max="7" width="11.421875" style="18" customWidth="1"/>
    <col min="8" max="8" width="13.00390625" style="18" customWidth="1"/>
    <col min="9" max="9" width="11.57421875" style="18" bestFit="1" customWidth="1"/>
    <col min="10" max="10" width="11.57421875" style="35" bestFit="1" customWidth="1"/>
    <col min="11" max="11" width="17.140625" style="228" customWidth="1"/>
    <col min="12" max="12" width="11.00390625" style="18" bestFit="1" customWidth="1"/>
    <col min="13" max="13" width="15.140625" style="18" customWidth="1"/>
    <col min="14" max="16384" width="9.140625" style="18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61"/>
      <c r="L1" s="577" t="s">
        <v>275</v>
      </c>
      <c r="M1" s="577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549" t="s">
        <v>132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6</v>
      </c>
    </row>
    <row r="5" spans="1:13" s="2" customFormat="1" ht="12.75">
      <c r="A5" s="578" t="s">
        <v>0</v>
      </c>
      <c r="B5" s="581" t="s">
        <v>1</v>
      </c>
      <c r="C5" s="581" t="s">
        <v>2</v>
      </c>
      <c r="D5" s="584" t="s">
        <v>3</v>
      </c>
      <c r="E5" s="585"/>
      <c r="F5" s="585"/>
      <c r="G5" s="585"/>
      <c r="H5" s="586"/>
      <c r="I5" s="587" t="s">
        <v>4</v>
      </c>
      <c r="J5" s="588"/>
      <c r="K5" s="588"/>
      <c r="L5" s="588"/>
      <c r="M5" s="589"/>
    </row>
    <row r="6" spans="1:13" s="2" customFormat="1" ht="12.75">
      <c r="A6" s="579"/>
      <c r="B6" s="582"/>
      <c r="C6" s="582"/>
      <c r="D6" s="590" t="s">
        <v>128</v>
      </c>
      <c r="E6" s="591" t="s">
        <v>63</v>
      </c>
      <c r="F6" s="592"/>
      <c r="G6" s="592"/>
      <c r="H6" s="592"/>
      <c r="I6" s="590" t="s">
        <v>128</v>
      </c>
      <c r="J6" s="591" t="s">
        <v>63</v>
      </c>
      <c r="K6" s="592"/>
      <c r="L6" s="592"/>
      <c r="M6" s="593"/>
    </row>
    <row r="7" spans="1:13" s="2" customFormat="1" ht="59.25" customHeight="1">
      <c r="A7" s="580"/>
      <c r="B7" s="583"/>
      <c r="C7" s="583"/>
      <c r="D7" s="590"/>
      <c r="E7" s="62" t="s">
        <v>64</v>
      </c>
      <c r="F7" s="62" t="s">
        <v>65</v>
      </c>
      <c r="G7" s="62" t="s">
        <v>66</v>
      </c>
      <c r="H7" s="500" t="s">
        <v>67</v>
      </c>
      <c r="I7" s="590"/>
      <c r="J7" s="64" t="s">
        <v>64</v>
      </c>
      <c r="K7" s="64" t="s">
        <v>65</v>
      </c>
      <c r="L7" s="64" t="s">
        <v>66</v>
      </c>
      <c r="M7" s="65" t="s">
        <v>67</v>
      </c>
    </row>
    <row r="8" spans="1:13" s="4" customFormat="1" ht="12" thickBot="1">
      <c r="A8" s="11">
        <v>1</v>
      </c>
      <c r="B8" s="12">
        <v>2</v>
      </c>
      <c r="C8" s="17">
        <v>3</v>
      </c>
      <c r="D8" s="66">
        <v>4</v>
      </c>
      <c r="E8" s="67">
        <v>5</v>
      </c>
      <c r="F8" s="67">
        <v>6</v>
      </c>
      <c r="G8" s="67">
        <v>7</v>
      </c>
      <c r="H8" s="12">
        <v>8</v>
      </c>
      <c r="I8" s="66">
        <v>9</v>
      </c>
      <c r="J8" s="67">
        <v>10</v>
      </c>
      <c r="K8" s="67">
        <v>11</v>
      </c>
      <c r="L8" s="67">
        <v>12</v>
      </c>
      <c r="M8" s="68">
        <v>13</v>
      </c>
    </row>
    <row r="9" spans="1:13" s="2" customFormat="1" ht="12.75">
      <c r="A9" s="74"/>
      <c r="B9" s="75"/>
      <c r="C9" s="1"/>
      <c r="D9" s="76"/>
      <c r="E9" s="72"/>
      <c r="F9" s="72"/>
      <c r="G9" s="72"/>
      <c r="H9" s="527"/>
      <c r="I9" s="532"/>
      <c r="J9" s="79"/>
      <c r="K9" s="79"/>
      <c r="L9" s="79"/>
      <c r="M9" s="80"/>
    </row>
    <row r="10" spans="1:13" s="9" customFormat="1" ht="12.75">
      <c r="A10" s="81">
        <v>851</v>
      </c>
      <c r="B10" s="82"/>
      <c r="C10" s="29" t="s">
        <v>143</v>
      </c>
      <c r="D10" s="69">
        <f aca="true" t="shared" si="0" ref="D10:I10">SUM(D12)</f>
        <v>73900</v>
      </c>
      <c r="E10" s="70">
        <f t="shared" si="0"/>
        <v>73900</v>
      </c>
      <c r="F10" s="70">
        <f t="shared" si="0"/>
        <v>0</v>
      </c>
      <c r="G10" s="70">
        <f t="shared" si="0"/>
        <v>0</v>
      </c>
      <c r="H10" s="528">
        <f t="shared" si="0"/>
        <v>0</v>
      </c>
      <c r="I10" s="533">
        <f t="shared" si="0"/>
        <v>0</v>
      </c>
      <c r="J10" s="84">
        <f>SUM(J12:J12)</f>
        <v>0</v>
      </c>
      <c r="K10" s="84">
        <f>SUM(K12:K12)</f>
        <v>0</v>
      </c>
      <c r="L10" s="84">
        <f>SUM(L12:L12)</f>
        <v>0</v>
      </c>
      <c r="M10" s="85">
        <f>SUM(M12:M12)</f>
        <v>0</v>
      </c>
    </row>
    <row r="11" spans="1:13" s="2" customFormat="1" ht="12.75">
      <c r="A11" s="74"/>
      <c r="B11" s="75"/>
      <c r="C11" s="1"/>
      <c r="D11" s="86"/>
      <c r="E11" s="87"/>
      <c r="F11" s="87"/>
      <c r="G11" s="87"/>
      <c r="H11" s="529"/>
      <c r="I11" s="532"/>
      <c r="J11" s="79"/>
      <c r="K11" s="79"/>
      <c r="L11" s="79"/>
      <c r="M11" s="80"/>
    </row>
    <row r="12" spans="1:13" s="2" customFormat="1" ht="12.75">
      <c r="A12" s="10"/>
      <c r="B12" s="22">
        <v>85195</v>
      </c>
      <c r="C12" s="8" t="s">
        <v>62</v>
      </c>
      <c r="D12" s="89">
        <v>73900</v>
      </c>
      <c r="E12" s="73">
        <v>73900</v>
      </c>
      <c r="F12" s="73">
        <v>0</v>
      </c>
      <c r="G12" s="73">
        <v>0</v>
      </c>
      <c r="H12" s="530">
        <v>0</v>
      </c>
      <c r="I12" s="534">
        <v>0</v>
      </c>
      <c r="J12" s="92">
        <v>0</v>
      </c>
      <c r="K12" s="92">
        <v>0</v>
      </c>
      <c r="L12" s="92">
        <v>0</v>
      </c>
      <c r="M12" s="93">
        <v>0</v>
      </c>
    </row>
    <row r="13" spans="1:13" s="2" customFormat="1" ht="12.75">
      <c r="A13" s="74"/>
      <c r="B13" s="520"/>
      <c r="C13" s="521"/>
      <c r="D13" s="522"/>
      <c r="E13" s="523"/>
      <c r="F13" s="523"/>
      <c r="G13" s="523"/>
      <c r="H13" s="524"/>
      <c r="I13" s="535"/>
      <c r="J13" s="525"/>
      <c r="K13" s="525"/>
      <c r="L13" s="525"/>
      <c r="M13" s="526"/>
    </row>
    <row r="14" spans="1:13" s="9" customFormat="1" ht="12.75">
      <c r="A14" s="81">
        <v>852</v>
      </c>
      <c r="B14" s="82"/>
      <c r="C14" s="29" t="s">
        <v>136</v>
      </c>
      <c r="D14" s="229">
        <f>SUM(D16:D20)</f>
        <v>276524</v>
      </c>
      <c r="E14" s="70">
        <f aca="true" t="shared" si="1" ref="E14:M14">SUM(E16:E20)</f>
        <v>0</v>
      </c>
      <c r="F14" s="70">
        <f t="shared" si="1"/>
        <v>131724</v>
      </c>
      <c r="G14" s="70">
        <f t="shared" si="1"/>
        <v>0</v>
      </c>
      <c r="H14" s="531">
        <f t="shared" si="1"/>
        <v>0</v>
      </c>
      <c r="I14" s="229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1">
        <f t="shared" si="1"/>
        <v>0</v>
      </c>
    </row>
    <row r="15" spans="1:13" s="2" customFormat="1" ht="12.75">
      <c r="A15" s="74"/>
      <c r="B15" s="75"/>
      <c r="C15" s="1"/>
      <c r="D15" s="86"/>
      <c r="E15" s="87"/>
      <c r="F15" s="87"/>
      <c r="G15" s="87"/>
      <c r="H15" s="529"/>
      <c r="I15" s="532"/>
      <c r="J15" s="79"/>
      <c r="K15" s="79"/>
      <c r="L15" s="79"/>
      <c r="M15" s="80"/>
    </row>
    <row r="16" spans="1:13" s="2" customFormat="1" ht="25.5">
      <c r="A16" s="15"/>
      <c r="B16" s="538">
        <v>85214</v>
      </c>
      <c r="C16" s="227" t="s">
        <v>154</v>
      </c>
      <c r="D16" s="89">
        <v>21600</v>
      </c>
      <c r="E16" s="73">
        <v>0</v>
      </c>
      <c r="F16" s="73">
        <v>0</v>
      </c>
      <c r="G16" s="73">
        <v>0</v>
      </c>
      <c r="H16" s="530">
        <v>0</v>
      </c>
      <c r="I16" s="534">
        <v>0</v>
      </c>
      <c r="J16" s="92">
        <v>0</v>
      </c>
      <c r="K16" s="92">
        <v>0</v>
      </c>
      <c r="L16" s="92">
        <v>0</v>
      </c>
      <c r="M16" s="93">
        <v>0</v>
      </c>
    </row>
    <row r="17" spans="1:13" s="2" customFormat="1" ht="12.75">
      <c r="A17" s="15"/>
      <c r="B17" s="75"/>
      <c r="C17" s="1"/>
      <c r="D17" s="86"/>
      <c r="E17" s="87"/>
      <c r="F17" s="87"/>
      <c r="G17" s="87"/>
      <c r="H17" s="529"/>
      <c r="I17" s="532"/>
      <c r="J17" s="79"/>
      <c r="K17" s="79"/>
      <c r="L17" s="79"/>
      <c r="M17" s="80"/>
    </row>
    <row r="18" spans="1:13" s="2" customFormat="1" ht="12.75">
      <c r="A18" s="15"/>
      <c r="B18" s="22">
        <v>85219</v>
      </c>
      <c r="C18" s="8" t="s">
        <v>155</v>
      </c>
      <c r="D18" s="89">
        <v>9924</v>
      </c>
      <c r="E18" s="73">
        <v>0</v>
      </c>
      <c r="F18" s="73">
        <v>9924</v>
      </c>
      <c r="G18" s="73">
        <v>0</v>
      </c>
      <c r="H18" s="530">
        <v>0</v>
      </c>
      <c r="I18" s="534">
        <v>0</v>
      </c>
      <c r="J18" s="92">
        <v>0</v>
      </c>
      <c r="K18" s="92">
        <v>0</v>
      </c>
      <c r="L18" s="92">
        <v>0</v>
      </c>
      <c r="M18" s="93">
        <v>0</v>
      </c>
    </row>
    <row r="19" spans="1:13" s="2" customFormat="1" ht="12.75">
      <c r="A19" s="74"/>
      <c r="B19" s="75"/>
      <c r="C19" s="1"/>
      <c r="D19" s="86"/>
      <c r="E19" s="87"/>
      <c r="F19" s="87"/>
      <c r="G19" s="87"/>
      <c r="H19" s="529"/>
      <c r="I19" s="532"/>
      <c r="J19" s="79"/>
      <c r="K19" s="79"/>
      <c r="L19" s="79"/>
      <c r="M19" s="80"/>
    </row>
    <row r="20" spans="1:13" s="2" customFormat="1" ht="12.75">
      <c r="A20" s="10"/>
      <c r="B20" s="22">
        <v>85295</v>
      </c>
      <c r="C20" s="8" t="s">
        <v>62</v>
      </c>
      <c r="D20" s="89">
        <v>245000</v>
      </c>
      <c r="E20" s="73">
        <v>0</v>
      </c>
      <c r="F20" s="73">
        <v>121800</v>
      </c>
      <c r="G20" s="73">
        <v>0</v>
      </c>
      <c r="H20" s="530">
        <v>0</v>
      </c>
      <c r="I20" s="534">
        <v>0</v>
      </c>
      <c r="J20" s="92">
        <v>0</v>
      </c>
      <c r="K20" s="92">
        <v>0</v>
      </c>
      <c r="L20" s="92">
        <v>0</v>
      </c>
      <c r="M20" s="93">
        <v>0</v>
      </c>
    </row>
    <row r="21" spans="1:13" s="2" customFormat="1" ht="12.75">
      <c r="A21" s="74"/>
      <c r="B21" s="75"/>
      <c r="C21" s="1"/>
      <c r="D21" s="76"/>
      <c r="E21" s="72"/>
      <c r="F21" s="72"/>
      <c r="G21" s="72"/>
      <c r="H21" s="527"/>
      <c r="I21" s="532"/>
      <c r="J21" s="79"/>
      <c r="K21" s="79"/>
      <c r="L21" s="79"/>
      <c r="M21" s="80"/>
    </row>
    <row r="22" spans="1:13" s="9" customFormat="1" ht="25.5">
      <c r="A22" s="81">
        <v>853</v>
      </c>
      <c r="B22" s="82"/>
      <c r="C22" s="29" t="s">
        <v>139</v>
      </c>
      <c r="D22" s="69">
        <f aca="true" t="shared" si="2" ref="D22:I22">SUM(D24)</f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528">
        <f t="shared" si="2"/>
        <v>0</v>
      </c>
      <c r="I22" s="533">
        <f t="shared" si="2"/>
        <v>305601</v>
      </c>
      <c r="J22" s="84">
        <f>SUM(J24:J24)</f>
        <v>0</v>
      </c>
      <c r="K22" s="84">
        <f>SUM(K24:K24)</f>
        <v>31100</v>
      </c>
      <c r="L22" s="84">
        <f>SUM(L24:L24)</f>
        <v>0</v>
      </c>
      <c r="M22" s="85">
        <f>SUM(M24:M24)</f>
        <v>0</v>
      </c>
    </row>
    <row r="23" spans="1:13" s="2" customFormat="1" ht="12.75">
      <c r="A23" s="74"/>
      <c r="B23" s="75"/>
      <c r="C23" s="1"/>
      <c r="D23" s="86"/>
      <c r="E23" s="87"/>
      <c r="F23" s="87"/>
      <c r="G23" s="87"/>
      <c r="H23" s="529"/>
      <c r="I23" s="532"/>
      <c r="J23" s="79"/>
      <c r="K23" s="79"/>
      <c r="L23" s="79"/>
      <c r="M23" s="80"/>
    </row>
    <row r="24" spans="1:13" s="2" customFormat="1" ht="12.75">
      <c r="A24" s="10"/>
      <c r="B24" s="22">
        <v>85395</v>
      </c>
      <c r="C24" s="8" t="s">
        <v>62</v>
      </c>
      <c r="D24" s="89">
        <v>0</v>
      </c>
      <c r="E24" s="73">
        <v>0</v>
      </c>
      <c r="F24" s="73">
        <v>0</v>
      </c>
      <c r="G24" s="73">
        <v>0</v>
      </c>
      <c r="H24" s="530">
        <v>0</v>
      </c>
      <c r="I24" s="534">
        <v>305601</v>
      </c>
      <c r="J24" s="92">
        <v>0</v>
      </c>
      <c r="K24" s="92">
        <v>31100</v>
      </c>
      <c r="L24" s="92">
        <v>0</v>
      </c>
      <c r="M24" s="93">
        <v>0</v>
      </c>
    </row>
    <row r="25" spans="1:13" s="2" customFormat="1" ht="12.75">
      <c r="A25" s="74"/>
      <c r="B25" s="75"/>
      <c r="C25" s="1"/>
      <c r="D25" s="76"/>
      <c r="E25" s="72"/>
      <c r="F25" s="72"/>
      <c r="G25" s="72"/>
      <c r="H25" s="527"/>
      <c r="I25" s="532"/>
      <c r="J25" s="79"/>
      <c r="K25" s="79"/>
      <c r="L25" s="79"/>
      <c r="M25" s="80"/>
    </row>
    <row r="26" spans="1:13" s="9" customFormat="1" ht="25.5">
      <c r="A26" s="81">
        <v>900</v>
      </c>
      <c r="B26" s="82"/>
      <c r="C26" s="29" t="s">
        <v>61</v>
      </c>
      <c r="D26" s="69">
        <f aca="true" t="shared" si="3" ref="D26:I26">SUM(D28)</f>
        <v>10000</v>
      </c>
      <c r="E26" s="70">
        <f t="shared" si="3"/>
        <v>0</v>
      </c>
      <c r="F26" s="70">
        <f t="shared" si="3"/>
        <v>0</v>
      </c>
      <c r="G26" s="70">
        <f t="shared" si="3"/>
        <v>0</v>
      </c>
      <c r="H26" s="528">
        <f t="shared" si="3"/>
        <v>0</v>
      </c>
      <c r="I26" s="533">
        <f t="shared" si="3"/>
        <v>0</v>
      </c>
      <c r="J26" s="84">
        <f>SUM(J28:J28)</f>
        <v>0</v>
      </c>
      <c r="K26" s="84">
        <f>SUM(K28:K28)</f>
        <v>0</v>
      </c>
      <c r="L26" s="84">
        <f>SUM(L28:L28)</f>
        <v>0</v>
      </c>
      <c r="M26" s="85">
        <f>SUM(M28:M28)</f>
        <v>0</v>
      </c>
    </row>
    <row r="27" spans="1:13" s="2" customFormat="1" ht="12.75">
      <c r="A27" s="74"/>
      <c r="B27" s="75"/>
      <c r="C27" s="1"/>
      <c r="D27" s="86"/>
      <c r="E27" s="87"/>
      <c r="F27" s="87"/>
      <c r="G27" s="87"/>
      <c r="H27" s="529"/>
      <c r="I27" s="532"/>
      <c r="J27" s="79"/>
      <c r="K27" s="79"/>
      <c r="L27" s="79"/>
      <c r="M27" s="80"/>
    </row>
    <row r="28" spans="1:13" s="2" customFormat="1" ht="13.5" thickBot="1">
      <c r="A28" s="10"/>
      <c r="B28" s="22">
        <v>90004</v>
      </c>
      <c r="C28" s="8" t="s">
        <v>43</v>
      </c>
      <c r="D28" s="89">
        <v>10000</v>
      </c>
      <c r="E28" s="73">
        <v>0</v>
      </c>
      <c r="F28" s="73">
        <v>0</v>
      </c>
      <c r="G28" s="73">
        <v>0</v>
      </c>
      <c r="H28" s="530">
        <v>0</v>
      </c>
      <c r="I28" s="534">
        <v>0</v>
      </c>
      <c r="J28" s="92">
        <v>0</v>
      </c>
      <c r="K28" s="92">
        <v>0</v>
      </c>
      <c r="L28" s="92">
        <v>0</v>
      </c>
      <c r="M28" s="93">
        <v>0</v>
      </c>
    </row>
    <row r="29" spans="1:13" s="7" customFormat="1" ht="30" customHeight="1" thickBot="1">
      <c r="A29" s="594" t="s">
        <v>5</v>
      </c>
      <c r="B29" s="595"/>
      <c r="C29" s="596"/>
      <c r="D29" s="97">
        <f aca="true" t="shared" si="4" ref="D29:M29">SUM(D22+D10+D14+D26)</f>
        <v>360424</v>
      </c>
      <c r="E29" s="98">
        <f t="shared" si="4"/>
        <v>73900</v>
      </c>
      <c r="F29" s="98">
        <f t="shared" si="4"/>
        <v>131724</v>
      </c>
      <c r="G29" s="98">
        <f t="shared" si="4"/>
        <v>0</v>
      </c>
      <c r="H29" s="536">
        <f t="shared" si="4"/>
        <v>0</v>
      </c>
      <c r="I29" s="97">
        <f t="shared" si="4"/>
        <v>305601</v>
      </c>
      <c r="J29" s="98">
        <f t="shared" si="4"/>
        <v>0</v>
      </c>
      <c r="K29" s="98">
        <f t="shared" si="4"/>
        <v>31100</v>
      </c>
      <c r="L29" s="98">
        <f t="shared" si="4"/>
        <v>0</v>
      </c>
      <c r="M29" s="537">
        <f t="shared" si="4"/>
        <v>0</v>
      </c>
    </row>
    <row r="31" ht="12.75">
      <c r="I31" s="53"/>
    </row>
    <row r="32" spans="6:8" ht="12.75">
      <c r="F32" s="30"/>
      <c r="H32" s="30"/>
    </row>
    <row r="35" ht="12.75">
      <c r="E35" s="30"/>
    </row>
    <row r="37" ht="12.75">
      <c r="E37" s="30"/>
    </row>
    <row r="38" ht="12.75">
      <c r="D38" s="30"/>
    </row>
  </sheetData>
  <mergeCells count="12">
    <mergeCell ref="J6:M6"/>
    <mergeCell ref="A29:C29"/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M22"/>
  <sheetViews>
    <sheetView showGridLines="0" view="pageBreakPreview" zoomScaleSheetLayoutView="100" workbookViewId="0" topLeftCell="E1">
      <selection activeCell="G1" sqref="G1"/>
    </sheetView>
  </sheetViews>
  <sheetFormatPr defaultColWidth="9.140625" defaultRowHeight="12.75"/>
  <cols>
    <col min="1" max="2" width="9.28125" style="18" bestFit="1" customWidth="1"/>
    <col min="3" max="3" width="49.57421875" style="18" bestFit="1" customWidth="1"/>
    <col min="4" max="4" width="12.28125" style="18" bestFit="1" customWidth="1"/>
    <col min="5" max="5" width="10.7109375" style="18" bestFit="1" customWidth="1"/>
    <col min="6" max="6" width="16.7109375" style="18" bestFit="1" customWidth="1"/>
    <col min="7" max="7" width="11.421875" style="18" customWidth="1"/>
    <col min="8" max="8" width="13.00390625" style="18" customWidth="1"/>
    <col min="9" max="9" width="11.57421875" style="18" bestFit="1" customWidth="1"/>
    <col min="10" max="10" width="11.57421875" style="35" bestFit="1" customWidth="1"/>
    <col min="11" max="11" width="17.140625" style="18" customWidth="1"/>
    <col min="12" max="12" width="11.00390625" style="18" bestFit="1" customWidth="1"/>
    <col min="13" max="13" width="15.140625" style="18" customWidth="1"/>
    <col min="14" max="16384" width="9.140625" style="18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61"/>
      <c r="L1" s="577" t="s">
        <v>283</v>
      </c>
      <c r="M1" s="577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549" t="s">
        <v>133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6</v>
      </c>
    </row>
    <row r="5" spans="1:13" s="2" customFormat="1" ht="12.75">
      <c r="A5" s="578" t="s">
        <v>0</v>
      </c>
      <c r="B5" s="581" t="s">
        <v>1</v>
      </c>
      <c r="C5" s="581" t="s">
        <v>2</v>
      </c>
      <c r="D5" s="584" t="s">
        <v>3</v>
      </c>
      <c r="E5" s="585"/>
      <c r="F5" s="585"/>
      <c r="G5" s="585"/>
      <c r="H5" s="597"/>
      <c r="I5" s="587" t="s">
        <v>4</v>
      </c>
      <c r="J5" s="588"/>
      <c r="K5" s="588"/>
      <c r="L5" s="588"/>
      <c r="M5" s="589"/>
    </row>
    <row r="6" spans="1:13" s="2" customFormat="1" ht="12.75">
      <c r="A6" s="579"/>
      <c r="B6" s="582"/>
      <c r="C6" s="582"/>
      <c r="D6" s="590" t="s">
        <v>128</v>
      </c>
      <c r="E6" s="591" t="s">
        <v>63</v>
      </c>
      <c r="F6" s="592"/>
      <c r="G6" s="592"/>
      <c r="H6" s="593"/>
      <c r="I6" s="590" t="s">
        <v>128</v>
      </c>
      <c r="J6" s="591" t="s">
        <v>63</v>
      </c>
      <c r="K6" s="592"/>
      <c r="L6" s="592"/>
      <c r="M6" s="593"/>
    </row>
    <row r="7" spans="1:13" s="2" customFormat="1" ht="59.25" customHeight="1">
      <c r="A7" s="580"/>
      <c r="B7" s="583"/>
      <c r="C7" s="583"/>
      <c r="D7" s="590"/>
      <c r="E7" s="62" t="s">
        <v>64</v>
      </c>
      <c r="F7" s="62" t="s">
        <v>65</v>
      </c>
      <c r="G7" s="62" t="s">
        <v>66</v>
      </c>
      <c r="H7" s="63" t="s">
        <v>67</v>
      </c>
      <c r="I7" s="590"/>
      <c r="J7" s="64" t="s">
        <v>64</v>
      </c>
      <c r="K7" s="64" t="s">
        <v>65</v>
      </c>
      <c r="L7" s="64" t="s">
        <v>66</v>
      </c>
      <c r="M7" s="65" t="s">
        <v>67</v>
      </c>
    </row>
    <row r="8" spans="1:13" s="4" customFormat="1" ht="12" thickBot="1">
      <c r="A8" s="11">
        <v>1</v>
      </c>
      <c r="B8" s="12">
        <v>2</v>
      </c>
      <c r="C8" s="17">
        <v>3</v>
      </c>
      <c r="D8" s="66">
        <v>4</v>
      </c>
      <c r="E8" s="67">
        <v>5</v>
      </c>
      <c r="F8" s="67">
        <v>6</v>
      </c>
      <c r="G8" s="67">
        <v>7</v>
      </c>
      <c r="H8" s="68">
        <v>8</v>
      </c>
      <c r="I8" s="66">
        <v>9</v>
      </c>
      <c r="J8" s="67">
        <v>10</v>
      </c>
      <c r="K8" s="67">
        <v>11</v>
      </c>
      <c r="L8" s="67">
        <v>12</v>
      </c>
      <c r="M8" s="68">
        <v>13</v>
      </c>
    </row>
    <row r="9" spans="1:13" s="2" customFormat="1" ht="12.75">
      <c r="A9" s="74"/>
      <c r="B9" s="75"/>
      <c r="C9" s="1"/>
      <c r="D9" s="76"/>
      <c r="E9" s="72"/>
      <c r="F9" s="72"/>
      <c r="G9" s="72"/>
      <c r="H9" s="77"/>
      <c r="I9" s="78"/>
      <c r="J9" s="79"/>
      <c r="K9" s="79"/>
      <c r="L9" s="79"/>
      <c r="M9" s="80"/>
    </row>
    <row r="10" spans="1:13" s="9" customFormat="1" ht="25.5">
      <c r="A10" s="81">
        <v>853</v>
      </c>
      <c r="B10" s="82"/>
      <c r="C10" s="29" t="s">
        <v>139</v>
      </c>
      <c r="D10" s="69">
        <f aca="true" t="shared" si="0" ref="D10:I10">SUM(D12)</f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1">
        <f t="shared" si="0"/>
        <v>0</v>
      </c>
      <c r="I10" s="83">
        <f t="shared" si="0"/>
        <v>78900</v>
      </c>
      <c r="J10" s="84">
        <f>SUM(J12:J12)</f>
        <v>78900</v>
      </c>
      <c r="K10" s="84">
        <f>SUM(K12:K12)</f>
        <v>0</v>
      </c>
      <c r="L10" s="84">
        <f>SUM(L12:L12)</f>
        <v>0</v>
      </c>
      <c r="M10" s="85">
        <f>SUM(M12:M12)</f>
        <v>0</v>
      </c>
    </row>
    <row r="11" spans="1:13" s="2" customFormat="1" ht="12.75">
      <c r="A11" s="74"/>
      <c r="B11" s="75"/>
      <c r="C11" s="1"/>
      <c r="D11" s="86"/>
      <c r="E11" s="87"/>
      <c r="F11" s="87"/>
      <c r="G11" s="87"/>
      <c r="H11" s="88"/>
      <c r="I11" s="78"/>
      <c r="J11" s="79"/>
      <c r="K11" s="79"/>
      <c r="L11" s="79"/>
      <c r="M11" s="80"/>
    </row>
    <row r="12" spans="1:13" s="2" customFormat="1" ht="13.5" thickBot="1">
      <c r="A12" s="10"/>
      <c r="B12" s="22">
        <v>85395</v>
      </c>
      <c r="C12" s="8" t="s">
        <v>62</v>
      </c>
      <c r="D12" s="94">
        <v>0</v>
      </c>
      <c r="E12" s="95">
        <v>0</v>
      </c>
      <c r="F12" s="95">
        <v>0</v>
      </c>
      <c r="G12" s="95">
        <v>0</v>
      </c>
      <c r="H12" s="96">
        <v>0</v>
      </c>
      <c r="I12" s="91">
        <v>78900</v>
      </c>
      <c r="J12" s="92">
        <v>78900</v>
      </c>
      <c r="K12" s="92">
        <v>0</v>
      </c>
      <c r="L12" s="92">
        <v>0</v>
      </c>
      <c r="M12" s="93">
        <v>0</v>
      </c>
    </row>
    <row r="13" spans="1:13" s="7" customFormat="1" ht="30" customHeight="1" thickBot="1">
      <c r="A13" s="594" t="s">
        <v>5</v>
      </c>
      <c r="B13" s="595"/>
      <c r="C13" s="596"/>
      <c r="D13" s="97">
        <f>SUM(D10)</f>
        <v>0</v>
      </c>
      <c r="E13" s="98">
        <f aca="true" t="shared" si="1" ref="E13:M13">SUM(E10)</f>
        <v>0</v>
      </c>
      <c r="F13" s="98">
        <f t="shared" si="1"/>
        <v>0</v>
      </c>
      <c r="G13" s="98">
        <f t="shared" si="1"/>
        <v>0</v>
      </c>
      <c r="H13" s="225">
        <f t="shared" si="1"/>
        <v>0</v>
      </c>
      <c r="I13" s="224">
        <f t="shared" si="1"/>
        <v>78900</v>
      </c>
      <c r="J13" s="98">
        <f t="shared" si="1"/>
        <v>78900</v>
      </c>
      <c r="K13" s="98">
        <f t="shared" si="1"/>
        <v>0</v>
      </c>
      <c r="L13" s="98">
        <f t="shared" si="1"/>
        <v>0</v>
      </c>
      <c r="M13" s="28">
        <f t="shared" si="1"/>
        <v>0</v>
      </c>
    </row>
    <row r="15" ht="12.75">
      <c r="I15" s="53"/>
    </row>
    <row r="16" spans="6:8" ht="12.75">
      <c r="F16" s="30"/>
      <c r="H16" s="30"/>
    </row>
    <row r="19" ht="12.75">
      <c r="E19" s="30"/>
    </row>
    <row r="22" ht="12.75">
      <c r="D22" s="30"/>
    </row>
  </sheetData>
  <mergeCells count="12">
    <mergeCell ref="E6:H6"/>
    <mergeCell ref="I6:I7"/>
    <mergeCell ref="J6:M6"/>
    <mergeCell ref="A13:C13"/>
    <mergeCell ref="L1:M1"/>
    <mergeCell ref="A3:M3"/>
    <mergeCell ref="A5:A7"/>
    <mergeCell ref="B5:B7"/>
    <mergeCell ref="C5:C7"/>
    <mergeCell ref="D5:H5"/>
    <mergeCell ref="I5:M5"/>
    <mergeCell ref="D6:D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M22"/>
  <sheetViews>
    <sheetView showGridLines="0" tabSelected="1" view="pageBreakPreview" zoomScaleSheetLayoutView="100" workbookViewId="0" topLeftCell="D1">
      <selection activeCell="H1" sqref="H1"/>
    </sheetView>
  </sheetViews>
  <sheetFormatPr defaultColWidth="9.140625" defaultRowHeight="12.75"/>
  <cols>
    <col min="1" max="2" width="9.28125" style="18" bestFit="1" customWidth="1"/>
    <col min="3" max="3" width="49.57421875" style="18" bestFit="1" customWidth="1"/>
    <col min="4" max="4" width="12.28125" style="18" bestFit="1" customWidth="1"/>
    <col min="5" max="5" width="10.7109375" style="18" bestFit="1" customWidth="1"/>
    <col min="6" max="6" width="16.7109375" style="18" bestFit="1" customWidth="1"/>
    <col min="7" max="7" width="11.421875" style="18" customWidth="1"/>
    <col min="8" max="8" width="13.00390625" style="18" customWidth="1"/>
    <col min="9" max="9" width="11.57421875" style="228" bestFit="1" customWidth="1"/>
    <col min="10" max="10" width="11.57421875" style="231" bestFit="1" customWidth="1"/>
    <col min="11" max="11" width="17.140625" style="228" customWidth="1"/>
    <col min="12" max="12" width="11.00390625" style="18" bestFit="1" customWidth="1"/>
    <col min="13" max="13" width="15.140625" style="18" customWidth="1"/>
    <col min="14" max="16384" width="9.140625" style="18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61"/>
      <c r="L1" s="577" t="s">
        <v>284</v>
      </c>
      <c r="M1" s="577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549" t="s">
        <v>145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6</v>
      </c>
    </row>
    <row r="5" spans="1:13" s="2" customFormat="1" ht="12.75">
      <c r="A5" s="578" t="s">
        <v>0</v>
      </c>
      <c r="B5" s="581" t="s">
        <v>1</v>
      </c>
      <c r="C5" s="581" t="s">
        <v>2</v>
      </c>
      <c r="D5" s="584" t="s">
        <v>3</v>
      </c>
      <c r="E5" s="585"/>
      <c r="F5" s="585"/>
      <c r="G5" s="585"/>
      <c r="H5" s="597"/>
      <c r="I5" s="587" t="s">
        <v>4</v>
      </c>
      <c r="J5" s="588"/>
      <c r="K5" s="588"/>
      <c r="L5" s="588"/>
      <c r="M5" s="589"/>
    </row>
    <row r="6" spans="1:13" s="2" customFormat="1" ht="12.75">
      <c r="A6" s="579"/>
      <c r="B6" s="582"/>
      <c r="C6" s="582"/>
      <c r="D6" s="590" t="s">
        <v>128</v>
      </c>
      <c r="E6" s="591" t="s">
        <v>63</v>
      </c>
      <c r="F6" s="592"/>
      <c r="G6" s="592"/>
      <c r="H6" s="593"/>
      <c r="I6" s="590" t="s">
        <v>128</v>
      </c>
      <c r="J6" s="591" t="s">
        <v>63</v>
      </c>
      <c r="K6" s="592"/>
      <c r="L6" s="592"/>
      <c r="M6" s="593"/>
    </row>
    <row r="7" spans="1:13" s="2" customFormat="1" ht="59.25" customHeight="1">
      <c r="A7" s="580"/>
      <c r="B7" s="583"/>
      <c r="C7" s="583"/>
      <c r="D7" s="590"/>
      <c r="E7" s="62" t="s">
        <v>64</v>
      </c>
      <c r="F7" s="62" t="s">
        <v>65</v>
      </c>
      <c r="G7" s="62" t="s">
        <v>66</v>
      </c>
      <c r="H7" s="63" t="s">
        <v>67</v>
      </c>
      <c r="I7" s="590"/>
      <c r="J7" s="64" t="s">
        <v>64</v>
      </c>
      <c r="K7" s="64" t="s">
        <v>65</v>
      </c>
      <c r="L7" s="64" t="s">
        <v>66</v>
      </c>
      <c r="M7" s="65" t="s">
        <v>67</v>
      </c>
    </row>
    <row r="8" spans="1:13" s="4" customFormat="1" ht="12" thickBot="1">
      <c r="A8" s="11">
        <v>1</v>
      </c>
      <c r="B8" s="12">
        <v>2</v>
      </c>
      <c r="C8" s="17">
        <v>3</v>
      </c>
      <c r="D8" s="66">
        <v>4</v>
      </c>
      <c r="E8" s="67">
        <v>5</v>
      </c>
      <c r="F8" s="67">
        <v>6</v>
      </c>
      <c r="G8" s="67">
        <v>7</v>
      </c>
      <c r="H8" s="68">
        <v>8</v>
      </c>
      <c r="I8" s="66">
        <v>9</v>
      </c>
      <c r="J8" s="67">
        <v>10</v>
      </c>
      <c r="K8" s="67">
        <v>11</v>
      </c>
      <c r="L8" s="67">
        <v>12</v>
      </c>
      <c r="M8" s="68">
        <v>13</v>
      </c>
    </row>
    <row r="9" spans="1:13" s="2" customFormat="1" ht="12.75">
      <c r="A9" s="74"/>
      <c r="B9" s="75"/>
      <c r="C9" s="1"/>
      <c r="D9" s="76"/>
      <c r="E9" s="72"/>
      <c r="F9" s="72"/>
      <c r="G9" s="72"/>
      <c r="H9" s="77"/>
      <c r="I9" s="78"/>
      <c r="J9" s="79"/>
      <c r="K9" s="79"/>
      <c r="L9" s="79"/>
      <c r="M9" s="80"/>
    </row>
    <row r="10" spans="1:13" s="9" customFormat="1" ht="25.5">
      <c r="A10" s="81">
        <v>853</v>
      </c>
      <c r="B10" s="82"/>
      <c r="C10" s="29" t="s">
        <v>139</v>
      </c>
      <c r="D10" s="69">
        <f aca="true" t="shared" si="0" ref="D10:I10">SUM(D12)</f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1">
        <f t="shared" si="0"/>
        <v>0</v>
      </c>
      <c r="I10" s="83">
        <f t="shared" si="0"/>
        <v>670611</v>
      </c>
      <c r="J10" s="84">
        <f>SUM(J12:J12)</f>
        <v>355373</v>
      </c>
      <c r="K10" s="84">
        <f>SUM(K12:K12)</f>
        <v>159424</v>
      </c>
      <c r="L10" s="84">
        <f>SUM(L12:L12)</f>
        <v>0</v>
      </c>
      <c r="M10" s="85">
        <f>SUM(M12:M12)</f>
        <v>0</v>
      </c>
    </row>
    <row r="11" spans="1:13" s="2" customFormat="1" ht="12.75">
      <c r="A11" s="74"/>
      <c r="B11" s="75"/>
      <c r="C11" s="1"/>
      <c r="D11" s="86"/>
      <c r="E11" s="87"/>
      <c r="F11" s="87"/>
      <c r="G11" s="87"/>
      <c r="H11" s="88"/>
      <c r="I11" s="78"/>
      <c r="J11" s="79"/>
      <c r="K11" s="79"/>
      <c r="L11" s="79"/>
      <c r="M11" s="80"/>
    </row>
    <row r="12" spans="1:13" s="2" customFormat="1" ht="13.5" thickBot="1">
      <c r="A12" s="10"/>
      <c r="B12" s="22">
        <v>85395</v>
      </c>
      <c r="C12" s="8" t="s">
        <v>62</v>
      </c>
      <c r="D12" s="89">
        <v>0</v>
      </c>
      <c r="E12" s="73">
        <v>0</v>
      </c>
      <c r="F12" s="73">
        <v>0</v>
      </c>
      <c r="G12" s="73">
        <v>0</v>
      </c>
      <c r="H12" s="90">
        <v>0</v>
      </c>
      <c r="I12" s="230">
        <v>670611</v>
      </c>
      <c r="J12" s="92">
        <v>355373</v>
      </c>
      <c r="K12" s="92">
        <v>159424</v>
      </c>
      <c r="L12" s="92">
        <v>0</v>
      </c>
      <c r="M12" s="93">
        <v>0</v>
      </c>
    </row>
    <row r="13" spans="1:13" s="7" customFormat="1" ht="30" customHeight="1" thickBot="1">
      <c r="A13" s="594" t="s">
        <v>5</v>
      </c>
      <c r="B13" s="595"/>
      <c r="C13" s="596"/>
      <c r="D13" s="224">
        <f aca="true" t="shared" si="1" ref="D13:M13">SUM(D10)</f>
        <v>0</v>
      </c>
      <c r="E13" s="98">
        <f t="shared" si="1"/>
        <v>0</v>
      </c>
      <c r="F13" s="98">
        <f t="shared" si="1"/>
        <v>0</v>
      </c>
      <c r="G13" s="98">
        <f t="shared" si="1"/>
        <v>0</v>
      </c>
      <c r="H13" s="27">
        <f t="shared" si="1"/>
        <v>0</v>
      </c>
      <c r="I13" s="224">
        <f t="shared" si="1"/>
        <v>670611</v>
      </c>
      <c r="J13" s="98">
        <f t="shared" si="1"/>
        <v>355373</v>
      </c>
      <c r="K13" s="98">
        <f t="shared" si="1"/>
        <v>159424</v>
      </c>
      <c r="L13" s="98">
        <f t="shared" si="1"/>
        <v>0</v>
      </c>
      <c r="M13" s="28">
        <f t="shared" si="1"/>
        <v>0</v>
      </c>
    </row>
    <row r="15" ht="12.75">
      <c r="I15" s="53"/>
    </row>
    <row r="16" spans="6:8" ht="12.75">
      <c r="F16" s="30"/>
      <c r="H16" s="30"/>
    </row>
    <row r="19" ht="12.75">
      <c r="E19" s="30"/>
    </row>
    <row r="21" ht="12.75">
      <c r="E21" s="30"/>
    </row>
    <row r="22" ht="12.75">
      <c r="D22" s="30"/>
    </row>
  </sheetData>
  <mergeCells count="12">
    <mergeCell ref="E6:H6"/>
    <mergeCell ref="I6:I7"/>
    <mergeCell ref="J6:M6"/>
    <mergeCell ref="A13:C13"/>
    <mergeCell ref="L1:M1"/>
    <mergeCell ref="A3:M3"/>
    <mergeCell ref="A5:A7"/>
    <mergeCell ref="B5:B7"/>
    <mergeCell ref="C5:C7"/>
    <mergeCell ref="D5:H5"/>
    <mergeCell ref="I5:M5"/>
    <mergeCell ref="D6:D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E20"/>
  <sheetViews>
    <sheetView showGridLines="0" view="pageBreakPreview" zoomScaleSheetLayoutView="100" workbookViewId="0" topLeftCell="A1">
      <selection activeCell="C1" sqref="C1"/>
    </sheetView>
  </sheetViews>
  <sheetFormatPr defaultColWidth="9.140625" defaultRowHeight="12.75"/>
  <cols>
    <col min="1" max="2" width="9.28125" style="18" bestFit="1" customWidth="1"/>
    <col min="3" max="3" width="49.57421875" style="18" bestFit="1" customWidth="1"/>
    <col min="4" max="5" width="24.28125" style="18" customWidth="1"/>
    <col min="6" max="16384" width="9.140625" style="18" customWidth="1"/>
  </cols>
  <sheetData>
    <row r="1" spans="1:5" s="2" customFormat="1" ht="60" customHeight="1">
      <c r="A1" s="3"/>
      <c r="B1" s="3"/>
      <c r="C1" s="3"/>
      <c r="E1" s="21" t="s">
        <v>282</v>
      </c>
    </row>
    <row r="2" spans="1:3" s="2" customFormat="1" ht="12.75">
      <c r="A2" s="3"/>
      <c r="B2" s="3"/>
      <c r="C2" s="3"/>
    </row>
    <row r="3" spans="1:5" s="2" customFormat="1" ht="32.25" customHeight="1">
      <c r="A3" s="549" t="s">
        <v>134</v>
      </c>
      <c r="B3" s="549"/>
      <c r="C3" s="549"/>
      <c r="D3" s="549"/>
      <c r="E3" s="549"/>
    </row>
    <row r="4" spans="1:5" s="2" customFormat="1" ht="15.75" thickBot="1">
      <c r="A4" s="5"/>
      <c r="B4" s="5"/>
      <c r="C4" s="5"/>
      <c r="E4" s="6" t="s">
        <v>6</v>
      </c>
    </row>
    <row r="5" spans="1:5" s="2" customFormat="1" ht="12.75">
      <c r="A5" s="578" t="s">
        <v>0</v>
      </c>
      <c r="B5" s="581" t="s">
        <v>1</v>
      </c>
      <c r="C5" s="581" t="s">
        <v>2</v>
      </c>
      <c r="D5" s="600" t="s">
        <v>3</v>
      </c>
      <c r="E5" s="603" t="s">
        <v>4</v>
      </c>
    </row>
    <row r="6" spans="1:5" s="2" customFormat="1" ht="12.75">
      <c r="A6" s="579"/>
      <c r="B6" s="582"/>
      <c r="C6" s="582"/>
      <c r="D6" s="601"/>
      <c r="E6" s="604"/>
    </row>
    <row r="7" spans="1:5" s="2" customFormat="1" ht="59.25" customHeight="1">
      <c r="A7" s="580"/>
      <c r="B7" s="583"/>
      <c r="C7" s="583"/>
      <c r="D7" s="602"/>
      <c r="E7" s="605"/>
    </row>
    <row r="8" spans="1:5" s="4" customFormat="1" ht="12" thickBot="1">
      <c r="A8" s="11">
        <v>1</v>
      </c>
      <c r="B8" s="12">
        <v>2</v>
      </c>
      <c r="C8" s="17">
        <v>3</v>
      </c>
      <c r="D8" s="19">
        <v>4</v>
      </c>
      <c r="E8" s="20">
        <v>5</v>
      </c>
    </row>
    <row r="9" spans="1:5" s="2" customFormat="1" ht="12.75">
      <c r="A9" s="15"/>
      <c r="B9" s="13"/>
      <c r="C9" s="1"/>
      <c r="D9" s="606">
        <f>SUM(D12)</f>
        <v>390000</v>
      </c>
      <c r="E9" s="598">
        <f>SUM(E12)</f>
        <v>390000</v>
      </c>
    </row>
    <row r="10" spans="1:5" s="9" customFormat="1" ht="12.75">
      <c r="A10" s="16">
        <v>700</v>
      </c>
      <c r="B10" s="14"/>
      <c r="C10" s="29" t="s">
        <v>150</v>
      </c>
      <c r="D10" s="607"/>
      <c r="E10" s="599"/>
    </row>
    <row r="11" spans="1:5" s="2" customFormat="1" ht="12.75">
      <c r="A11" s="15"/>
      <c r="B11" s="13"/>
      <c r="C11" s="1"/>
      <c r="D11" s="23"/>
      <c r="E11" s="24"/>
    </row>
    <row r="12" spans="1:5" s="2" customFormat="1" ht="12.75">
      <c r="A12" s="10"/>
      <c r="B12" s="22">
        <v>70001</v>
      </c>
      <c r="C12" s="8" t="s">
        <v>151</v>
      </c>
      <c r="D12" s="25">
        <v>390000</v>
      </c>
      <c r="E12" s="26">
        <v>390000</v>
      </c>
    </row>
    <row r="13" spans="1:5" s="2" customFormat="1" ht="12.75">
      <c r="A13" s="15"/>
      <c r="B13" s="13"/>
      <c r="C13" s="1"/>
      <c r="D13" s="606">
        <f>SUM(D15:D16)</f>
        <v>0</v>
      </c>
      <c r="E13" s="598">
        <f>SUM(E15:E16)</f>
        <v>390000</v>
      </c>
    </row>
    <row r="14" spans="1:5" s="9" customFormat="1" ht="12.75">
      <c r="A14" s="16">
        <v>710</v>
      </c>
      <c r="B14" s="14"/>
      <c r="C14" s="29" t="s">
        <v>156</v>
      </c>
      <c r="D14" s="607"/>
      <c r="E14" s="599"/>
    </row>
    <row r="15" spans="1:5" s="2" customFormat="1" ht="12.75">
      <c r="A15" s="15"/>
      <c r="B15" s="13"/>
      <c r="C15" s="1"/>
      <c r="D15" s="23"/>
      <c r="E15" s="24"/>
    </row>
    <row r="16" spans="1:5" s="2" customFormat="1" ht="13.5" thickBot="1">
      <c r="A16" s="10"/>
      <c r="B16" s="22">
        <v>71095</v>
      </c>
      <c r="C16" s="8" t="s">
        <v>62</v>
      </c>
      <c r="D16" s="25">
        <v>0</v>
      </c>
      <c r="E16" s="26">
        <v>390000</v>
      </c>
    </row>
    <row r="17" spans="1:5" s="7" customFormat="1" ht="30" customHeight="1" thickBot="1">
      <c r="A17" s="594" t="s">
        <v>5</v>
      </c>
      <c r="B17" s="595"/>
      <c r="C17" s="596"/>
      <c r="D17" s="27">
        <f>SUM(D9+D13)</f>
        <v>390000</v>
      </c>
      <c r="E17" s="28">
        <f>SUM(E9+E13)</f>
        <v>780000</v>
      </c>
    </row>
    <row r="19" ht="12.75">
      <c r="D19" s="30"/>
    </row>
    <row r="20" spans="3:4" ht="12.75">
      <c r="C20" s="33"/>
      <c r="D20" s="30"/>
    </row>
  </sheetData>
  <mergeCells count="11">
    <mergeCell ref="E13:E14"/>
    <mergeCell ref="A3:E3"/>
    <mergeCell ref="D5:D7"/>
    <mergeCell ref="E5:E7"/>
    <mergeCell ref="D13:D14"/>
    <mergeCell ref="D9:D10"/>
    <mergeCell ref="E9:E10"/>
    <mergeCell ref="A17:C17"/>
    <mergeCell ref="A5:A7"/>
    <mergeCell ref="B5:B7"/>
    <mergeCell ref="C5:C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G44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28125" style="31" customWidth="1"/>
    <col min="2" max="2" width="58.00390625" style="31" customWidth="1"/>
    <col min="3" max="3" width="9.421875" style="31" customWidth="1"/>
    <col min="4" max="4" width="11.140625" style="31" customWidth="1"/>
    <col min="5" max="5" width="19.8515625" style="31" customWidth="1"/>
    <col min="6" max="16384" width="9.140625" style="31" customWidth="1"/>
  </cols>
  <sheetData>
    <row r="1" spans="5:6" ht="48" customHeight="1">
      <c r="E1" s="608" t="s">
        <v>280</v>
      </c>
      <c r="F1" s="608"/>
    </row>
    <row r="2" spans="5:6" ht="12">
      <c r="E2" s="100"/>
      <c r="F2" s="100"/>
    </row>
    <row r="3" spans="1:6" ht="48" customHeight="1">
      <c r="A3" s="609" t="s">
        <v>68</v>
      </c>
      <c r="B3" s="609"/>
      <c r="C3" s="609"/>
      <c r="D3" s="609"/>
      <c r="E3" s="609"/>
      <c r="F3" s="101"/>
    </row>
    <row r="4" spans="1:5" ht="16.5" thickBot="1">
      <c r="A4" s="102"/>
      <c r="B4" s="103"/>
      <c r="C4" s="103"/>
      <c r="D4" s="103"/>
      <c r="E4" s="104" t="s">
        <v>6</v>
      </c>
    </row>
    <row r="5" spans="1:6" ht="15" customHeight="1">
      <c r="A5" s="610" t="s">
        <v>57</v>
      </c>
      <c r="B5" s="612" t="s">
        <v>69</v>
      </c>
      <c r="C5" s="612" t="s">
        <v>0</v>
      </c>
      <c r="D5" s="612" t="s">
        <v>1</v>
      </c>
      <c r="E5" s="614" t="s">
        <v>70</v>
      </c>
      <c r="F5" s="56"/>
    </row>
    <row r="6" spans="1:6" ht="15" customHeight="1">
      <c r="A6" s="611"/>
      <c r="B6" s="613"/>
      <c r="C6" s="613"/>
      <c r="D6" s="613"/>
      <c r="E6" s="615"/>
      <c r="F6" s="56"/>
    </row>
    <row r="7" spans="1:5" ht="12.75" thickBot="1">
      <c r="A7" s="105">
        <v>1</v>
      </c>
      <c r="B7" s="106">
        <v>2</v>
      </c>
      <c r="C7" s="106">
        <v>3</v>
      </c>
      <c r="D7" s="106">
        <v>4</v>
      </c>
      <c r="E7" s="107">
        <v>5</v>
      </c>
    </row>
    <row r="8" spans="1:5" ht="14.25">
      <c r="A8" s="108"/>
      <c r="B8" s="109"/>
      <c r="C8" s="110"/>
      <c r="D8" s="111"/>
      <c r="E8" s="112"/>
    </row>
    <row r="9" spans="1:5" ht="15">
      <c r="A9" s="113">
        <v>1</v>
      </c>
      <c r="B9" s="114" t="s">
        <v>71</v>
      </c>
      <c r="C9" s="115">
        <v>630</v>
      </c>
      <c r="D9" s="116">
        <v>63003</v>
      </c>
      <c r="E9" s="117">
        <v>10000</v>
      </c>
    </row>
    <row r="10" spans="1:5" ht="14.25">
      <c r="A10" s="113"/>
      <c r="B10" s="114"/>
      <c r="C10" s="115"/>
      <c r="D10" s="116"/>
      <c r="E10" s="118"/>
    </row>
    <row r="11" spans="1:5" ht="15">
      <c r="A11" s="108">
        <v>2</v>
      </c>
      <c r="B11" s="114" t="s">
        <v>72</v>
      </c>
      <c r="C11" s="119">
        <v>851</v>
      </c>
      <c r="D11" s="119"/>
      <c r="E11" s="120">
        <f>SUM(E15+E21)</f>
        <v>71100</v>
      </c>
    </row>
    <row r="12" spans="1:5" ht="14.25">
      <c r="A12" s="108"/>
      <c r="B12" s="114" t="s">
        <v>73</v>
      </c>
      <c r="C12" s="121"/>
      <c r="D12" s="122"/>
      <c r="E12" s="118"/>
    </row>
    <row r="13" spans="1:5" ht="14.25">
      <c r="A13" s="113">
        <v>3</v>
      </c>
      <c r="B13" s="114" t="s">
        <v>74</v>
      </c>
      <c r="C13" s="115"/>
      <c r="D13" s="116"/>
      <c r="E13" s="118"/>
    </row>
    <row r="14" spans="1:5" ht="14.25">
      <c r="A14" s="113"/>
      <c r="B14" s="114" t="s">
        <v>75</v>
      </c>
      <c r="C14" s="115"/>
      <c r="D14" s="116"/>
      <c r="E14" s="118"/>
    </row>
    <row r="15" spans="1:5" ht="14.25">
      <c r="A15" s="113"/>
      <c r="B15" s="114" t="s">
        <v>76</v>
      </c>
      <c r="C15" s="115">
        <v>851</v>
      </c>
      <c r="D15" s="123">
        <v>85154</v>
      </c>
      <c r="E15" s="118">
        <v>25000</v>
      </c>
    </row>
    <row r="16" spans="1:5" ht="14.25">
      <c r="A16" s="113">
        <v>4</v>
      </c>
      <c r="B16" s="114" t="s">
        <v>167</v>
      </c>
      <c r="C16" s="114"/>
      <c r="D16" s="121"/>
      <c r="E16" s="118"/>
    </row>
    <row r="17" spans="1:5" ht="14.25">
      <c r="A17" s="113"/>
      <c r="B17" s="114" t="s">
        <v>168</v>
      </c>
      <c r="C17" s="114"/>
      <c r="D17" s="121"/>
      <c r="E17" s="118"/>
    </row>
    <row r="18" spans="1:5" ht="14.25">
      <c r="A18" s="113"/>
      <c r="B18" s="114" t="s">
        <v>169</v>
      </c>
      <c r="C18" s="114"/>
      <c r="D18" s="121"/>
      <c r="E18" s="118"/>
    </row>
    <row r="19" spans="1:5" ht="14.25">
      <c r="A19" s="113"/>
      <c r="B19" s="114" t="s">
        <v>170</v>
      </c>
      <c r="C19" s="114"/>
      <c r="D19" s="121"/>
      <c r="E19" s="118"/>
    </row>
    <row r="20" spans="1:5" ht="14.25">
      <c r="A20" s="113"/>
      <c r="B20" s="114" t="s">
        <v>171</v>
      </c>
      <c r="C20" s="114"/>
      <c r="D20" s="121"/>
      <c r="E20" s="118"/>
    </row>
    <row r="21" spans="1:7" ht="14.25">
      <c r="A21" s="113"/>
      <c r="B21" s="114" t="s">
        <v>172</v>
      </c>
      <c r="C21" s="119">
        <v>851</v>
      </c>
      <c r="D21" s="115">
        <v>85195</v>
      </c>
      <c r="E21" s="118">
        <v>46100</v>
      </c>
      <c r="G21" s="31">
        <v>-73900</v>
      </c>
    </row>
    <row r="22" spans="1:5" ht="14.25">
      <c r="A22" s="113"/>
      <c r="B22" s="114"/>
      <c r="C22" s="119"/>
      <c r="D22" s="115"/>
      <c r="E22" s="118"/>
    </row>
    <row r="23" spans="1:5" ht="15">
      <c r="A23" s="113">
        <v>5</v>
      </c>
      <c r="B23" s="114" t="s">
        <v>77</v>
      </c>
      <c r="C23" s="119">
        <v>852</v>
      </c>
      <c r="D23" s="115"/>
      <c r="E23" s="120">
        <f>SUM(E25:E26)</f>
        <v>268000</v>
      </c>
    </row>
    <row r="24" spans="1:5" ht="15">
      <c r="A24" s="113"/>
      <c r="B24" s="114" t="s">
        <v>73</v>
      </c>
      <c r="C24" s="119"/>
      <c r="D24" s="119"/>
      <c r="E24" s="117"/>
    </row>
    <row r="25" spans="1:5" ht="14.25">
      <c r="A25" s="113">
        <v>6</v>
      </c>
      <c r="B25" s="114" t="s">
        <v>78</v>
      </c>
      <c r="C25" s="119">
        <v>852</v>
      </c>
      <c r="D25" s="119">
        <v>85203</v>
      </c>
      <c r="E25" s="118">
        <v>168000</v>
      </c>
    </row>
    <row r="26" spans="1:5" ht="14.25">
      <c r="A26" s="113">
        <v>7</v>
      </c>
      <c r="B26" s="114" t="s">
        <v>79</v>
      </c>
      <c r="C26" s="119">
        <v>852</v>
      </c>
      <c r="D26" s="119">
        <v>85295</v>
      </c>
      <c r="E26" s="118">
        <v>100000</v>
      </c>
    </row>
    <row r="27" spans="1:5" ht="14.25">
      <c r="A27" s="113"/>
      <c r="B27" s="114"/>
      <c r="C27" s="119"/>
      <c r="D27" s="119"/>
      <c r="E27" s="118"/>
    </row>
    <row r="28" spans="1:5" ht="15">
      <c r="A28" s="113">
        <v>8</v>
      </c>
      <c r="B28" s="114" t="s">
        <v>80</v>
      </c>
      <c r="C28" s="119">
        <v>853</v>
      </c>
      <c r="D28" s="119">
        <v>85395</v>
      </c>
      <c r="E28" s="117">
        <v>12000</v>
      </c>
    </row>
    <row r="29" spans="1:5" ht="14.25">
      <c r="A29" s="113"/>
      <c r="B29" s="114"/>
      <c r="C29" s="119"/>
      <c r="D29" s="119"/>
      <c r="E29" s="118"/>
    </row>
    <row r="30" spans="1:5" ht="15">
      <c r="A30" s="113">
        <v>9</v>
      </c>
      <c r="B30" s="114" t="s">
        <v>81</v>
      </c>
      <c r="C30" s="119">
        <v>854</v>
      </c>
      <c r="D30" s="119"/>
      <c r="E30" s="120">
        <f>SUM(E32:E33)</f>
        <v>90000</v>
      </c>
    </row>
    <row r="31" spans="1:5" ht="15">
      <c r="A31" s="113"/>
      <c r="B31" s="114" t="s">
        <v>73</v>
      </c>
      <c r="C31" s="119"/>
      <c r="D31" s="119"/>
      <c r="E31" s="117"/>
    </row>
    <row r="32" spans="1:5" ht="14.25">
      <c r="A32" s="113">
        <v>10</v>
      </c>
      <c r="B32" s="114" t="s">
        <v>82</v>
      </c>
      <c r="C32" s="119">
        <v>854</v>
      </c>
      <c r="D32" s="119">
        <v>85412</v>
      </c>
      <c r="E32" s="118">
        <v>60000</v>
      </c>
    </row>
    <row r="33" spans="1:5" ht="14.25">
      <c r="A33" s="113">
        <v>11</v>
      </c>
      <c r="B33" s="114" t="s">
        <v>83</v>
      </c>
      <c r="C33" s="119">
        <v>854</v>
      </c>
      <c r="D33" s="119">
        <v>85495</v>
      </c>
      <c r="E33" s="118">
        <v>30000</v>
      </c>
    </row>
    <row r="34" spans="1:5" ht="14.25">
      <c r="A34" s="113"/>
      <c r="B34" s="114"/>
      <c r="C34" s="119"/>
      <c r="D34" s="119"/>
      <c r="E34" s="118"/>
    </row>
    <row r="35" spans="1:5" ht="14.25">
      <c r="A35" s="113">
        <v>12</v>
      </c>
      <c r="B35" s="114" t="s">
        <v>84</v>
      </c>
      <c r="C35" s="119"/>
      <c r="D35" s="119"/>
      <c r="E35" s="118"/>
    </row>
    <row r="36" spans="1:5" ht="15">
      <c r="A36" s="113"/>
      <c r="B36" s="114" t="s">
        <v>85</v>
      </c>
      <c r="C36" s="119">
        <v>921</v>
      </c>
      <c r="D36" s="119"/>
      <c r="E36" s="120">
        <f>SUM(E38:E39)</f>
        <v>86000</v>
      </c>
    </row>
    <row r="37" spans="1:5" ht="14.25">
      <c r="A37" s="113"/>
      <c r="B37" s="121" t="s">
        <v>73</v>
      </c>
      <c r="C37" s="119"/>
      <c r="D37" s="119"/>
      <c r="E37" s="118"/>
    </row>
    <row r="38" spans="1:5" ht="14.25">
      <c r="A38" s="113">
        <v>13</v>
      </c>
      <c r="B38" s="121" t="s">
        <v>86</v>
      </c>
      <c r="C38" s="119">
        <v>921</v>
      </c>
      <c r="D38" s="119">
        <v>92120</v>
      </c>
      <c r="E38" s="118">
        <v>42000</v>
      </c>
    </row>
    <row r="39" spans="1:5" ht="14.25">
      <c r="A39" s="113">
        <v>14</v>
      </c>
      <c r="B39" s="121" t="s">
        <v>87</v>
      </c>
      <c r="C39" s="119">
        <v>921</v>
      </c>
      <c r="D39" s="119">
        <v>92195</v>
      </c>
      <c r="E39" s="118">
        <v>44000</v>
      </c>
    </row>
    <row r="40" spans="1:5" ht="14.25">
      <c r="A40" s="113"/>
      <c r="B40" s="121"/>
      <c r="C40" s="119"/>
      <c r="D40" s="119"/>
      <c r="E40" s="118"/>
    </row>
    <row r="41" spans="1:5" ht="15">
      <c r="A41" s="113">
        <v>15</v>
      </c>
      <c r="B41" s="114" t="s">
        <v>88</v>
      </c>
      <c r="C41" s="119">
        <v>926</v>
      </c>
      <c r="D41" s="119">
        <v>92605</v>
      </c>
      <c r="E41" s="117">
        <v>750000</v>
      </c>
    </row>
    <row r="42" spans="1:5" ht="15" thickBot="1">
      <c r="A42" s="124"/>
      <c r="B42" s="125"/>
      <c r="C42" s="126"/>
      <c r="D42" s="126"/>
      <c r="E42" s="127"/>
    </row>
    <row r="43" spans="1:5" ht="14.25">
      <c r="A43" s="113"/>
      <c r="B43" s="114"/>
      <c r="C43" s="119"/>
      <c r="D43" s="119"/>
      <c r="E43" s="118"/>
    </row>
    <row r="44" spans="1:5" ht="15.75" thickBot="1">
      <c r="A44" s="124"/>
      <c r="B44" s="128" t="s">
        <v>60</v>
      </c>
      <c r="C44" s="128" t="s">
        <v>59</v>
      </c>
      <c r="D44" s="128" t="s">
        <v>59</v>
      </c>
      <c r="E44" s="129">
        <f>SUM(E9,E11,E23,E28,E30,E36,E41)</f>
        <v>1287100</v>
      </c>
    </row>
  </sheetData>
  <mergeCells count="7">
    <mergeCell ref="E1:F1"/>
    <mergeCell ref="A3:E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3937007874015748" header="0.5118110236220472" footer="0.5118110236220472"/>
  <pageSetup horizontalDpi="1200" verticalDpi="12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F12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28125" style="31" customWidth="1"/>
    <col min="2" max="2" width="58.00390625" style="31" customWidth="1"/>
    <col min="3" max="3" width="9.421875" style="31" customWidth="1"/>
    <col min="4" max="4" width="11.140625" style="31" customWidth="1"/>
    <col min="5" max="5" width="19.8515625" style="31" customWidth="1"/>
    <col min="6" max="16384" width="9.140625" style="31" customWidth="1"/>
  </cols>
  <sheetData>
    <row r="1" spans="5:6" ht="48" customHeight="1">
      <c r="E1" s="608" t="s">
        <v>281</v>
      </c>
      <c r="F1" s="608"/>
    </row>
    <row r="2" spans="5:6" ht="12">
      <c r="E2" s="100"/>
      <c r="F2" s="100"/>
    </row>
    <row r="3" spans="1:6" ht="63.75" customHeight="1">
      <c r="A3" s="609" t="s">
        <v>162</v>
      </c>
      <c r="B3" s="609"/>
      <c r="C3" s="609"/>
      <c r="D3" s="609"/>
      <c r="E3" s="609"/>
      <c r="F3" s="101"/>
    </row>
    <row r="4" spans="1:5" ht="16.5" thickBot="1">
      <c r="A4" s="102"/>
      <c r="B4" s="103"/>
      <c r="C4" s="103"/>
      <c r="D4" s="103"/>
      <c r="E4" s="104" t="s">
        <v>6</v>
      </c>
    </row>
    <row r="5" spans="1:6" ht="15" customHeight="1">
      <c r="A5" s="610" t="s">
        <v>57</v>
      </c>
      <c r="B5" s="612" t="s">
        <v>69</v>
      </c>
      <c r="C5" s="612" t="s">
        <v>0</v>
      </c>
      <c r="D5" s="612" t="s">
        <v>1</v>
      </c>
      <c r="E5" s="614" t="s">
        <v>70</v>
      </c>
      <c r="F5" s="56"/>
    </row>
    <row r="6" spans="1:6" ht="15" customHeight="1">
      <c r="A6" s="611"/>
      <c r="B6" s="613"/>
      <c r="C6" s="613"/>
      <c r="D6" s="613"/>
      <c r="E6" s="615"/>
      <c r="F6" s="56"/>
    </row>
    <row r="7" spans="1:5" ht="12.75" thickBot="1">
      <c r="A7" s="105">
        <v>1</v>
      </c>
      <c r="B7" s="106">
        <v>2</v>
      </c>
      <c r="C7" s="106">
        <v>3</v>
      </c>
      <c r="D7" s="106">
        <v>4</v>
      </c>
      <c r="E7" s="107">
        <v>5</v>
      </c>
    </row>
    <row r="8" spans="1:5" ht="14.25">
      <c r="A8" s="108"/>
      <c r="B8" s="109"/>
      <c r="C8" s="110"/>
      <c r="D8" s="111"/>
      <c r="E8" s="112"/>
    </row>
    <row r="9" spans="1:5" ht="29.25">
      <c r="A9" s="235">
        <v>1</v>
      </c>
      <c r="B9" s="226" t="s">
        <v>146</v>
      </c>
      <c r="C9" s="119">
        <v>853</v>
      </c>
      <c r="D9" s="119">
        <v>85395</v>
      </c>
      <c r="E9" s="117">
        <v>78900</v>
      </c>
    </row>
    <row r="10" spans="1:5" ht="15" thickBot="1">
      <c r="A10" s="124"/>
      <c r="B10" s="125"/>
      <c r="C10" s="126"/>
      <c r="D10" s="126"/>
      <c r="E10" s="127"/>
    </row>
    <row r="11" spans="1:5" ht="14.25">
      <c r="A11" s="113"/>
      <c r="B11" s="114"/>
      <c r="C11" s="119"/>
      <c r="D11" s="119"/>
      <c r="E11" s="118"/>
    </row>
    <row r="12" spans="1:5" ht="15.75" thickBot="1">
      <c r="A12" s="124"/>
      <c r="B12" s="128" t="s">
        <v>60</v>
      </c>
      <c r="C12" s="128" t="s">
        <v>59</v>
      </c>
      <c r="D12" s="128" t="s">
        <v>59</v>
      </c>
      <c r="E12" s="129">
        <f>SUM(E9)</f>
        <v>78900</v>
      </c>
    </row>
  </sheetData>
  <mergeCells count="7">
    <mergeCell ref="E1:F1"/>
    <mergeCell ref="A3:E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3937007874015748" header="0.5118110236220472" footer="0.5118110236220472"/>
  <pageSetup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2008-02-29T06:49:59Z</cp:lastPrinted>
  <dcterms:created xsi:type="dcterms:W3CDTF">2004-09-09T06:31:16Z</dcterms:created>
  <dcterms:modified xsi:type="dcterms:W3CDTF">2008-02-29T07:43:37Z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