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435" windowWidth="9435" windowHeight="4185" activeTab="13"/>
  </bookViews>
  <sheets>
    <sheet name="1-Projekt - plan dochodów" sheetId="1" r:id="rId1"/>
    <sheet name="2-Projekt - plan wydatków" sheetId="2" r:id="rId2"/>
    <sheet name="3-Przych. i koszty zakł. budż " sheetId="3" state="hidden" r:id="rId3"/>
    <sheet name="4-Dotacje podmiotowe - sfp" sheetId="4" state="hidden" r:id="rId4"/>
    <sheet name="5-Dotacje przedmiotowe - sfp" sheetId="5" state="hidden" r:id="rId5"/>
    <sheet name="6-Dotacje celowe - sfp" sheetId="6" state="hidden" r:id="rId6"/>
    <sheet name="7-Dotacje celowe -pomoc finans." sheetId="7" state="hidden" r:id="rId7"/>
    <sheet name="8-Dotacje celowe - ndsfp " sheetId="8" state="hidden" r:id="rId8"/>
    <sheet name="9-Dotacje podmiotowe - ndsfp" sheetId="9" state="hidden" r:id="rId9"/>
    <sheet name="10-Zakłady budżetowe" sheetId="10" state="hidden" r:id="rId10"/>
    <sheet name="11-INSTYTUCJE KULTURY" sheetId="11" state="hidden" r:id="rId11"/>
    <sheet name="12-Projekt-plan O i S" sheetId="12" state="hidden" r:id="rId12"/>
    <sheet name="13-Wnioski do inwestycji" sheetId="13" state="hidden" r:id="rId13"/>
    <sheet name="14-Inwestycje roczne" sheetId="14" r:id="rId14"/>
    <sheet name="15-Informacja do OŚ" sheetId="15" state="hidden" r:id="rId15"/>
    <sheet name="16-Dochody i wydatki OŚ" sheetId="16" state="hidden" r:id="rId16"/>
    <sheet name="17-Harmonogram dochodów" sheetId="17" r:id="rId17"/>
    <sheet name="18-Harmonogram wydatków" sheetId="18" r:id="rId18"/>
    <sheet name="19-Plan fin.-jedn. budż-zbior." sheetId="19" state="hidden" r:id="rId19"/>
    <sheet name="20-Plan finansowy - zakł. budż." sheetId="20" state="hidden" r:id="rId20"/>
    <sheet name="21-Progn. doch. i wyd.2014-2024" sheetId="21" r:id="rId21"/>
    <sheet name="22-Przeds. wielo-i jednoroczne" sheetId="22" r:id="rId22"/>
    <sheet name="23-Dochody UE i inne" sheetId="23" r:id="rId23"/>
    <sheet name="24-Objaśnienia do przedsięwzięć" sheetId="24" state="hidden" r:id="rId24"/>
    <sheet name="24 cd - Wytyczne" sheetId="25" state="hidden" r:id="rId25"/>
  </sheets>
  <definedNames>
    <definedName name="_xlnm.Print_Area" localSheetId="9">'10-Zakłady budżetowe'!$A$1:$N$35</definedName>
    <definedName name="_xlnm.Print_Area" localSheetId="11">'12-Projekt-plan O i S'!$A$1:$C$29</definedName>
    <definedName name="_xlnm.Print_Area" localSheetId="12">'13-Wnioski do inwestycji'!$A$1:$E$21</definedName>
    <definedName name="_xlnm.Print_Area" localSheetId="13">'14-Inwestycje roczne'!$A$1:$O$62</definedName>
    <definedName name="_xlnm.Print_Area" localSheetId="14">'15-Informacja do OŚ'!$A$1:$K$44</definedName>
    <definedName name="_xlnm.Print_Area" localSheetId="0">'1-Projekt - plan dochodów'!$A$1:$J$40</definedName>
    <definedName name="_xlnm.Print_Area" localSheetId="19">'20-Plan finansowy - zakł. budż.'!$A$1:$E$118</definedName>
    <definedName name="_xlnm.Print_Area" localSheetId="20">'21-Progn. doch. i wyd.2014-2024'!$A$1:$S$169</definedName>
    <definedName name="_xlnm.Print_Area" localSheetId="21">'22-Przeds. wielo-i jednoroczne'!$A$1:$O$137</definedName>
    <definedName name="_xlnm.Print_Area" localSheetId="22">'23-Dochody UE i inne'!$A$1:$R$39</definedName>
    <definedName name="_xlnm.Print_Area" localSheetId="24">'24 cd - Wytyczne'!$A$1:$C$14</definedName>
    <definedName name="_xlnm.Print_Area" localSheetId="1">'2-Projekt - plan wydatków'!$A$1:$U$125</definedName>
    <definedName name="_xlnm.Print_Area" localSheetId="3">'4-Dotacje podmiotowe - sfp'!$A$1:$E$16</definedName>
    <definedName name="_xlnm.Print_Area" localSheetId="4">'5-Dotacje przedmiotowe - sfp'!$A$1:$F$16</definedName>
    <definedName name="_xlnm.Print_Area" localSheetId="5">'6-Dotacje celowe - sfp'!$A$1:$E$16</definedName>
    <definedName name="_xlnm.Print_Area" localSheetId="6">'7-Dotacje celowe -pomoc finans.'!$A$1:$F$16</definedName>
    <definedName name="_xlnm.Print_Area" localSheetId="7">'8-Dotacje celowe - ndsfp '!$A$1:$E$16</definedName>
    <definedName name="_xlnm.Print_Area" localSheetId="8">'9-Dotacje podmiotowe - ndsfp'!$A$1:$F$16</definedName>
    <definedName name="_xlnm.Print_Titles" localSheetId="13">'14-Inwestycje roczne'!$3:$6</definedName>
    <definedName name="_xlnm.Print_Titles" localSheetId="22">'23-Dochody UE i inne'!$7:$9</definedName>
  </definedNames>
  <calcPr fullCalcOnLoad="1" fullPrecision="0"/>
</workbook>
</file>

<file path=xl/sharedStrings.xml><?xml version="1.0" encoding="utf-8"?>
<sst xmlns="http://schemas.openxmlformats.org/spreadsheetml/2006/main" count="1702" uniqueCount="957">
  <si>
    <t>Dochody</t>
  </si>
  <si>
    <t>I KWARTAŁ</t>
  </si>
  <si>
    <t>II KWARTAŁ</t>
  </si>
  <si>
    <t>III KWARTAŁ</t>
  </si>
  <si>
    <t>IV KWARTAŁ</t>
  </si>
  <si>
    <t>Dział</t>
  </si>
  <si>
    <t>Rozdział</t>
  </si>
  <si>
    <t>Paragraf</t>
  </si>
  <si>
    <t>I</t>
  </si>
  <si>
    <t>Razem</t>
  </si>
  <si>
    <t>Data: .....................................</t>
  </si>
  <si>
    <t>Podpis: ...................................</t>
  </si>
  <si>
    <t>Wydatki</t>
  </si>
  <si>
    <t>wydatki bieżące</t>
  </si>
  <si>
    <t>wydatki majątkowe*</t>
  </si>
  <si>
    <t>R-m wydatki bieżące</t>
  </si>
  <si>
    <t>R-m wydatki majątkowe</t>
  </si>
  <si>
    <t>Data: ................................</t>
  </si>
  <si>
    <t>Lp.</t>
  </si>
  <si>
    <t>dotacje</t>
  </si>
  <si>
    <t>II</t>
  </si>
  <si>
    <t>III</t>
  </si>
  <si>
    <t>IV</t>
  </si>
  <si>
    <t>V</t>
  </si>
  <si>
    <t>VI</t>
  </si>
  <si>
    <t>VII</t>
  </si>
  <si>
    <t>VIII</t>
  </si>
  <si>
    <t>IX</t>
  </si>
  <si>
    <t>X</t>
  </si>
  <si>
    <t>XI</t>
  </si>
  <si>
    <t>XII</t>
  </si>
  <si>
    <t>miesiące</t>
  </si>
  <si>
    <t>(wzór)</t>
  </si>
  <si>
    <t>wydatki na obsługę długu</t>
  </si>
  <si>
    <t>z tego:</t>
  </si>
  <si>
    <t>w tym:</t>
  </si>
  <si>
    <r>
      <t xml:space="preserve">Projekt / plan wydatków
</t>
    </r>
    <r>
      <rPr>
        <b/>
        <i/>
        <sz val="11"/>
        <rFont val="Arial CE"/>
        <family val="0"/>
      </rPr>
      <t>(wzór)</t>
    </r>
  </si>
  <si>
    <t>w zł</t>
  </si>
  <si>
    <t>Roz-dział</t>
  </si>
  <si>
    <t>Okres realizacji</t>
  </si>
  <si>
    <t>Podmiot wykonujący</t>
  </si>
  <si>
    <t>Wyszczególnienie</t>
  </si>
  <si>
    <t>I.</t>
  </si>
  <si>
    <t>1.</t>
  </si>
  <si>
    <t>II.</t>
  </si>
  <si>
    <t>2.</t>
  </si>
  <si>
    <t>3.</t>
  </si>
  <si>
    <t>4.</t>
  </si>
  <si>
    <t>III.</t>
  </si>
  <si>
    <t>Łączne nakłady finansowe</t>
  </si>
  <si>
    <t>Środki pomocowe</t>
  </si>
  <si>
    <t>Poz.</t>
  </si>
  <si>
    <t>x</t>
  </si>
  <si>
    <t>Nazwa zakładu budżetowego</t>
  </si>
  <si>
    <t>Środki obrotowe na początek roku</t>
  </si>
  <si>
    <t>Przychody</t>
  </si>
  <si>
    <t>Środki obrotowe na koniec roku</t>
  </si>
  <si>
    <t>własne</t>
  </si>
  <si>
    <t xml:space="preserve">celowa
z budżetu
na inwestycje </t>
  </si>
  <si>
    <t>RAZEM ZAKŁADY BUDŻETOWE</t>
  </si>
  <si>
    <t>.............................................................................................................................</t>
  </si>
  <si>
    <t>§</t>
  </si>
  <si>
    <t>PLAN W ZŁ</t>
  </si>
  <si>
    <t xml:space="preserve">                     data                                                          </t>
  </si>
  <si>
    <t xml:space="preserve">   …………………………………….</t>
  </si>
  <si>
    <t>……….……..…………….</t>
  </si>
  <si>
    <t xml:space="preserve"> podpisy</t>
  </si>
  <si>
    <t>......................................................................................................</t>
  </si>
  <si>
    <t>Nazwa</t>
  </si>
  <si>
    <t>A</t>
  </si>
  <si>
    <t>Para-graf</t>
  </si>
  <si>
    <t>I. Przychody</t>
  </si>
  <si>
    <t>III. Inne zwiększenia</t>
  </si>
  <si>
    <t xml:space="preserve">B </t>
  </si>
  <si>
    <t xml:space="preserve">C     DANE UZUPEŁNIAJĄCE </t>
  </si>
  <si>
    <t>.........................</t>
  </si>
  <si>
    <t>.............................</t>
  </si>
  <si>
    <t>telefon</t>
  </si>
  <si>
    <t>Nazwa zadania inwestycyjnego</t>
  </si>
  <si>
    <t>Dział …………………..</t>
  </si>
  <si>
    <t>Rozdział ………………</t>
  </si>
  <si>
    <t>PRZYCHODY</t>
  </si>
  <si>
    <t>Przychody ze sprzedaży usług własnych</t>
  </si>
  <si>
    <t>Pozostałe przychody (jakie)
……………………………………</t>
  </si>
  <si>
    <t>2.1.</t>
  </si>
  <si>
    <t>w tym:
 - wynagrodzenia osobowe
   (ze stosunku pracy)</t>
  </si>
  <si>
    <t xml:space="preserve"> - składki na ubezpieczenia społeczne</t>
  </si>
  <si>
    <t xml:space="preserve"> - składki na fundusz pracy</t>
  </si>
  <si>
    <t xml:space="preserve"> - umowy (zlecenia, o dzieło, itp.)</t>
  </si>
  <si>
    <t xml:space="preserve"> - honoraria autorskie</t>
  </si>
  <si>
    <t>2.2.</t>
  </si>
  <si>
    <t>Materiały i wyposażenie</t>
  </si>
  <si>
    <t>w tym:
 - materiały biurowe</t>
  </si>
  <si>
    <t xml:space="preserve"> - środki czystości</t>
  </si>
  <si>
    <t xml:space="preserve"> - zakup zbiorów ……………………..</t>
  </si>
  <si>
    <t xml:space="preserve"> - wyposażenie</t>
  </si>
  <si>
    <t xml:space="preserve"> - pozostałe (jakie) ……………………..</t>
  </si>
  <si>
    <t>2.3.</t>
  </si>
  <si>
    <t>Usługi</t>
  </si>
  <si>
    <t>w tym:
 - energia elektryczna, cieplna, gaz, woda</t>
  </si>
  <si>
    <t xml:space="preserve"> - usługi remontowe i konserwacyjne</t>
  </si>
  <si>
    <t xml:space="preserve"> - usługi wywozu nieczystości</t>
  </si>
  <si>
    <t xml:space="preserve"> - usługi telekomunikacyjne
   (telefoniczne i internetowe)</t>
  </si>
  <si>
    <t xml:space="preserve"> - usługi pocztowe</t>
  </si>
  <si>
    <t xml:space="preserve"> - usługi najmu i dzierżawy (czynsze)</t>
  </si>
  <si>
    <t xml:space="preserve"> - inne (jakie) ……………………</t>
  </si>
  <si>
    <t>2.4.</t>
  </si>
  <si>
    <t>Pozostałe koszty</t>
  </si>
  <si>
    <t>w tym:
 - odpis na ZFŚS</t>
  </si>
  <si>
    <t xml:space="preserve"> - świadczenia dla pracowników
   (odzież, herbata, mydło, itp.)</t>
  </si>
  <si>
    <t xml:space="preserve"> - szkolenie i dokształcanie</t>
  </si>
  <si>
    <t xml:space="preserve"> - delegacje służbowe</t>
  </si>
  <si>
    <t xml:space="preserve"> - ryczałty samochodowe</t>
  </si>
  <si>
    <t>2.5.</t>
  </si>
  <si>
    <t>…………...………….</t>
  </si>
  <si>
    <t>………………….</t>
  </si>
  <si>
    <t>Główny Księgowy</t>
  </si>
  <si>
    <t>rok    m-c   dzień</t>
  </si>
  <si>
    <t>Kierownik jednostki</t>
  </si>
  <si>
    <t>WYDATKI</t>
  </si>
  <si>
    <t xml:space="preserve"> - opieka medyczna</t>
  </si>
  <si>
    <t>ŚREDNIOROCZNA LICZBA ZATRUDNIONYCH</t>
  </si>
  <si>
    <t xml:space="preserve">RAZEM </t>
  </si>
  <si>
    <t>Dział ………….     Rozdział ...............................</t>
  </si>
  <si>
    <t>.......................................................................</t>
  </si>
  <si>
    <t>(miejscowość i data)</t>
  </si>
  <si>
    <t>(podpis i pieczęć organu sporządzającego)</t>
  </si>
  <si>
    <t>..................................................................</t>
  </si>
  <si>
    <t>(podpis i pieczęć organu zatwierdzającego)</t>
  </si>
  <si>
    <t>........................................................</t>
  </si>
  <si>
    <t>W N I O S E K</t>
  </si>
  <si>
    <t>………………………………………………………………………………….…………….</t>
  </si>
  <si>
    <t>(instytucja lub osoba zgłaszająca wniosek)</t>
  </si>
  <si>
    <t xml:space="preserve">o umieszczenie zadania inwestycyjnego </t>
  </si>
  <si>
    <t>Lokalizacja zadania inwestycyjnego</t>
  </si>
  <si>
    <t>Opis zadania inwestycyjnego</t>
  </si>
  <si>
    <t>Uzasadnienie wprowadzenia zadania inwestycyjnego</t>
  </si>
  <si>
    <t>Planowane źródło finansowania</t>
  </si>
  <si>
    <t>Nr wniosku</t>
  </si>
  <si>
    <t>Adnotacje urzędnicze</t>
  </si>
  <si>
    <t>……………………………….</t>
  </si>
  <si>
    <t>Podpis osoby zgłaszającej</t>
  </si>
  <si>
    <t xml:space="preserve">Szacunkowa wartość realizacji zadania inwestycyjnego </t>
  </si>
  <si>
    <t>Data i potwierdzenie zgłoszenia</t>
  </si>
  <si>
    <t>* dotacja przedmiotowa kalkulowana wg stawek jednostkowych określonych przez Radę Miejską</t>
  </si>
  <si>
    <t>przedmiotowa z budżetu na wydatki bieżące*</t>
  </si>
  <si>
    <t>Źródła finansowania</t>
  </si>
  <si>
    <t>OGÓŁEM:</t>
  </si>
  <si>
    <t>środki pomocowe</t>
  </si>
  <si>
    <t>Inne</t>
  </si>
  <si>
    <t>RAZEM:</t>
  </si>
  <si>
    <t>Nazwa zadania</t>
  </si>
  <si>
    <t>Zmiany w ciągu roku</t>
  </si>
  <si>
    <t>(adres jednostki sporządzającej)</t>
  </si>
  <si>
    <t>(nazwa jednostki sporządzającej)</t>
  </si>
  <si>
    <r>
      <t>………………..…………………………
(</t>
    </r>
    <r>
      <rPr>
        <sz val="8"/>
        <rFont val="Arial CE"/>
        <family val="0"/>
      </rPr>
      <t>pieczątka nagłówkowa zakładu budżetowego)</t>
    </r>
  </si>
  <si>
    <t>* niewłaściwe skreślić</t>
  </si>
  <si>
    <t>5.</t>
  </si>
  <si>
    <t>6.</t>
  </si>
  <si>
    <t>wydatki jednostek budżetowych</t>
  </si>
  <si>
    <t>dotacje 
na zadania bieżące</t>
  </si>
  <si>
    <t>świadczenia na rzecz osób fizycznych</t>
  </si>
  <si>
    <t>wydatki na programy finansowane z udziałem środków pochodzących z budżetu Unii Europejskiej oraz niepodlegających zwrotowi środków z pomocy udzielanej przez państwa członkowskie Europejskiego Porozumienia o Wolnym Handlu (EFTA) oraz innych środków pochodzących ze źródeł zagranicznych niepodlegających zwrotowi, w części związanej z realizacją zadań Gminy</t>
  </si>
  <si>
    <t>wydatki 
z tytułu poręczeń 
i gwarancji</t>
  </si>
  <si>
    <t>wynagrodzenia
i składki od nich naliczane</t>
  </si>
  <si>
    <t>wydatki związane 
z realizacją zadań statutowych</t>
  </si>
  <si>
    <t>środki budżetowe</t>
  </si>
  <si>
    <t>z tego źródła finansowania:</t>
  </si>
  <si>
    <t>…………………………...………….</t>
  </si>
  <si>
    <t>Dział / rozdział</t>
  </si>
  <si>
    <t>od</t>
  </si>
  <si>
    <t>do</t>
  </si>
  <si>
    <t>……………………..……..……………</t>
  </si>
  <si>
    <t>Data i podpis Dysponenta</t>
  </si>
  <si>
    <t>1)</t>
  </si>
  <si>
    <t>2)</t>
  </si>
  <si>
    <t xml:space="preserve">    "Środkami publicznymi są:</t>
  </si>
  <si>
    <t>1) dochody publiczne;</t>
  </si>
  <si>
    <t>2) środki pochodzące z budżetu Unii Europejskiej oraz niepodlegające zwrotowi środki z pomocy udzielanej przez państwa członkowskie Europejskiego Porozumienia o Wolnym Handlu (EFTA);</t>
  </si>
  <si>
    <t>4) przychody budżetu państwa i budżetów jednostek samorządu terytorialnego oraz innych jednostek sektora finansów publicznych pochodzące:</t>
  </si>
  <si>
    <t>a) ze sprzedaży papierów wartościowych,</t>
  </si>
  <si>
    <t>b) z prywatyzacji majątku Skarbu Państwa oraz majątku jednostek samorządu terytorialnego,</t>
  </si>
  <si>
    <t>c) ze spłat pożyczek i kredytów udzielonych ze środków publicznych,</t>
  </si>
  <si>
    <t>d) z otrzymanych pożyczek i kredytów,</t>
  </si>
  <si>
    <t>e) z innych operacji finansowych;</t>
  </si>
  <si>
    <t>5) przychody jednostek sektora finansów publicznych pochodzące z prowadzonej przez nie działalności oraz pochodzące z innych źródeł."</t>
  </si>
  <si>
    <t>Dysponent odpowiedzialny za realizację zadania</t>
  </si>
  <si>
    <t>Uwagi</t>
  </si>
  <si>
    <t>0690</t>
  </si>
  <si>
    <t>0570</t>
  </si>
  <si>
    <t>0580</t>
  </si>
  <si>
    <t>DOCHODY</t>
  </si>
  <si>
    <t>Planowana kwota nadwyżki do odprowadzenia do WFOŚiGW w Szczecinie</t>
  </si>
  <si>
    <t>z tego wg źródeł finansowania:</t>
  </si>
  <si>
    <t>Informacja dodatkowa:</t>
  </si>
  <si>
    <t>dotacje i środki z bezzwrotnej pomocy krajowej i zagranicznej</t>
  </si>
  <si>
    <t>pozostałe</t>
  </si>
  <si>
    <t>…..*</t>
  </si>
  <si>
    <t>* inne dochody</t>
  </si>
  <si>
    <t>3) środki pochodzące ze źródeł zagranicznych niepodlegające zwrotowi, inne niż wymienione 
w pkt 2;</t>
  </si>
  <si>
    <t>Dochody bieżące</t>
  </si>
  <si>
    <t>Wydatki bieżące</t>
  </si>
  <si>
    <t>Wydatki majątkowe</t>
  </si>
  <si>
    <t>Koszty</t>
  </si>
  <si>
    <t>WYSZCZEGÓLNIENIE</t>
  </si>
  <si>
    <t>Dochody 
z opłat i kar za korzystanie ze środowiska</t>
  </si>
  <si>
    <t>dochody z opłat 
i kar za korzystanie ze środowiska</t>
  </si>
  <si>
    <t>Inne obciążenia</t>
  </si>
  <si>
    <t>Wpłata do budżetu</t>
  </si>
  <si>
    <t>KOSZTY</t>
  </si>
  <si>
    <t>Wynagrodzenia i składki od nich naliczane</t>
  </si>
  <si>
    <t>STAN NALEŻNOŚCI</t>
  </si>
  <si>
    <t>STAN ZOBOWIĄZAŃ</t>
  </si>
  <si>
    <t>3.1.</t>
  </si>
  <si>
    <t>3.2.</t>
  </si>
  <si>
    <t>3.3.</t>
  </si>
  <si>
    <t>3.4.</t>
  </si>
  <si>
    <t>Darowizny</t>
  </si>
  <si>
    <t>ŚRODKI NA WYDATKI MAJĄTKOWE</t>
  </si>
  <si>
    <t xml:space="preserve"> - płatności odsetkowe wynikające 
   z zaciągniętych zobowiązań</t>
  </si>
  <si>
    <t>STAN ŚRODKÓW PIENIĘŻNYCH 
NA POCZĄTEK ROKU</t>
  </si>
  <si>
    <t>IV. RAZEM (I + II + III)</t>
  </si>
  <si>
    <t>VII. Koszty i inne obciążenia</t>
  </si>
  <si>
    <t>IX. Inne zmniejszenia</t>
  </si>
  <si>
    <t>X. RAZEM (VII + VIII + IX)</t>
  </si>
  <si>
    <t>XIV. OGÓŁEM (X + XI + XII + XIII)</t>
  </si>
  <si>
    <t>XI. Podatek dochodowy od osób 
     prawnych</t>
  </si>
  <si>
    <t>XII. Wpłata do budżetu nadwyżki środków
      obrotowych</t>
  </si>
  <si>
    <t>Środki pieniężne</t>
  </si>
  <si>
    <t>Należności</t>
  </si>
  <si>
    <t>Zobowiązania</t>
  </si>
  <si>
    <t>Stan środków obrotowych 
(poz. 1 + poz. 2 - poz. 3)</t>
  </si>
  <si>
    <t>I. Informacja o stanie środków pieniężnych, należnościach, zobowiązaniach i stanie środków obrotowych</t>
  </si>
  <si>
    <t>II. Informacja o finansowaniu inwestycji</t>
  </si>
  <si>
    <t>Wydatki inwestycyjne</t>
  </si>
  <si>
    <t xml:space="preserve"> - środki z lat ubiegłych</t>
  </si>
  <si>
    <t xml:space="preserve"> - dotacje celowe</t>
  </si>
  <si>
    <t>Źródła finansowania wydatków inwestycyjnych:</t>
  </si>
  <si>
    <t xml:space="preserve"> - środki własne</t>
  </si>
  <si>
    <t xml:space="preserve"> - inne środki</t>
  </si>
  <si>
    <t>VI. OGÓŁEM (IV + V)</t>
  </si>
  <si>
    <t>Nazwa programu</t>
  </si>
  <si>
    <t>I. INFORMACJE OGÓLNE</t>
  </si>
  <si>
    <t>II. INFORMACJE I OBJAŚNIENIA DO POSZCZEGÓLNYCH ZAŁĄCZNIKÓW</t>
  </si>
  <si>
    <r>
      <t xml:space="preserve"> - </t>
    </r>
    <r>
      <rPr>
        <b/>
        <sz val="12"/>
        <rFont val="Calibri"/>
        <family val="2"/>
      </rPr>
      <t>Limit zobowiązań a łączne nakłady finansowe</t>
    </r>
  </si>
  <si>
    <r>
      <t xml:space="preserve">  · </t>
    </r>
    <r>
      <rPr>
        <u val="single"/>
        <sz val="12"/>
        <rFont val="Calibri"/>
        <family val="2"/>
      </rPr>
      <t>Łączne nakłady finansowe</t>
    </r>
    <r>
      <rPr>
        <sz val="12"/>
        <rFont val="Calibri"/>
        <family val="2"/>
      </rPr>
      <t>, to nakłady już poniesione i te, które planuje się ponieść w związku z realizacją przedsięwzięcia.</t>
    </r>
  </si>
  <si>
    <r>
      <t xml:space="preserve">  · </t>
    </r>
    <r>
      <rPr>
        <u val="single"/>
        <sz val="12"/>
        <rFont val="Calibri"/>
        <family val="2"/>
      </rPr>
      <t>Limit zobowiązań</t>
    </r>
    <r>
      <rPr>
        <sz val="12"/>
        <rFont val="Calibri"/>
        <family val="2"/>
      </rPr>
      <t>, to kwota wynikająca z różnicy między łącznymi nakładami finansowymi a podjętymi już zobowiązaniami (zawartymi umowami). Inaczej - jest to kwota, na jaką będzie można zaciągać nowe zobowiązania dotyczące danego przedsięwzięcia.</t>
    </r>
  </si>
  <si>
    <t>PODATEK OD NIERUCHOMOŚCI</t>
  </si>
  <si>
    <t>PODATEK OD ŚRODKÓW TRANSPORTOWYCH</t>
  </si>
  <si>
    <t>OPŁATA OD POSIADANIA PSÓW</t>
  </si>
  <si>
    <t>OPŁATA TARGOWA</t>
  </si>
  <si>
    <t>POZOSTAŁE DOCHODY BIEŻĄCE</t>
  </si>
  <si>
    <t>WYDATKI BIEŻĄCE</t>
  </si>
  <si>
    <t>Kod 
wg klasyfikacji wydatków strukturalnych</t>
  </si>
  <si>
    <t>Dysponent odpowiedzialny za realizację dochodów</t>
  </si>
  <si>
    <t>A.</t>
  </si>
  <si>
    <t>B.</t>
  </si>
  <si>
    <t>Burmistrz Polic zatwierdza plan finansowy:</t>
  </si>
  <si>
    <t>……………………………………………,</t>
  </si>
  <si>
    <t>……………………………………………;</t>
  </si>
  <si>
    <t>1) dochodów w łącznej kwocie</t>
  </si>
  <si>
    <t xml:space="preserve"> …………………………………, z tego:</t>
  </si>
  <si>
    <t>2) wydatków w łącznej kwocie</t>
  </si>
  <si>
    <t>……………………………………………</t>
  </si>
  <si>
    <t>a) dochodów bieżących w łącznej kwocie</t>
  </si>
  <si>
    <t>b) dochodów majątkowych w łącznej kwocie</t>
  </si>
  <si>
    <t>b) wydatków majątkowych w łącznej kwocie</t>
  </si>
  <si>
    <t>a) wydatków bieżących w łącznej kwocie</t>
  </si>
  <si>
    <t>V. Stan środków obrotowych na początek 
     roku</t>
  </si>
  <si>
    <t>XIII. Stan środków obrotowych na koniec
       roku</t>
  </si>
  <si>
    <t>..........................................</t>
  </si>
  <si>
    <t xml:space="preserve"> Limit zobowiązań nie jest tożsamy z łącznymi nakładami finansowymi.</t>
  </si>
  <si>
    <t>inwestycje 
i zakupy inwestycyjne</t>
  </si>
  <si>
    <t>zakup
 i objęcie akcji 
i udziałów</t>
  </si>
  <si>
    <t>wniesienie wkładów do spółek prawa handlowego</t>
  </si>
  <si>
    <t>na programy finansowane 
z udziałem środków, 
o których mowa w art. 5 ust. 1 pkt 2 i 3, 
w części związanej 
z realizacją zadań Gminy</t>
  </si>
  <si>
    <t xml:space="preserve">DOTACJE PODMIOTOWE DLA JEDNOSTEK SEKTORA FINANSÓW PUBLICZNYCH </t>
  </si>
  <si>
    <t>Nazwa instytucji</t>
  </si>
  <si>
    <t>OGÓŁEM</t>
  </si>
  <si>
    <t>DOTACJE PRZEDMIOTOWE DLA JEDNOSTEK SEKTORA FINANSÓW PUBLICZNYCH</t>
  </si>
  <si>
    <t>Nazwa jednostki
 otrzymującej dotację</t>
  </si>
  <si>
    <r>
      <t xml:space="preserve">Zakres
</t>
    </r>
    <r>
      <rPr>
        <sz val="9"/>
        <rFont val="Arial CE"/>
        <family val="2"/>
      </rPr>
      <t>(</t>
    </r>
    <r>
      <rPr>
        <i/>
        <sz val="9"/>
        <rFont val="Arial CE"/>
        <family val="2"/>
      </rPr>
      <t>przeznaczenie dotacji)</t>
    </r>
  </si>
  <si>
    <t xml:space="preserve">DOTACJE CELOWE NA ZADANIA REALIZOWANE 
PRZEZ JEDNOSTKI SEKTORA FINANSÓW PUBLICZNYCH </t>
  </si>
  <si>
    <r>
      <t xml:space="preserve">Nazwa zadania
</t>
    </r>
    <r>
      <rPr>
        <i/>
        <sz val="9"/>
        <rFont val="Arial CE"/>
        <family val="2"/>
      </rPr>
      <t>(przeznaczenie dotacji)</t>
    </r>
  </si>
  <si>
    <t>Jednostka samorządu terytorialnego</t>
  </si>
  <si>
    <t xml:space="preserve">DOTACJE CELOWE NA ZADANIA REALIZOWANE 
PRZEZ JEDNOSTKI NIEZALICZANE DO SEKTORA FINANSÓW PUBLICZNYCH </t>
  </si>
  <si>
    <t xml:space="preserve">DOTACJE PODMIOTOWE NA ZADANIA REALIZOWANE 
PRZEZ JEDNOSTKI NIEZALICZANE DO SEKTORA FINANSÓW PUBLICZNYCH </t>
  </si>
  <si>
    <t>Nazwa jednostki otrzymującej dotację</t>
  </si>
  <si>
    <t>Dotacja podmiotowa z budżetu gminy</t>
  </si>
  <si>
    <t>Dotacja podmiotowa z budżetu powiatu</t>
  </si>
  <si>
    <t xml:space="preserve">Dotacja celowa z budżetu gminy na finansowanie lub dofinansowanie kosztów realizacji inwestycji i zakupów inwestycyjnych </t>
  </si>
  <si>
    <t xml:space="preserve">Dotacja celowa z budżetu powiatu na finansowanie lub dofinansowanie kosztów realizacji inwestycji i zakupów inwestycyjnych </t>
  </si>
  <si>
    <t>2.6.</t>
  </si>
  <si>
    <t>Przychody z najmu i dzierżaw</t>
  </si>
  <si>
    <t>2.7.</t>
  </si>
  <si>
    <t>2.8.</t>
  </si>
  <si>
    <t>Kwota w zł</t>
  </si>
  <si>
    <t>DOTACJE, z tego:</t>
  </si>
  <si>
    <t>1.1.</t>
  </si>
  <si>
    <t>1.2.</t>
  </si>
  <si>
    <t>PRZEZNACZENIE DOTACJI:</t>
  </si>
  <si>
    <t>Wydatki bieżące, z tego:</t>
  </si>
  <si>
    <t>2.1.1.</t>
  </si>
  <si>
    <t>2.1.2.</t>
  </si>
  <si>
    <t>2.1.3.</t>
  </si>
  <si>
    <t>2.1.4.</t>
  </si>
  <si>
    <t>Wydatki majątkowe, z tego:</t>
  </si>
  <si>
    <t xml:space="preserve"> - ……………………………………………………………….</t>
  </si>
  <si>
    <t>Pozostałe wydatki</t>
  </si>
  <si>
    <t>STAN ŚRODKÓW PIENIĘŻNYCH NA KONIEC ROKU</t>
  </si>
  <si>
    <t>Rozporządzenie Ministra Finansów z dnia 2 marca 2010 r. w sprawie szczegółowej klasyfikacji dochodów, wydatków, przychodów i rozchodów oraz środków pochodzących ze źródeł zagranicznych (Dz.U. Nr 38, poz. 207, z późn. zm.)</t>
  </si>
  <si>
    <t>IV.</t>
  </si>
  <si>
    <t>STAN ŚRODKÓW Z OPŁAT I KAR ZA KORZYSTANIE ZE ŚRODOWISKA 
NA POCZĄTEK ROKU</t>
  </si>
  <si>
    <t>Środki pozostałe z poprzedniego roku</t>
  </si>
  <si>
    <t>Planowane dochody przeznaczone na wydatki finansowane z opłat i kar za korzystanie ze środowiska (poz. I + poz. II - poz. III)</t>
  </si>
  <si>
    <t>Wskaźnik
9 : 8
(w %)</t>
  </si>
  <si>
    <t>* WYDATKI MAJĄTKOWE - to wszystkie paragrafy inwestycyjne, czyli: 601, 602, 605 do 608, 611 do 614, 616 do 624, 626 do 633, 641 do 643, 651 do 658, 661 do 667 i 680</t>
  </si>
  <si>
    <t>INFORMACJA</t>
  </si>
  <si>
    <t>(składający informację)</t>
  </si>
  <si>
    <t>Data i podpis składającego informację</t>
  </si>
  <si>
    <t xml:space="preserve">OPŁATA ZA ZEZWOLENIA NA SPRZEDAŻ NAPOJÓW ALKOHOLOWYCH
</t>
  </si>
  <si>
    <t xml:space="preserve">Klasyfikacja budżetowa </t>
  </si>
  <si>
    <t>Pozostałe
środki</t>
  </si>
  <si>
    <t>Dotacje i środki 
z bezzwrotnej pomocy krajowej 
i zagraniczne</t>
  </si>
  <si>
    <t xml:space="preserve">Podstawa prawna 
– właściwy dla danego zadania punkt z art. 400a ust.1 ww. ustawy </t>
  </si>
  <si>
    <t xml:space="preserve">Planowana wysokość wydatków 
w roku budżetowym </t>
  </si>
  <si>
    <t>Planowane środki z opłat 
i kar za korzystanie ze środowiska</t>
  </si>
  <si>
    <t xml:space="preserve">** w przypadku kilku źródeł finansowania zadania rozpisać na poszczególne paragrafy </t>
  </si>
  <si>
    <t>Paragraf**</t>
  </si>
  <si>
    <t>…….……………………………….</t>
  </si>
  <si>
    <t>2.9.</t>
  </si>
  <si>
    <t>Przychody ze środków UE</t>
  </si>
  <si>
    <t>celowa z budżetu na wydatki bieżące finansowane 
z udziałem środków, 
o których mowa 
w art. 5 ust. 1 
pkt 2 i 3 uofp</t>
  </si>
  <si>
    <r>
      <t xml:space="preserve">** </t>
    </r>
    <r>
      <rPr>
        <b/>
        <sz val="10"/>
        <rFont val="Arial CE"/>
        <family val="0"/>
      </rPr>
      <t xml:space="preserve">dochody bieżące </t>
    </r>
    <r>
      <rPr>
        <sz val="10"/>
        <rFont val="Arial CE"/>
        <family val="0"/>
      </rPr>
      <t>to dochody budżetowe niebędące dochodami majątkowymi</t>
    </r>
  </si>
  <si>
    <r>
      <t>***dochody majątkowe:</t>
    </r>
    <r>
      <rPr>
        <sz val="10"/>
        <rFont val="Arial CE"/>
        <family val="0"/>
      </rPr>
      <t xml:space="preserve"> dotacje i środki przeznaczone na inwestycje, dochody ze sprzedaży majątku, dochody z tytułu przekształcenia prawa użytkowania wieczystego w prawo własności</t>
    </r>
  </si>
  <si>
    <t>dochody bieżące**</t>
  </si>
  <si>
    <t>dochody majątkowe***</t>
  </si>
  <si>
    <r>
      <t>*</t>
    </r>
    <r>
      <rPr>
        <sz val="10"/>
        <rFont val="Arial CE"/>
        <family val="0"/>
      </rPr>
      <t xml:space="preserve"> niewłaściwe skreślić</t>
    </r>
  </si>
  <si>
    <r>
      <t>***do wydatków majątkowych zalicza się wydatki na</t>
    </r>
    <r>
      <rPr>
        <sz val="10"/>
        <rFont val="Arial CE"/>
        <family val="0"/>
      </rPr>
      <t>: inwestycje i zakupy inwestycyjne, w tym na programy finansowane z udziałem środków, o których mowa w art. 5 ust. 1 pkt 2 i 3 uofp, w części związanej z realizacją zadań gminy, zakup i objęcie akcji i udziałów, wniesienie wkładów do spółek prawa handlowego.</t>
    </r>
  </si>
  <si>
    <t>wydatki bieżące**</t>
  </si>
  <si>
    <t>wydatki majątkowe***</t>
  </si>
  <si>
    <t>Plan na          2014 r.</t>
  </si>
  <si>
    <t>Plan 
na 2014 r.</t>
  </si>
  <si>
    <r>
      <t>**wydatki bieżące</t>
    </r>
    <r>
      <rPr>
        <sz val="10"/>
        <rFont val="Arial CE"/>
        <family val="0"/>
      </rPr>
      <t xml:space="preserve"> to wydatki budżetowe niebędące wydatkami majątkowymi</t>
    </r>
  </si>
  <si>
    <t>Plan dochodów 
w 2015 r.</t>
  </si>
  <si>
    <t>Źródło finansowania
(nazwa)</t>
  </si>
  <si>
    <t>* kolejne lata</t>
  </si>
  <si>
    <t>Nazwa i cel</t>
  </si>
  <si>
    <t>Limity wydatków w poszczególnych latach (wszystkie lata)</t>
  </si>
  <si>
    <t>Limit zobowiązań</t>
  </si>
  <si>
    <t>Wydatki na przedsięwzięcia - ogółem (1.1.+1.2.+1.3.)
z tego:</t>
  </si>
  <si>
    <t>1.a</t>
  </si>
  <si>
    <t xml:space="preserve"> - wydatki bieżące</t>
  </si>
  <si>
    <t>1.b</t>
  </si>
  <si>
    <t xml:space="preserve"> - wydatki majątkowe</t>
  </si>
  <si>
    <t>1.1.1.</t>
  </si>
  <si>
    <t>1.1.1.1</t>
  </si>
  <si>
    <t>1.1.1.2</t>
  </si>
  <si>
    <t>….</t>
  </si>
  <si>
    <t>1.1.2.</t>
  </si>
  <si>
    <t>wydatki majątkowe</t>
  </si>
  <si>
    <t>1.1.2.1.</t>
  </si>
  <si>
    <t>1.1.2.2.</t>
  </si>
  <si>
    <t>……..</t>
  </si>
  <si>
    <t>1.2.1.</t>
  </si>
  <si>
    <t>1.2.1.1</t>
  </si>
  <si>
    <t>1.2.1.2</t>
  </si>
  <si>
    <t>1.2.2.</t>
  </si>
  <si>
    <t>1.2.2.1.</t>
  </si>
  <si>
    <t>1.2.2.2.</t>
  </si>
  <si>
    <t>1.3.</t>
  </si>
  <si>
    <t>1.3.1.</t>
  </si>
  <si>
    <t>1.3.1.1</t>
  </si>
  <si>
    <t>1.3.2.</t>
  </si>
  <si>
    <t>1.3.2.1.</t>
  </si>
  <si>
    <t>1.3.2.2.</t>
  </si>
  <si>
    <t>Jednostka odpowiedzialna lub koordynująca program</t>
  </si>
  <si>
    <t>Okres realizacji programu</t>
  </si>
  <si>
    <t>razem</t>
  </si>
  <si>
    <t>Pieczątka nagłówkowa Dysponenta</t>
  </si>
  <si>
    <t>inne środki**</t>
  </si>
  <si>
    <t>…*</t>
  </si>
  <si>
    <t>1. Dochody ogółem</t>
  </si>
  <si>
    <t xml:space="preserve">1.1. </t>
  </si>
  <si>
    <t>dochody z tytułu udziału we wpływach z podatku dochodowego od osób fizycznych</t>
  </si>
  <si>
    <t>dochody z tytułu udziału we wpływach z podatku dochodowego od osób prawnych</t>
  </si>
  <si>
    <t>1.1.3.</t>
  </si>
  <si>
    <t>1.1.3.1.</t>
  </si>
  <si>
    <t>1.1.4.</t>
  </si>
  <si>
    <t>z subwencji ogólnej</t>
  </si>
  <si>
    <t>1.1.5.</t>
  </si>
  <si>
    <t>2. Wydatki ogółem</t>
  </si>
  <si>
    <t>z tytułu poręczeń i gwarancji</t>
  </si>
  <si>
    <t>2.1.1.1.</t>
  </si>
  <si>
    <t>2.1.3.1.</t>
  </si>
  <si>
    <t>3. Wynik budżetu</t>
  </si>
  <si>
    <t>4. Przychody budżetu</t>
  </si>
  <si>
    <t>4.1.</t>
  </si>
  <si>
    <t>Nadwyżka budżetowa z lat ubiegłych</t>
  </si>
  <si>
    <t>4.1.1.</t>
  </si>
  <si>
    <t>w tym na pokrycie deficytu budżetu</t>
  </si>
  <si>
    <t xml:space="preserve">4.2. </t>
  </si>
  <si>
    <t>Wolne środki, o których mowa w art. 217 ust. 2 pkt 6 ustawy</t>
  </si>
  <si>
    <t>4.2.1.</t>
  </si>
  <si>
    <t>4.3.</t>
  </si>
  <si>
    <t>Kredyty, pożyczki, emisja papierów wartościowych</t>
  </si>
  <si>
    <t>4.3.1.</t>
  </si>
  <si>
    <t>4.4.</t>
  </si>
  <si>
    <t>Inne przychody niezwiązane z zaciągnięciem długu</t>
  </si>
  <si>
    <t>4.4.1.</t>
  </si>
  <si>
    <t>5. Rozchody budżetu</t>
  </si>
  <si>
    <t>5.1.</t>
  </si>
  <si>
    <t>Spłaty rat kapitałowych kredytów i pożyczek oraz wykup papierów wartościowych</t>
  </si>
  <si>
    <t>5.1.1.</t>
  </si>
  <si>
    <t>w tym w tym łączna kwota przypadających na dany rok kwot wyłączeń określonych w: art. 243 ust. 3 pkt 1 ustawy (lub art. 169 ust. 3 pkt 1 ufp z 2005 r.), art. 121a ustawy z dnia 27 sierpnia 2009 r. – Przepisy wprowadzające ustawę o finansach publicznych (Dz. U. Nr 157, poz. 1241, z późn. zm.) oraz art. 36 ustawy z dnia 7 grudnia 2012 r. o zmianie niektórych ustaw w związku z realizacją  ustawy budżetowej (Dz.U. poz. 1456)</t>
  </si>
  <si>
    <t>5.1.1.1.</t>
  </si>
  <si>
    <t>w tym kwota przypadających na dany rok kwot wyłączeń określonych w art. 243 ust. 3 pkt 1 ustawy lub art. 169 ust. 3 pkt 1 ufp z 2005 r.</t>
  </si>
  <si>
    <t>5.2.</t>
  </si>
  <si>
    <t>Inne rozchody niezwiązane ze spłatą długu</t>
  </si>
  <si>
    <t>6. Kwota długu</t>
  </si>
  <si>
    <t>6.1.**</t>
  </si>
  <si>
    <t>Łączna kwota wyłączeń z ograniczeń długu określonych w art. 170 ust. 3 ufp z 2005 r. oraz w art. 36 ustawy o zmianie niektórych ustaw w związku z realizacją  ustawy budżetowej, w tym:</t>
  </si>
  <si>
    <t>6.1.1.**</t>
  </si>
  <si>
    <t xml:space="preserve"> - kwota wyłączeń z ograniczeń długu określonych w art.. 170 ust. 3 ufp z 2005 r.</t>
  </si>
  <si>
    <t>6.2.**</t>
  </si>
  <si>
    <t>Wskaźnik zadłużenia do dochodów ogółem określony w art. 170 ufp z 2005 r., bez uwzględniania wyłączeń określonych w pkt 6.1.</t>
  </si>
  <si>
    <t>6.3.**</t>
  </si>
  <si>
    <t>Wskaźnik zadłużenia do dochodów ogółem, o którym mowa w art. 170 ufp z 2005 r., po uwzględnieniu wyłączeń określonych w pkt 6.1.</t>
  </si>
  <si>
    <t>7. Kwota zobowiązań wynikających z przejęcia przez jednostkę samorządu terytorialnego zobowiązań po likwidowanych i przekształcanych jednostkach zaliczanych do sektora finansów publicznych</t>
  </si>
  <si>
    <t>8. Relacja zrównoważenia wydatków bieżących, o której mowa w art. 242 ustawy</t>
  </si>
  <si>
    <t>8.1. Różnica między dochodami bieżącymi a wydatkami bieżącymi</t>
  </si>
  <si>
    <t>9. Wskaźnik spłaty zobowiązań</t>
  </si>
  <si>
    <t>9.1.**</t>
  </si>
  <si>
    <t>Wskaźnik planowanej łącznej kwoty spłaty zobowiązań, o której mowa w art. 169 ust. 1 ufp z 2005 r. do dochodów ogółem, bez uwzględnienia wyłączeń określonych w pkt 5.1.1.</t>
  </si>
  <si>
    <t>9.2.**</t>
  </si>
  <si>
    <t>Wskaźnik planowanej łącznej kwoty spłaty zobowiązań, o której mowa w art. 169 ust. 1 ufp z 2005 r. do dochodów ogółem, po uwzględnieniu wyłączeń przypadających do spłaty na dany rok określonych w pkt 5.1.1.</t>
  </si>
  <si>
    <t>9.3.</t>
  </si>
  <si>
    <t xml:space="preserve">Wskaźnik planowanej łącznej kwoty spłaty zobowiązań, o której mowa w art. 243 ust. 1 ustawy do dochodów ogółem, bez uwzględnienia zobowiązań związku współtworzonego przez jednostkę samorządu terytorialnego i bez uwzględnienia wyłączeń przypadających na dany rok określonych w pkt 5.1.1. </t>
  </si>
  <si>
    <t>9.4.</t>
  </si>
  <si>
    <t xml:space="preserve">Wskaźnik planowanej łącznej kwoty spłaty zobowiązań, o której mowa w art. 243 ust. 1 ustawy do dochodów ogółem, bez uwzględnienia zobowiązań związku współtworzonego przez jednostkę samorządu terytorialnego, po uwzględnieniu wyłączeń przypadających na dany rok określonych w pkt 5.1.1. </t>
  </si>
  <si>
    <t>9.5.</t>
  </si>
  <si>
    <t>Kwota zobowiązań związku współtworzonego przez jednostkę samorządu terytorialnego przypadających do spłaty w danym roku budżetowym, podlegająca doliczeniu zgodnie z art. 244 ustawy</t>
  </si>
  <si>
    <t>9.6.</t>
  </si>
  <si>
    <t xml:space="preserve">Wskaźnik planowanej łącznej kwoty spłaty zobowiązań, o której mowa w art. 243 ust. 1 ustawy do dochodów ogółem, po uwzględnieniu zobowiązań związku współtworzonego przez jednostkę samorządu terytorialnego oraz po uwzględnieniu wyłączeń przypadających na dany rok określonych w pkt 5.1.1.
</t>
  </si>
  <si>
    <t>9.7.</t>
  </si>
  <si>
    <t>Dopuszczalny wskaźnik spłaty zobowiązań określony w art. 243 ustawy, po uwzględnieniu wyłączeń określonych w art. 36 ustawy z dnia 7 grudnia 2012 r. o zmianie niektórych ustaw w związku z realizacją ustawy budżetowej, obliczony w oparciu o plan 3 kwartałów roku poprzedzającego rok budżetowy</t>
  </si>
  <si>
    <t>9.7.1.</t>
  </si>
  <si>
    <t>Dopuszczalny wskaźnik spłaty zobowiązań określony w art. 243 ustawy, po uwzględnieniu wyłączeń określonych w art. 36 ustawy z dnia 7 grudnia 2012 r. o zmianie niektórych ustaw w związku z realizacją ustawy budżetowej, obliczony w oparciu o wykonanie
roku poprzedzającego rok budżetowy</t>
  </si>
  <si>
    <t>9.8.</t>
  </si>
  <si>
    <t>Informacja o spełnieniu wskaźnika spłaty zobowiązań określonego w art. 243 ustawy, po uwzględnieniu zobowiązań związku współtworzonego przez jednostkę samorządu terytorialnego oraz po uwzględnieniu wyłączeń określonych w pkt 5.1.1., obliczonego w oparciu o plan 3 kwartałów roku poprzedzającego rok budżetowy</t>
  </si>
  <si>
    <t>tak / nie*</t>
  </si>
  <si>
    <t>9.8.1.</t>
  </si>
  <si>
    <t>Informacja o spełnieniu wskaźnika spłaty zobowiązań określonego w art. 243 ustawy, po uwzględnieniu zobowiązań związku współtworzonego przez jednostkę samorządu terytorialnego oraz po uwzględnieniu wyłączeń określonych w pkt 5.1.1.,
obliczonego w oparciu o wykonanie roku poprzedzającego rok budżetowy</t>
  </si>
  <si>
    <t>10.1.</t>
  </si>
  <si>
    <t>Spłaty kredytów, pożyczek i wykup papierów wartościowych</t>
  </si>
  <si>
    <t>11. Informacje dodatkowe o wybranych rodzajach wydatków budżetowych</t>
  </si>
  <si>
    <t>11.1.</t>
  </si>
  <si>
    <t>11.2.</t>
  </si>
  <si>
    <t>11.3.</t>
  </si>
  <si>
    <t>11.3.1.</t>
  </si>
  <si>
    <t>bieżące</t>
  </si>
  <si>
    <t>11.3.2.</t>
  </si>
  <si>
    <t>majątkowe</t>
  </si>
  <si>
    <t>11.4.</t>
  </si>
  <si>
    <t>11.5.</t>
  </si>
  <si>
    <t>11.6.</t>
  </si>
  <si>
    <t>12.1.</t>
  </si>
  <si>
    <t>12.1.1.</t>
  </si>
  <si>
    <t>12.1.1.1.</t>
  </si>
  <si>
    <t>12.2.</t>
  </si>
  <si>
    <t>12.2.1.</t>
  </si>
  <si>
    <t>12.2.1.1.</t>
  </si>
  <si>
    <t>12.3.</t>
  </si>
  <si>
    <t>12.3.1.</t>
  </si>
  <si>
    <t>12.3.2.</t>
  </si>
  <si>
    <t>12.4.</t>
  </si>
  <si>
    <t>12.4.1.</t>
  </si>
  <si>
    <t>12.4.2.</t>
  </si>
  <si>
    <t>2. Przedsięwzięcia, to wieloletnie programy, projekty lub zadania, w tym związane z:</t>
  </si>
  <si>
    <t>umowami o partnerstwie publiczno-prywatnym.</t>
  </si>
  <si>
    <r>
      <t>programami finansowanymi z udziałem środków, o których mowa 
w art. 5 ust. 1 pkt 2 i 3 ustawy o finansach publicznych</t>
    </r>
    <r>
      <rPr>
        <vertAlign val="superscript"/>
        <sz val="12"/>
        <rFont val="Calibri"/>
        <family val="2"/>
      </rPr>
      <t>1)</t>
    </r>
    <r>
      <rPr>
        <sz val="12"/>
        <rFont val="Calibri"/>
        <family val="2"/>
      </rPr>
      <t>,</t>
    </r>
  </si>
  <si>
    <t>3) okres realizacji i łączne nakłady finansowe;</t>
  </si>
  <si>
    <t>2) jednostkę organizacyjną odpowiedzialną za realizację lub koordynującą wykonywanie przedsięwzięcia;</t>
  </si>
  <si>
    <t>1) nazwę i cel;</t>
  </si>
  <si>
    <t>4) limity wydatków w poszczególnych latach;</t>
  </si>
  <si>
    <t>5) limit zobowiązań.</t>
  </si>
  <si>
    <t xml:space="preserve">1. Dysponent wypełnia tylko te pozycje, które swoim zakresem go dotyczą. </t>
  </si>
  <si>
    <r>
      <t xml:space="preserve"> - </t>
    </r>
    <r>
      <rPr>
        <b/>
        <sz val="12"/>
        <rFont val="Calibri"/>
        <family val="2"/>
      </rPr>
      <t>Limity wydatków w poszczególnych latach powinny być równe planowanym wydatkom na realizację przedsięwzięcia w tychże latach budżetowych.</t>
    </r>
  </si>
  <si>
    <t>3. Przedsięwzięcia, to takie wieloletnie programy, projekty, zadania, dla których określa się następujące elementy:</t>
  </si>
  <si>
    <t>2. Wiersze: dochody bieżące i dochody majątkowe nie muszą być sumą wierszy wyodrębnionych pod nimi (tj. 1.1.1.-1.1.5. oraz 1.2.1.-1.2.2.), ponieważ w nich są wyszczególnione wyłącznie wybrane źródła dochodów.</t>
  </si>
  <si>
    <t>…………………………….…………………...………….</t>
  </si>
  <si>
    <r>
      <t xml:space="preserve"> ..........................................................
</t>
    </r>
    <r>
      <rPr>
        <b/>
        <i/>
        <sz val="10"/>
        <rFont val="Calibri"/>
        <family val="2"/>
      </rPr>
      <t>Data i podpis Dysponenta</t>
    </r>
  </si>
  <si>
    <r>
      <t>podatki i opłaty</t>
    </r>
    <r>
      <rPr>
        <vertAlign val="superscript"/>
        <sz val="11"/>
        <color indexed="10"/>
        <rFont val="Calibri"/>
        <family val="2"/>
      </rPr>
      <t>1)</t>
    </r>
  </si>
  <si>
    <r>
      <t>na spłatę przejętych zobowiązań samodzielnego publicznego zakładu opieki zdrowotnej przekształconego na zasadach określonych w przepisach o działalności leczniczej, w wysokości w jakiej nie podlegają sfinansowaniu dotacją z budżetu państwa</t>
    </r>
    <r>
      <rPr>
        <vertAlign val="superscript"/>
        <sz val="11"/>
        <color indexed="10"/>
        <rFont val="Calibri"/>
        <family val="2"/>
      </rPr>
      <t>5)</t>
    </r>
  </si>
  <si>
    <r>
      <t>8.2. Różnica między dochodami bieżącymi, powiększonymi o nadwyżkę budżetową określoną w pkt 4.1. i wolne środki określone w pkt 4.2. a wydatkami bieżącymi, pomniejszonymi</t>
    </r>
    <r>
      <rPr>
        <vertAlign val="superscript"/>
        <sz val="11"/>
        <color indexed="10"/>
        <rFont val="Calibri"/>
        <family val="2"/>
      </rPr>
      <t>6)</t>
    </r>
    <r>
      <rPr>
        <sz val="10"/>
        <rFont val="Calibri"/>
        <family val="2"/>
      </rPr>
      <t xml:space="preserve"> o wydatki określone w pkt 2.1.2.</t>
    </r>
  </si>
  <si>
    <r>
      <t>10. Przeznaczenie prognozowanej nadwyżki budżetowej</t>
    </r>
    <r>
      <rPr>
        <b/>
        <vertAlign val="superscript"/>
        <sz val="11"/>
        <color indexed="10"/>
        <rFont val="Calibri"/>
        <family val="2"/>
      </rPr>
      <t>7)</t>
    </r>
    <r>
      <rPr>
        <b/>
        <sz val="11"/>
        <color indexed="8"/>
        <rFont val="Calibri"/>
        <family val="2"/>
      </rPr>
      <t>, w tym na:</t>
    </r>
  </si>
  <si>
    <r>
      <rPr>
        <vertAlign val="superscript"/>
        <sz val="11"/>
        <color indexed="8"/>
        <rFont val="Calibri"/>
        <family val="2"/>
      </rPr>
      <t>*</t>
    </r>
    <r>
      <rPr>
        <sz val="10"/>
        <rFont val="Calibri"/>
        <family val="2"/>
      </rPr>
      <t xml:space="preserve"> kolejne lata, których dotyczy przedsięwzięcie</t>
    </r>
  </si>
  <si>
    <r>
      <rPr>
        <vertAlign val="superscript"/>
        <sz val="10"/>
        <rFont val="Calibri"/>
        <family val="2"/>
      </rPr>
      <t>**</t>
    </r>
    <r>
      <rPr>
        <sz val="10"/>
        <rFont val="Calibri"/>
        <family val="2"/>
      </rPr>
      <t xml:space="preserve"> inne środki, to np. dotacje celowe z budżetu państwa, dotacje celowe od innych jst, środki z WFOŚiGW</t>
    </r>
  </si>
  <si>
    <t>PODSTAWOWE INFORMACJE O PROGNOZOWANYCH WSKAŹNIKACH MAKROEKONOMICZNYCH</t>
  </si>
  <si>
    <r>
      <t xml:space="preserve">ZATWIERDZAM:
 ..........................................................
</t>
    </r>
    <r>
      <rPr>
        <b/>
        <i/>
        <sz val="10"/>
        <rFont val="Calibri"/>
        <family val="2"/>
      </rPr>
      <t>Data i podpis Naczelnika Wydziału FP</t>
    </r>
  </si>
  <si>
    <t>Część A.</t>
  </si>
  <si>
    <t>Część B.</t>
  </si>
  <si>
    <t>zwrot za rok poprzedni</t>
  </si>
  <si>
    <t>dochód roku bieżącego</t>
  </si>
  <si>
    <t>Pieczątka nagłówkowa 
Dysponenta</t>
  </si>
  <si>
    <t>……………………………....……….</t>
  </si>
  <si>
    <r>
      <rPr>
        <vertAlign val="superscript"/>
        <sz val="9"/>
        <color indexed="10"/>
        <rFont val="Calibri"/>
        <family val="2"/>
      </rPr>
      <t>1)</t>
    </r>
    <r>
      <rPr>
        <sz val="9"/>
        <rFont val="Calibri"/>
        <family val="2"/>
      </rPr>
      <t xml:space="preserve"> W pozycji wykazuje się kwoty wszystkich podatków i opłat pobieranych przez jednostki samorządu terytorialnego, a nie tylko podatków i opłat lokalnych (paragrafy: 003, 015, 031, 032, 033, 034, 035, 036, 037, 039, 040, 041, 042, 043, 044, 045 ,046, 047, 048, 049, 050, 051, 056, 059, 068, 069).</t>
    </r>
  </si>
  <si>
    <r>
      <t>z tytułu dotacji i środków na cele bieżące</t>
    </r>
    <r>
      <rPr>
        <vertAlign val="superscript"/>
        <sz val="10"/>
        <color indexed="10"/>
        <rFont val="Calibri"/>
        <family val="2"/>
      </rPr>
      <t>2)</t>
    </r>
  </si>
  <si>
    <r>
      <rPr>
        <vertAlign val="superscript"/>
        <sz val="9"/>
        <color indexed="10"/>
        <rFont val="Calibri"/>
        <family val="2"/>
      </rPr>
      <t>2)</t>
    </r>
    <r>
      <rPr>
        <sz val="9"/>
        <rFont val="Calibri"/>
        <family val="2"/>
      </rPr>
      <t xml:space="preserve"> W pozycji wykazuje się paragrafy: 200, 201, 202, 203, 204, 211, 212, 213, 221, 222, 223, 231, 232, 233, 244, 246, 269, 270, 271, 273, 284, 287, 288, 290.</t>
    </r>
  </si>
  <si>
    <r>
      <t>Dochody majątkowe</t>
    </r>
    <r>
      <rPr>
        <i/>
        <vertAlign val="superscript"/>
        <sz val="10"/>
        <color indexed="10"/>
        <rFont val="Calibri"/>
        <family val="2"/>
      </rPr>
      <t>3)</t>
    </r>
  </si>
  <si>
    <r>
      <rPr>
        <vertAlign val="superscript"/>
        <sz val="9"/>
        <color indexed="10"/>
        <rFont val="Calibri"/>
        <family val="2"/>
      </rPr>
      <t>4)</t>
    </r>
    <r>
      <rPr>
        <sz val="9"/>
        <rFont val="Calibri"/>
        <family val="2"/>
      </rPr>
      <t xml:space="preserve"> W pozycji wykazuje się paragrafy: 077, 078, 087.</t>
    </r>
  </si>
  <si>
    <r>
      <rPr>
        <vertAlign val="superscript"/>
        <sz val="9"/>
        <color indexed="10"/>
        <rFont val="Calibri"/>
        <family val="2"/>
      </rPr>
      <t>5)</t>
    </r>
    <r>
      <rPr>
        <sz val="9"/>
        <rFont val="Calibri"/>
        <family val="2"/>
      </rPr>
      <t xml:space="preserve"> W pozycji wykazuje się paragrafy: 620, 626, 628, 629, 630, 631, 632, 633, 641, 642 ,643, 651, 652, 653, 656, 661, 662, 663, 664, 665.</t>
    </r>
  </si>
  <si>
    <r>
      <t>ze sprzedaży majątku</t>
    </r>
    <r>
      <rPr>
        <vertAlign val="superscript"/>
        <sz val="10"/>
        <color indexed="10"/>
        <rFont val="Calibri"/>
        <family val="2"/>
      </rPr>
      <t>4)</t>
    </r>
  </si>
  <si>
    <r>
      <t>z tytułu dotacji oraz środków przeznaczonych na inwestycje</t>
    </r>
    <r>
      <rPr>
        <vertAlign val="superscript"/>
        <sz val="10"/>
        <color indexed="10"/>
        <rFont val="Calibri"/>
        <family val="2"/>
      </rPr>
      <t>5)</t>
    </r>
  </si>
  <si>
    <r>
      <rPr>
        <vertAlign val="superscript"/>
        <sz val="9"/>
        <color indexed="10"/>
        <rFont val="Calibri"/>
        <family val="2"/>
      </rPr>
      <t>3)</t>
    </r>
    <r>
      <rPr>
        <sz val="9"/>
        <rFont val="Calibri"/>
        <family val="2"/>
      </rPr>
      <t xml:space="preserve"> W pozycji wykazuje się paragrafy: 076, 077, 078, 087, 618, 620, 626, 628, 629, 630, 631, 632, 633, 641, 642 ,643, 651, 652, 653, 656, 661, 662, 663, 664, 665, 666, 668. Dochody ujęte w pozostałych paragrafach stanowią dochody bieżące.</t>
    </r>
  </si>
  <si>
    <r>
      <t xml:space="preserve">ZATWIERDZAM*:
 ..........................................................
</t>
    </r>
    <r>
      <rPr>
        <b/>
        <i/>
        <sz val="10"/>
        <rFont val="Calibri"/>
        <family val="2"/>
      </rPr>
      <t>Data i podpis Naczelnika Wydziału FP</t>
    </r>
  </si>
  <si>
    <t>NAZWA JEDNOSTKI</t>
  </si>
  <si>
    <t>DZIAŁ*</t>
  </si>
  <si>
    <t>ROZDZIAŁ*</t>
  </si>
  <si>
    <t>* W przypadku planowania dochodów/wydatków w różnych działach i rozdziałach klasyfikacji budżetowej, projekty planów finansowych dla każdego z nich należy sporządzić na odrębnych stronach.</t>
  </si>
  <si>
    <t>……………………………………………………………………………………
(określenie nazwy i celu programu/projektu/zadania)</t>
  </si>
  <si>
    <t>Przewidywane wykonanie do końca 2014 roku</t>
  </si>
  <si>
    <t>Plan na          2015 r.</t>
  </si>
  <si>
    <t>Przewidywanie wykonanie do końca 2014 roku</t>
  </si>
  <si>
    <t>Plan 
na 2015 r.</t>
  </si>
  <si>
    <t>PROJEKT PLANU / PLAN* PRZYCHODÓW I KOSZTÓW 
SAMORZĄDOWYCH ZAKŁADÓW BUDŻETOWYCH W 2015 ROKU</t>
  </si>
  <si>
    <t>Kwota dotacji
w 2015 r.</t>
  </si>
  <si>
    <t>PROJEKT/PLAN PRZYCHODÓW I KOSZTÓW ZAKŁADU BUDŻETOWEGO NA 2015 ROK</t>
  </si>
  <si>
    <r>
      <t xml:space="preserve">PROJEKT PLANU FINANSOWEGO / PLAN FINANSOWY*
</t>
    </r>
    <r>
      <rPr>
        <sz val="10"/>
        <rFont val="Arial CE"/>
        <family val="0"/>
      </rPr>
      <t xml:space="preserve">
………………………………....………………………………………………
</t>
    </r>
    <r>
      <rPr>
        <sz val="7"/>
        <rFont val="Arial CE"/>
        <family val="0"/>
      </rPr>
      <t>(nazwa i adres instytucji kultury)</t>
    </r>
    <r>
      <rPr>
        <sz val="10"/>
        <rFont val="Arial CE"/>
        <family val="0"/>
      </rPr>
      <t xml:space="preserve">
</t>
    </r>
    <r>
      <rPr>
        <b/>
        <sz val="11"/>
        <rFont val="Arial CE"/>
        <family val="0"/>
      </rPr>
      <t>na 2015 rok</t>
    </r>
  </si>
  <si>
    <t>Przewidywane wykonanie / wykonanie w 2014 roku</t>
  </si>
  <si>
    <t>Plan na 2015 rok</t>
  </si>
  <si>
    <t>Na początek 2015 r.</t>
  </si>
  <si>
    <t>Na koniec 2015 r.</t>
  </si>
  <si>
    <r>
      <t xml:space="preserve">DANE UZUPEŁNIAJĄCE DO PROJEKTU PLANU/PLANU* FINANSOWEGO
</t>
    </r>
    <r>
      <rPr>
        <sz val="10"/>
        <rFont val="Arial CE"/>
        <family val="0"/>
      </rPr>
      <t xml:space="preserve">………………………………....………………………………………………
(nazwa i adres instytucji kultury)
</t>
    </r>
    <r>
      <rPr>
        <sz val="11"/>
        <rFont val="Arial CE"/>
        <family val="0"/>
      </rPr>
      <t xml:space="preserve">
</t>
    </r>
    <r>
      <rPr>
        <b/>
        <sz val="11"/>
        <rFont val="Arial CE"/>
        <family val="0"/>
      </rPr>
      <t>na rok 2015</t>
    </r>
  </si>
  <si>
    <t>PROJEKT PLANU FINANSOWEGO NA ROK 2015</t>
  </si>
  <si>
    <t>w planie budżetu Gminy Police na rok 2015</t>
  </si>
  <si>
    <t>PROJEKT DOCHODÓW Z TYTUŁU OPŁAT I KAR ZA KORZYSTANIE ZE ŚRODOWISKA ORAZ WYDATKÓW NIMI FINANSOWANYCH 
W ROKU 2015</t>
  </si>
  <si>
    <t>Planowane dochody z opłat 
i kar za korzystanie ze środowiska 
w 2014 r.</t>
  </si>
  <si>
    <t>Przewidywane wykonanie dochodów z opłat 
i kar za korzystanie ze środowiska do końca 2014 r.</t>
  </si>
  <si>
    <t>Planowane dochody z opłat 
i kar za korzystanie 
ze środowiska 
w 2015 r.</t>
  </si>
  <si>
    <t>Planowana wysokość wydatków 
w 2015 r.</t>
  </si>
  <si>
    <t>Przewidywane wykonanie wydatków finansowanych z dochodów z opłat i kar za korzystanie ze środowiska do końca 2014 r.</t>
  </si>
  <si>
    <t>Plan na rok 2015</t>
  </si>
  <si>
    <r>
      <t xml:space="preserve">PLAN FINANSOWY JEDNOSTKI BUDŻETOWEJ NA 2015 ROK
</t>
    </r>
    <r>
      <rPr>
        <i/>
        <sz val="11"/>
        <rFont val="Arial CE"/>
        <family val="0"/>
      </rPr>
      <t>(w zakresie zadań własnych, zadań zleconych, zadań realizowanych na podstawie porozumień (umów) między jst, 
zadań wspólnych wykonywanych na podstawie umów lub porozumień między jst)*</t>
    </r>
  </si>
  <si>
    <t xml:space="preserve">Plan na 2015 r.    </t>
  </si>
  <si>
    <t xml:space="preserve">Plan na 2015 r. 
po zmianach   </t>
  </si>
  <si>
    <t>PLAN FINANSOWY ZAKŁADU BUDŻETOWEGO NA 2015 ROK</t>
  </si>
  <si>
    <t xml:space="preserve">Plan na 2015 r. po zmianach   </t>
  </si>
  <si>
    <t>Stan na początek 2015 r.</t>
  </si>
  <si>
    <t>Stan na koniec 2015 r.</t>
  </si>
  <si>
    <t>Plan na 2015 r.</t>
  </si>
  <si>
    <t>Plan na 2015 r. po zmianach</t>
  </si>
  <si>
    <t>III. Założenia do prognozy dochodów i wydatków Gminy Police na lata 2015-2025</t>
  </si>
  <si>
    <t>1. Wieloletnią prognozę finansową wraz z wykazem przedsięwzięć wieloletnich opracowuje się na okres co najmniej roku budżetowego (2015) i trzech kolejnych lat (minimum do 2018 r.), natomiast prognoza kwoty długu, stanowiąca część wieloletniej prognozy finansowej, sporządzana jest na okres, na który zaciągnięto oraz planuje się zaciągnąć zobowiązania, stąd wybrane pozycje prognozy (oznaczone na szaro) należy wypełnić do roku 2025.</t>
  </si>
  <si>
    <r>
      <rPr>
        <b/>
        <u val="single"/>
        <vertAlign val="superscript"/>
        <sz val="10"/>
        <rFont val="Calibri"/>
        <family val="2"/>
      </rPr>
      <t xml:space="preserve">1) </t>
    </r>
    <r>
      <rPr>
        <b/>
        <u val="single"/>
        <sz val="10"/>
        <rFont val="Calibri"/>
        <family val="2"/>
      </rPr>
      <t xml:space="preserve">Art. 5 ust. 1 ustawy z dnia 27 sierpnia 2009 r. o </t>
    </r>
    <r>
      <rPr>
        <b/>
        <i/>
        <u val="single"/>
        <sz val="10"/>
        <rFont val="Calibri"/>
        <family val="2"/>
      </rPr>
      <t xml:space="preserve">finansach publicznych </t>
    </r>
    <r>
      <rPr>
        <b/>
        <u val="single"/>
        <sz val="10"/>
        <rFont val="Calibri"/>
        <family val="2"/>
      </rPr>
      <t xml:space="preserve">
(Dz.U. z 2013 r. poz. 885, z późn. zm.) stanowi:</t>
    </r>
  </si>
  <si>
    <r>
      <t xml:space="preserve">4. W roku 2015 </t>
    </r>
    <r>
      <rPr>
        <b/>
        <u val="single"/>
        <sz val="12"/>
        <rFont val="Calibri"/>
        <family val="2"/>
      </rPr>
      <t>nie będzie można zaciągać zobowiązań wieloletnich</t>
    </r>
    <r>
      <rPr>
        <b/>
        <sz val="12"/>
        <rFont val="Calibri"/>
        <family val="2"/>
      </rPr>
      <t xml:space="preserve"> (podpisywać umów) na przedsięwzięcia wieloletnie, które nie zostaną umieszczone w załączniku nr 22 do zarządzenia i gdy Burmistrz Polic nie otrzyma odpowiedniego upoważnienia od Rady Miejskiej w Policach.</t>
    </r>
  </si>
  <si>
    <t>Załącznik nr 21. Wieloletnia prognoza finansowa na lata 2015-2025 - wycinek</t>
  </si>
  <si>
    <r>
      <t>WIELOLETNIA PROGNOZA FINANSOWA NA LATA 2015-2025</t>
    </r>
    <r>
      <rPr>
        <b/>
        <sz val="12"/>
        <color indexed="10"/>
        <rFont val="Calibri"/>
        <family val="2"/>
      </rPr>
      <t xml:space="preserve"> - WYCINEK</t>
    </r>
  </si>
  <si>
    <t>Nazwa podziałki klasyfikacji budżetowej</t>
  </si>
  <si>
    <t>Wskaźnik 
7 : 6</t>
  </si>
  <si>
    <t xml:space="preserve">DOTACJE CELOWE NA POMOC FINANSOWĄ 
INNYM JEDNOSTKOM SAMORZĄDU TERYTORIALNEGO </t>
  </si>
  <si>
    <r>
      <t xml:space="preserve">Nazwa zadania
</t>
    </r>
    <r>
      <rPr>
        <i/>
        <sz val="9"/>
        <rFont val="Arial CE"/>
        <family val="0"/>
      </rPr>
      <t>(przeznaczenie dotacji)</t>
    </r>
  </si>
  <si>
    <t>o zadaniach możliwych do sfinansowania ze środków pochodzących z opłat i kar za korzystanie ze środowiska w 2015 roku*</t>
  </si>
  <si>
    <t>Planowane wydatki finansowane z dochodów z opłat i kar za korzystanie ze środowiska w 2014 r.</t>
  </si>
  <si>
    <r>
      <t>Wskaźnik</t>
    </r>
    <r>
      <rPr>
        <b/>
        <sz val="10"/>
        <color indexed="17"/>
        <rFont val="Arial CE"/>
        <family val="0"/>
      </rPr>
      <t xml:space="preserve"> (kol. 8 tabeli wydatków (łączna kwota wydatków) / pkt 2.)</t>
    </r>
  </si>
  <si>
    <t>2.1.3.1.1.</t>
  </si>
  <si>
    <t>2.1.3.1.2.</t>
  </si>
  <si>
    <t>Wydatki objęte limitem art. 226 ust. 3 pkt 4 uofp</t>
  </si>
  <si>
    <r>
      <t xml:space="preserve"> w tym: gwarancje i poręczenia podlegające wyłączeniu z limitu spłaty zobowiązań, o którym mowa w art. 243 uofp</t>
    </r>
    <r>
      <rPr>
        <vertAlign val="superscript"/>
        <sz val="10"/>
        <color indexed="10"/>
        <rFont val="Calibri"/>
        <family val="2"/>
      </rPr>
      <t>6)</t>
    </r>
  </si>
  <si>
    <r>
      <t>wydatki na obsługę długu</t>
    </r>
    <r>
      <rPr>
        <vertAlign val="superscript"/>
        <sz val="10"/>
        <color indexed="10"/>
        <rFont val="Calibri"/>
        <family val="2"/>
      </rPr>
      <t>7)</t>
    </r>
  </si>
  <si>
    <r>
      <t xml:space="preserve">        w tym: odsetki i dyskonto określone w art. 243 ust. 1 uofp</t>
    </r>
    <r>
      <rPr>
        <vertAlign val="superscript"/>
        <sz val="10"/>
        <color indexed="10"/>
        <rFont val="Calibri"/>
        <family val="2"/>
      </rPr>
      <t>8)</t>
    </r>
  </si>
  <si>
    <r>
      <t xml:space="preserve"> w tym: odsetki i dyskonto podlegające wyłączeniu z limitu spłaty zobowiązań, o którym mowa w art. 243 uofp, w terminie nie dłuższym niż 90 dni po zakończeniu programu, projektu lub zadania i otrzymaniu refundacji z tych środków (bez odsetek i dyskonta od zobowiązań na wkład krajowy)</t>
    </r>
    <r>
      <rPr>
        <vertAlign val="superscript"/>
        <sz val="10"/>
        <color indexed="10"/>
        <rFont val="Calibri"/>
        <family val="2"/>
      </rPr>
      <t>8)</t>
    </r>
  </si>
  <si>
    <r>
      <t>w tym: odsetki i dyskonto podlegające wyłączeniu z limitu spłaty zobowiązań, o którym mowa w art. 243 uofp, z tytułu zobowiązań zaciągniętych na wkład krajowy</t>
    </r>
    <r>
      <rPr>
        <vertAlign val="superscript"/>
        <sz val="10"/>
        <color indexed="10"/>
        <rFont val="Calibri"/>
        <family val="2"/>
      </rPr>
      <t>8)</t>
    </r>
  </si>
  <si>
    <r>
      <rPr>
        <vertAlign val="superscript"/>
        <sz val="9"/>
        <color indexed="10"/>
        <rFont val="Calibri"/>
        <family val="2"/>
      </rPr>
      <t>8)</t>
    </r>
    <r>
      <rPr>
        <sz val="9"/>
        <rFont val="Calibri"/>
        <family val="2"/>
      </rPr>
      <t xml:space="preserve"> W pozycji wykazuje się paragrafy: 806, 807, 811, 812, 813.</t>
    </r>
  </si>
  <si>
    <r>
      <rPr>
        <vertAlign val="superscript"/>
        <sz val="9"/>
        <color indexed="10"/>
        <rFont val="Calibri"/>
        <family val="2"/>
      </rPr>
      <t>7)</t>
    </r>
    <r>
      <rPr>
        <sz val="9"/>
        <rFont val="Calibri"/>
        <family val="2"/>
      </rPr>
      <t xml:space="preserve"> W pozycji wykazuje się paragrafy: 801, 806, 807, 808, 809, 811, 812, 813.</t>
    </r>
  </si>
  <si>
    <r>
      <rPr>
        <vertAlign val="superscript"/>
        <sz val="9"/>
        <color indexed="10"/>
        <rFont val="Calibri"/>
        <family val="2"/>
      </rPr>
      <t>9)</t>
    </r>
    <r>
      <rPr>
        <sz val="9"/>
        <rFont val="Calibri"/>
        <family val="2"/>
      </rPr>
      <t xml:space="preserve"> W pozycji wykazuje się paragrafy: 401, 402, 403, 404, 405, 406, 407, 408, 409, 410, 411, 412, 417, 418, 478 z czwartą cyfrą 0, 3, 4.</t>
    </r>
  </si>
  <si>
    <r>
      <t>Wydatki bieżące na wynagrodzenia i składki od nich naliczane</t>
    </r>
    <r>
      <rPr>
        <vertAlign val="superscript"/>
        <sz val="10"/>
        <color indexed="10"/>
        <rFont val="Calibri"/>
        <family val="2"/>
      </rPr>
      <t>9)</t>
    </r>
  </si>
  <si>
    <r>
      <t>Wydatki związane z funkcjonowaniem organów jednostki samorządu terytorialnego</t>
    </r>
    <r>
      <rPr>
        <vertAlign val="superscript"/>
        <sz val="11"/>
        <color indexed="10"/>
        <rFont val="Calibri"/>
        <family val="2"/>
      </rPr>
      <t>10)</t>
    </r>
  </si>
  <si>
    <r>
      <t>Wydatki inwestycyjne kontynuowane</t>
    </r>
    <r>
      <rPr>
        <vertAlign val="superscript"/>
        <sz val="11"/>
        <color indexed="10"/>
        <rFont val="Calibri"/>
        <family val="2"/>
      </rPr>
      <t>11)</t>
    </r>
  </si>
  <si>
    <r>
      <t>Nowe wydatki inwestycyjne</t>
    </r>
    <r>
      <rPr>
        <vertAlign val="superscript"/>
        <sz val="11"/>
        <color indexed="10"/>
        <rFont val="Calibri"/>
        <family val="2"/>
      </rPr>
      <t>12)</t>
    </r>
  </si>
  <si>
    <r>
      <t>Wydatki majątkowe w formie dotacji</t>
    </r>
    <r>
      <rPr>
        <vertAlign val="superscript"/>
        <sz val="10"/>
        <color indexed="10"/>
        <rFont val="Calibri"/>
        <family val="2"/>
      </rPr>
      <t>13)</t>
    </r>
  </si>
  <si>
    <r>
      <rPr>
        <vertAlign val="superscript"/>
        <sz val="9"/>
        <color indexed="10"/>
        <rFont val="Calibri"/>
        <family val="2"/>
      </rPr>
      <t>10)</t>
    </r>
    <r>
      <rPr>
        <sz val="9"/>
        <rFont val="Calibri"/>
        <family val="2"/>
      </rPr>
      <t xml:space="preserve"> W pozycji wykazuje się kwoty wydatków w ramach zadań własnych klasyfikowanych w dziale 750 - Administracja publiczna w rozdziałach właściwych dla organów i urzędów jednostki samorządu terytorialnego (rozdziały od 75017 do 75023).</t>
    </r>
  </si>
  <si>
    <r>
      <rPr>
        <vertAlign val="superscript"/>
        <sz val="9"/>
        <color indexed="10"/>
        <rFont val="Calibri"/>
        <family val="2"/>
      </rPr>
      <t xml:space="preserve">11) </t>
    </r>
    <r>
      <rPr>
        <sz val="9"/>
        <rFont val="Calibri"/>
        <family val="2"/>
      </rPr>
      <t>W pozycji wykazuje się wartość inwestycji rozpoczętych co najmniej w poprzednim roku budżetowym, którego dotyczy kolumna (paragrafy 605 i 606).</t>
    </r>
  </si>
  <si>
    <r>
      <rPr>
        <vertAlign val="superscript"/>
        <sz val="9"/>
        <color indexed="10"/>
        <rFont val="Calibri"/>
        <family val="2"/>
      </rPr>
      <t>12)</t>
    </r>
    <r>
      <rPr>
        <sz val="9"/>
        <rFont val="Calibri"/>
        <family val="2"/>
      </rPr>
      <t xml:space="preserve"> W pozycji wykazuje się wartość nowych inwestycji, które planuje się rozpocząć w roku, którego dotyczy kolumna (paragrafy 605 i 606).</t>
    </r>
  </si>
  <si>
    <r>
      <rPr>
        <vertAlign val="superscript"/>
        <sz val="9"/>
        <color indexed="10"/>
        <rFont val="Calibri"/>
        <family val="2"/>
      </rPr>
      <t>13)</t>
    </r>
    <r>
      <rPr>
        <sz val="9"/>
        <rFont val="Calibri"/>
        <family val="2"/>
      </rPr>
      <t xml:space="preserve"> W pozycji wykazuje się wydatki zaplanowane w paragrafach: 613, 614, 617, 619, 620, 621, 622, 623, 630, 656, 657, 658, 661, 662, 663, 664, 665, 666.</t>
    </r>
  </si>
  <si>
    <r>
      <t xml:space="preserve">Wiersze oznaczone szarym kolorem wypełnia się na cały okres prognozy. Kolumny żółte oznaczają minimalny okres prognozy w zakresie poszczególnych wierszy (zgodnie z art. 227 ustawy z dnia 27 sierpnia 2009 r. </t>
    </r>
    <r>
      <rPr>
        <i/>
        <sz val="9"/>
        <rFont val="Calibri"/>
        <family val="2"/>
      </rPr>
      <t xml:space="preserve">o finansach publicznych </t>
    </r>
    <r>
      <rPr>
        <sz val="9"/>
        <rFont val="Calibri"/>
        <family val="2"/>
      </rPr>
      <t>(Dz.U. z 2013 r. poz. 885, z późn. zm.), wieloletnia prognoza finansowa obejmuje okres roku budżetowego oraz co najmniej trzech kolejnych lat).</t>
    </r>
  </si>
  <si>
    <r>
      <rPr>
        <vertAlign val="superscript"/>
        <sz val="9"/>
        <color indexed="10"/>
        <rFont val="Calibri"/>
        <family val="2"/>
      </rPr>
      <t>6)</t>
    </r>
    <r>
      <rPr>
        <sz val="9"/>
        <rFont val="Calibri"/>
        <family val="2"/>
      </rPr>
      <t xml:space="preserve"> Skrót "uofp" oznacza ustawę z dnia 27 sierpnia 2009 r. </t>
    </r>
    <r>
      <rPr>
        <i/>
        <sz val="9"/>
        <rFont val="Calibri"/>
        <family val="2"/>
      </rPr>
      <t>o finansach publicznych</t>
    </r>
    <r>
      <rPr>
        <sz val="9"/>
        <rFont val="Calibri"/>
        <family val="2"/>
      </rPr>
      <t xml:space="preserve"> (Dz.U. z 2013 r. poz. 885, z późn. zm.).</t>
    </r>
  </si>
  <si>
    <t>12.7.</t>
  </si>
  <si>
    <t>12.7.1</t>
  </si>
  <si>
    <t>12.8.</t>
  </si>
  <si>
    <t>12.8.1.</t>
  </si>
  <si>
    <t xml:space="preserve"> </t>
  </si>
  <si>
    <r>
      <t xml:space="preserve"> - w tym w związku z już zawartą umową na realizację programu, projektu lub zadania</t>
    </r>
    <r>
      <rPr>
        <vertAlign val="superscript"/>
        <sz val="10"/>
        <color indexed="10"/>
        <rFont val="Calibri"/>
        <family val="2"/>
      </rPr>
      <t>4)</t>
    </r>
  </si>
  <si>
    <t xml:space="preserve"> - w tym w związku z już zawartą umową na realizację programu, projektu lub zadania</t>
  </si>
  <si>
    <r>
      <rPr>
        <vertAlign val="superscript"/>
        <sz val="9"/>
        <color indexed="10"/>
        <rFont val="Calibri"/>
        <family val="2"/>
      </rPr>
      <t>1)</t>
    </r>
    <r>
      <rPr>
        <sz val="9"/>
        <color indexed="10"/>
        <rFont val="Calibri"/>
        <family val="2"/>
      </rPr>
      <t xml:space="preserve"> </t>
    </r>
    <r>
      <rPr>
        <sz val="9"/>
        <color indexed="8"/>
        <rFont val="Calibri"/>
        <family val="2"/>
      </rPr>
      <t>W pozycji wykazuje się paragrafy z czwartą cyfrą: 1, 2, 5, 6, 7, 8, 9.</t>
    </r>
  </si>
  <si>
    <r>
      <rPr>
        <vertAlign val="superscript"/>
        <sz val="9"/>
        <color indexed="10"/>
        <rFont val="Calibri"/>
        <family val="2"/>
      </rPr>
      <t>2)</t>
    </r>
    <r>
      <rPr>
        <sz val="9"/>
        <color indexed="10"/>
        <rFont val="Calibri"/>
        <family val="2"/>
      </rPr>
      <t xml:space="preserve"> </t>
    </r>
    <r>
      <rPr>
        <sz val="9"/>
        <color indexed="8"/>
        <rFont val="Calibri"/>
        <family val="2"/>
      </rPr>
      <t>W pozycji wykazuje się paragrafy z czwartą cyfrą: 1, 7, 8.</t>
    </r>
  </si>
  <si>
    <r>
      <rPr>
        <vertAlign val="superscript"/>
        <sz val="9"/>
        <color indexed="10"/>
        <rFont val="Calibri"/>
        <family val="2"/>
      </rPr>
      <t>3)</t>
    </r>
    <r>
      <rPr>
        <sz val="9"/>
        <color indexed="10"/>
        <rFont val="Calibri"/>
        <family val="2"/>
      </rPr>
      <t xml:space="preserve"> </t>
    </r>
    <r>
      <rPr>
        <sz val="9"/>
        <color indexed="8"/>
        <rFont val="Calibri"/>
        <family val="2"/>
      </rPr>
      <t>W pozycji wykazuje się paragrafy z czwartą cyfrą: 1, 2, 7, 8, 9.</t>
    </r>
  </si>
  <si>
    <r>
      <rPr>
        <vertAlign val="superscript"/>
        <sz val="9"/>
        <color indexed="10"/>
        <rFont val="Calibri"/>
        <family val="2"/>
      </rPr>
      <t>4)</t>
    </r>
    <r>
      <rPr>
        <sz val="9"/>
        <color indexed="10"/>
        <rFont val="Calibri"/>
        <family val="2"/>
      </rPr>
      <t xml:space="preserve"> </t>
    </r>
    <r>
      <rPr>
        <sz val="9"/>
        <color indexed="8"/>
        <rFont val="Calibri"/>
        <family val="2"/>
      </rPr>
      <t>W pozycji wykazuje się paragrafy z czwartą cyfrą: 2, 9.</t>
    </r>
  </si>
  <si>
    <r>
      <rPr>
        <vertAlign val="superscript"/>
        <sz val="9"/>
        <color indexed="10"/>
        <rFont val="Calibri"/>
        <family val="2"/>
      </rPr>
      <t>5)</t>
    </r>
    <r>
      <rPr>
        <b/>
        <sz val="9"/>
        <color indexed="8"/>
        <rFont val="Calibri"/>
        <family val="2"/>
      </rPr>
      <t xml:space="preserve"> W poz. 12.5. </t>
    </r>
    <r>
      <rPr>
        <sz val="9"/>
        <color indexed="8"/>
        <rFont val="Calibri"/>
        <family val="2"/>
      </rPr>
      <t>ujmuje się wszystkie wydatki na wkład krajowy zarówno bieżące, jaki i majątkowe,</t>
    </r>
    <r>
      <rPr>
        <b/>
        <sz val="9"/>
        <color indexed="8"/>
        <rFont val="Calibri"/>
        <family val="2"/>
      </rPr>
      <t xml:space="preserve"> w związku z zawartą lub planowaną do zawarcia umową</t>
    </r>
    <r>
      <rPr>
        <sz val="9"/>
        <color indexed="8"/>
        <rFont val="Calibri"/>
        <family val="2"/>
      </rPr>
      <t xml:space="preserve"> na dofinansowanie. </t>
    </r>
  </si>
  <si>
    <r>
      <rPr>
        <vertAlign val="superscript"/>
        <sz val="9"/>
        <color indexed="10"/>
        <rFont val="Calibri"/>
        <family val="2"/>
      </rPr>
      <t>6)</t>
    </r>
    <r>
      <rPr>
        <b/>
        <sz val="9"/>
        <color indexed="8"/>
        <rFont val="Calibri"/>
        <family val="2"/>
      </rPr>
      <t xml:space="preserve"> W poz. 12.5.1. </t>
    </r>
    <r>
      <rPr>
        <sz val="9"/>
        <color indexed="8"/>
        <rFont val="Calibri"/>
        <family val="2"/>
      </rPr>
      <t>ujmuje się wydatki, które przeznaczone są na wkład krajowy zarówno bieżące, jaki i majątkowe,</t>
    </r>
    <r>
      <rPr>
        <b/>
        <sz val="9"/>
        <color indexed="8"/>
        <rFont val="Calibri"/>
        <family val="2"/>
      </rPr>
      <t xml:space="preserve"> w związku z już zawartą umową</t>
    </r>
    <r>
      <rPr>
        <sz val="9"/>
        <color indexed="8"/>
        <rFont val="Calibri"/>
        <family val="2"/>
      </rPr>
      <t xml:space="preserve"> na dofinansowanie.</t>
    </r>
  </si>
  <si>
    <r>
      <rPr>
        <vertAlign val="superscript"/>
        <sz val="9"/>
        <color indexed="10"/>
        <rFont val="Calibri"/>
        <family val="2"/>
      </rPr>
      <t>7)</t>
    </r>
    <r>
      <rPr>
        <sz val="9"/>
        <color indexed="8"/>
        <rFont val="Calibri"/>
        <family val="2"/>
      </rPr>
      <t xml:space="preserve"> </t>
    </r>
    <r>
      <rPr>
        <b/>
        <sz val="9"/>
        <color indexed="8"/>
        <rFont val="Calibri"/>
        <family val="2"/>
      </rPr>
      <t xml:space="preserve">W poz. 12.6. </t>
    </r>
    <r>
      <rPr>
        <sz val="9"/>
        <color indexed="8"/>
        <rFont val="Calibri"/>
        <family val="2"/>
      </rPr>
      <t xml:space="preserve">ujmuje się wydatki na wkład krajowy zarówno bieżące, jaki i majątkowe, </t>
    </r>
    <r>
      <rPr>
        <b/>
        <sz val="9"/>
        <color indexed="8"/>
        <rFont val="Calibri"/>
        <family val="2"/>
      </rPr>
      <t>w związku z umową zawartą po dniu 1 stycznia 2013 r. lub planowaną do zawarcia</t>
    </r>
    <r>
      <rPr>
        <sz val="9"/>
        <color indexed="8"/>
        <rFont val="Calibri"/>
        <family val="2"/>
      </rPr>
      <t xml:space="preserve"> na dofinansowanie zadania w co najmniej 60% ze środków UE. </t>
    </r>
  </si>
  <si>
    <r>
      <rPr>
        <vertAlign val="superscript"/>
        <sz val="9"/>
        <color indexed="10"/>
        <rFont val="Calibri"/>
        <family val="2"/>
      </rPr>
      <t>8</t>
    </r>
    <r>
      <rPr>
        <sz val="9"/>
        <color indexed="8"/>
        <rFont val="Calibri"/>
        <family val="2"/>
      </rPr>
      <t xml:space="preserve"> </t>
    </r>
    <r>
      <rPr>
        <b/>
        <sz val="9"/>
        <color indexed="8"/>
        <rFont val="Calibri"/>
        <family val="2"/>
      </rPr>
      <t xml:space="preserve">W poz. 12.6.1. </t>
    </r>
    <r>
      <rPr>
        <sz val="9"/>
        <color indexed="8"/>
        <rFont val="Calibri"/>
        <family val="2"/>
      </rPr>
      <t xml:space="preserve">ujmuje się wydatki, które przeznaczone są na wkład krajowy zarówno bieżące, jaki i majątkowe, </t>
    </r>
    <r>
      <rPr>
        <b/>
        <sz val="9"/>
        <color indexed="8"/>
        <rFont val="Calibri"/>
        <family val="2"/>
      </rPr>
      <t xml:space="preserve">w związku z już zawartą umową po dniu 1 stycznia 2013 r. </t>
    </r>
    <r>
      <rPr>
        <sz val="9"/>
        <color indexed="8"/>
        <rFont val="Calibri"/>
        <family val="2"/>
      </rPr>
      <t>na dofinansowanie zadania w co najmniej 60% ze środków UE.</t>
    </r>
  </si>
  <si>
    <r>
      <t>12.5.</t>
    </r>
    <r>
      <rPr>
        <vertAlign val="superscript"/>
        <sz val="10"/>
        <color indexed="10"/>
        <rFont val="Calibri"/>
        <family val="2"/>
      </rPr>
      <t>5)</t>
    </r>
  </si>
  <si>
    <r>
      <t>12.5.1.</t>
    </r>
    <r>
      <rPr>
        <vertAlign val="superscript"/>
        <sz val="10"/>
        <color indexed="10"/>
        <rFont val="Calibri"/>
        <family val="2"/>
      </rPr>
      <t>6)</t>
    </r>
  </si>
  <si>
    <r>
      <t>12.6.</t>
    </r>
    <r>
      <rPr>
        <vertAlign val="superscript"/>
        <sz val="10"/>
        <color indexed="10"/>
        <rFont val="Calibri"/>
        <family val="2"/>
      </rPr>
      <t>7)</t>
    </r>
  </si>
  <si>
    <r>
      <t>12.6.1.</t>
    </r>
    <r>
      <rPr>
        <vertAlign val="superscript"/>
        <sz val="10"/>
        <color indexed="10"/>
        <rFont val="Calibri"/>
        <family val="2"/>
      </rPr>
      <t>8)</t>
    </r>
  </si>
  <si>
    <t>* Zatwierdzenie przez Naczelnika Wydziału FP wymagane jest w przypadku zadań współfinansowanych ze środków UE, na finansowanie/dofinansowanie których Wydział FP będzie składał wniosek bądź będzie uczestniczył w jego przygotowaniu.</t>
  </si>
  <si>
    <r>
      <t xml:space="preserve"> Dochody bieżące na programy, projekty lub zadania finansowane z udziałem środków, o których mowa w art. 5 ust. 1 pkt 2 i 3 uofp</t>
    </r>
    <r>
      <rPr>
        <vertAlign val="superscript"/>
        <sz val="10"/>
        <color indexed="10"/>
        <rFont val="Calibri"/>
        <family val="2"/>
      </rPr>
      <t>1)</t>
    </r>
  </si>
  <si>
    <r>
      <t xml:space="preserve"> - w tym środki określone w art. 5 ust. 1 pkt 2 uofp</t>
    </r>
    <r>
      <rPr>
        <vertAlign val="superscript"/>
        <sz val="10"/>
        <color indexed="10"/>
        <rFont val="Calibri"/>
        <family val="2"/>
      </rPr>
      <t>2)</t>
    </r>
  </si>
  <si>
    <r>
      <t xml:space="preserve"> - w tym środki określone w art. 5 ust. 1 pkt 2 uofp wynikające wyłącznie z zawartych umów na realizację programu, projektu lub zadania</t>
    </r>
    <r>
      <rPr>
        <vertAlign val="superscript"/>
        <sz val="10"/>
        <color indexed="10"/>
        <rFont val="Calibri"/>
        <family val="2"/>
      </rPr>
      <t>2)</t>
    </r>
  </si>
  <si>
    <r>
      <t xml:space="preserve"> Dochody majątkowe na programy, projekty lub zadania finansowane z udziałem środków, o których mowa w art. 5 ust. 1 pkt 2 i 3 uofp</t>
    </r>
    <r>
      <rPr>
        <vertAlign val="superscript"/>
        <sz val="10"/>
        <color indexed="10"/>
        <rFont val="Calibri"/>
        <family val="2"/>
      </rPr>
      <t>1)</t>
    </r>
  </si>
  <si>
    <r>
      <t xml:space="preserve"> Wydatki bieżące na programy, projekty lub zadania finansowane z udziałem środków, o których mowa w art. 5 ust. 1 pkt 2 i 3 uofp</t>
    </r>
    <r>
      <rPr>
        <vertAlign val="superscript"/>
        <sz val="10"/>
        <color indexed="10"/>
        <rFont val="Calibri"/>
        <family val="2"/>
      </rPr>
      <t>1)</t>
    </r>
  </si>
  <si>
    <r>
      <t xml:space="preserve"> w tym finansowane środkami określonymi w art. 5 ust. 1 pkt 2 uofp</t>
    </r>
    <r>
      <rPr>
        <vertAlign val="superscript"/>
        <sz val="10"/>
        <color indexed="10"/>
        <rFont val="Calibri"/>
        <family val="2"/>
      </rPr>
      <t>2)</t>
    </r>
  </si>
  <si>
    <r>
      <t xml:space="preserve"> Wydatki bieżące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</si>
  <si>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majątkowe na programy, projekty lub zadania finansowane z udziałem środków, o których mowa w art. 5 ust. 1 pkt 2 i 3 uofp</t>
    </r>
    <r>
      <rPr>
        <vertAlign val="superscript"/>
        <sz val="10"/>
        <color indexed="10"/>
        <rFont val="Calibri"/>
        <family val="2"/>
      </rPr>
      <t>1)</t>
    </r>
  </si>
  <si>
    <r>
      <t xml:space="preserve"> Wydatki majątkowe na realizację programu, projektu lub zadania wynikające wyłącznie z zawartych umów z podmiotem dysponującym środkami, o których mowa w art. 5 ust. 1 pkt 2 uofp</t>
    </r>
    <r>
      <rPr>
        <vertAlign val="superscript"/>
        <sz val="10"/>
        <color indexed="10"/>
        <rFont val="Calibri"/>
        <family val="2"/>
      </rPr>
      <t>3)</t>
    </r>
  </si>
  <si>
    <r>
      <t xml:space="preserve"> Wydatki na wkład krajowy w związku z umową na realizację programu, projektu lub zadania finansowanego z udziałem środków, o których mowa w art. 5 ust. 1 pkt 2 uofp bez względu na stopień finansowania tymi środkami</t>
    </r>
    <r>
      <rPr>
        <vertAlign val="superscript"/>
        <sz val="10"/>
        <color indexed="10"/>
        <rFont val="Calibri"/>
        <family val="2"/>
      </rPr>
      <t>4)</t>
    </r>
  </si>
  <si>
    <t>Przychody z tytułu kredytów, pożyczek, emisji papierów wartościowych powstające w związku z umową na realizację programu, projektu lub zadania finansowanego z udziałem środków, o których mowa w art. 5 ust. 1 pkt 2 uofp bez względu na stopień finansowania tymi środkami</t>
  </si>
  <si>
    <t>Przychody z tytułu kredytów, pożyczek, emisji papierów wartościowych powstające w związku z zawartą po dniu 1 stycznia 2013 r. umową na realizację programu, projektu lub zadania finansowanego w co najmniej 60% środkami, o których mowa w art. 5 ust. 1 pkt 2 uofp</t>
  </si>
  <si>
    <r>
      <t xml:space="preserve"> Wydatki na wkład krajowy w związku z zawartą po dniu 1 stycznia 2013 r. umową na realizację programu, projektu lub zadania finansowanego w co najmniej 60% środkami, o których mowa w art. 5 ust. 1 pkt 2 uofp</t>
    </r>
    <r>
      <rPr>
        <vertAlign val="superscript"/>
        <sz val="10"/>
        <color indexed="10"/>
        <rFont val="Calibri"/>
        <family val="2"/>
      </rPr>
      <t>4)</t>
    </r>
  </si>
  <si>
    <t>Wydatki na programy, projekty lub zadania związane z umowami partnerstwa publiczno-prywatnego - razem (1.2.1.+1.2.2.), z tego:</t>
  </si>
  <si>
    <t>Wydatki na programy, projekty lub zadania pozostałe (inne niż wymienione w pkt 1.1. i 1.2.) - razem (1.3.1.+1.3.2.)
z tego:</t>
  </si>
  <si>
    <t>Plan dochodów 
w 2016 r.</t>
  </si>
  <si>
    <t xml:space="preserve">4. W planie dochodów należy uwzględnić zwroty środków pomocowych i innych środków zewnętrznych dotyczących realizowanych (przed 2015 r.) lub planowanych do realizacji projektów/zadań z udziałem tych środków - w związku z powyższym należy dodatkowo wypełnić załącznik nr 23 do zarządzenia, stanowiący materiał pomocniczy. </t>
  </si>
  <si>
    <r>
      <t xml:space="preserve">5. </t>
    </r>
    <r>
      <rPr>
        <b/>
        <sz val="12"/>
        <rFont val="Calibri"/>
        <family val="2"/>
      </rPr>
      <t>Do wydatków majątkowych</t>
    </r>
    <r>
      <rPr>
        <sz val="12"/>
        <rFont val="Calibri"/>
        <family val="2"/>
      </rPr>
      <t xml:space="preserve"> zalicza się paragrafy: 601, 605, 606, 613, 614, 617, 619-623, 630, 656-658, 661-666 i 680. Pozostałe paragrafy wydatków, to wydatki bieżące.</t>
    </r>
  </si>
  <si>
    <r>
      <t xml:space="preserve">6. </t>
    </r>
    <r>
      <rPr>
        <b/>
        <sz val="12"/>
        <rFont val="Calibri"/>
        <family val="2"/>
      </rPr>
      <t>Wydatki objęte limitem art. 226 ust. 3 pkt 4 uofp</t>
    </r>
    <r>
      <rPr>
        <sz val="12"/>
        <rFont val="Calibri"/>
        <family val="2"/>
      </rPr>
      <t xml:space="preserve"> - to suma limitów wydatków na przedsięwzięcia, odpowiednio bieżące i majątkowe z załącznika nr 22 w poszczególnych latach.</t>
    </r>
  </si>
  <si>
    <t xml:space="preserve">  · przedsięwzięcia, które rozpoczęły się przed 2015 r. i będą kontynuowane w kolejnych latach budżetowych, tj. po roku 2015;</t>
  </si>
  <si>
    <t xml:space="preserve">  · przedsięwzięcia, które zamierza się rozpocząć w 2015 r. i kontynuować w kolejnych latach budżetowych;</t>
  </si>
  <si>
    <t xml:space="preserve">  · przedsięwzięcia, które planuje się rozpocząć po roku 2015 i kontynuować w kolejnych latach budżetowych (takie przedsięwzięcie można ująć w wykazie o ile są podstawy formalne, tzn. wynika to z innych dokumentów bądź jest to niezbędne przy ubieganiu się o dofinansowanie ze środków pomocowych).</t>
  </si>
  <si>
    <t>Załącznik nr 23. Projekt planu dochodów z tytułu środków pomocowych i innych środków zewnętrznych na rok 2015 i lata następne, stanowiących dofinansowanie do realizowanych/zrealizowanych zadań wieloletnich</t>
  </si>
  <si>
    <t>Kwoty zaplanowane w niniejszym załączniku winny zostać uwzględnione przy planowaniu dochodów w załączniku nr 21 do zarządzenia. Powinny one uwzględniać zwroty wydatków poniesionych                   przed 2015 r. oraz tych, których realizacja dopiero nastąpi. Informacja o kształtowaniu się tych dochodów w poszczególnych latach jest niezbędna do ewentualnego zaplanowania kredytów/pożyczek/obligacji i harmonogramu ich spłaty. Zatwierdzenie danych zawartych w załączniku przez Naczelnika Wydziału Rozwoju i Funduszy Pomocowych dotyczy zadań współfinansowanych przez UE, na finansowanie/dofinansowanie których Wydział FP będzie składał wniosek bądź będzie uczestniczył w jego przygotowaniu.</t>
  </si>
  <si>
    <t>7.</t>
  </si>
  <si>
    <t>OPŁATA ZA GOSPODAROWANIE ODPADAMI KOMUNALNYMI</t>
  </si>
  <si>
    <t xml:space="preserve"> w tym: z podatku od nieruchomości</t>
  </si>
  <si>
    <t>A. WYKAZ PRZEDSIĘWZIĘĆ WIELOLETNICH</t>
  </si>
  <si>
    <r>
      <t xml:space="preserve">Wydatki na programy, projekty lub zadania związane z programami realizowanymi z udziałem
środków, o których mowa w art. 5 ust. 1 pkt 2 i 3 ustawy z dnia 27 sierpnia 2009. r. </t>
    </r>
    <r>
      <rPr>
        <b/>
        <i/>
        <sz val="11"/>
        <color indexed="8"/>
        <rFont val="Calibri"/>
        <family val="2"/>
      </rPr>
      <t>o finansach
publicznych</t>
    </r>
    <r>
      <rPr>
        <b/>
        <sz val="11"/>
        <color indexed="8"/>
        <rFont val="Calibri"/>
        <family val="2"/>
      </rPr>
      <t xml:space="preserve"> (Dz. U. z 2013 r. poz. 885, z późn. zm.) - razem (1.1.1.+1.1.2.), z tego:</t>
    </r>
  </si>
  <si>
    <t>Źródła 
finansowania</t>
  </si>
  <si>
    <t>ZADANIA ROCZNE - OGÓŁEM</t>
  </si>
  <si>
    <t>1. BIEŻĄCE ZADANIA ROCZNE - OGÓŁEM</t>
  </si>
  <si>
    <t>2. MAJĄTKOWE ZADANIA ROCZNE - OGÓŁEM</t>
  </si>
  <si>
    <t>Jednostka organizacyjna odpowiedzialna za realizację lub koordynująca wykonanie zadania</t>
  </si>
  <si>
    <t>razem:</t>
  </si>
  <si>
    <r>
      <t>inne środki</t>
    </r>
    <r>
      <rPr>
        <vertAlign val="superscript"/>
        <sz val="10"/>
        <rFont val="Calibri"/>
        <family val="2"/>
      </rPr>
      <t>*)</t>
    </r>
  </si>
  <si>
    <t>inne środki*)</t>
  </si>
  <si>
    <t>PROJEKT PLANU DOCHODÓW Z TYTUŁU ŚRODKÓW POMOCOWYCH I INNYCH ŚRODKÓW ZEWNĘTRZNYCH 
NA ROK 2015 I LATA NASTĘPNE, STANOWIĄCYCH DOFINANSOWANIE DO REALIZOWANYCH/ZREALIZOWANYCH ZADAŃ WIELOLETNICH</t>
  </si>
  <si>
    <r>
      <t xml:space="preserve">B. WYKAZ ZADAŃ JEDNOROCZNYCH REALIZOWANYCH PRZY UDZIALE ŚRODKÓW, o których mowa w art. 5 ust. 2 i 3 ustawy z dnia 27 sierpnia 2009 r. </t>
    </r>
    <r>
      <rPr>
        <b/>
        <i/>
        <sz val="12"/>
        <color indexed="8"/>
        <rFont val="Calibri"/>
        <family val="2"/>
      </rPr>
      <t>o finansach publicznych</t>
    </r>
    <r>
      <rPr>
        <sz val="12"/>
        <color indexed="8"/>
        <rFont val="Calibri"/>
        <family val="2"/>
      </rPr>
      <t xml:space="preserve"> (Dz.U. z 2013 r. poz. 885, z późn. zm.)</t>
    </r>
  </si>
  <si>
    <t>A. Wykaz przedsięwzięć wieloletnich</t>
  </si>
  <si>
    <t>Załącznik nr 22.</t>
  </si>
  <si>
    <t xml:space="preserve"> - Katalog przedsięwzięć, które winny znaleźć się w tej części załącznika:</t>
  </si>
  <si>
    <t xml:space="preserve">  · zadania, które rozpoczęły się przed 2015 r. i będą zakończone w roku 2015;</t>
  </si>
  <si>
    <t xml:space="preserve">  · zadania, które zamierza się rozpocząć i zakończyć w 2015 r. </t>
  </si>
  <si>
    <t>B. Wykaz zadań jednorocznych realizowanych przy udziale środków, o których mowa w art. 5 ust. 2 i 3 ustawy z dnia 27 sierpnia 2009 r. o finansach publicznych (Dz.U. z 2013 r., poz. 885, z późn. zm.)</t>
  </si>
  <si>
    <t xml:space="preserve"> - Katalog zadań, które winny znaleźć się w tej części załącznika:</t>
  </si>
  <si>
    <t>Wydatki
w 2015 r.</t>
  </si>
  <si>
    <r>
      <t xml:space="preserve">3. W wierszu 1.1.5. </t>
    </r>
    <r>
      <rPr>
        <i/>
        <sz val="12"/>
        <rFont val="Calibri"/>
        <family val="2"/>
      </rPr>
      <t>Dochody bieżące z tytułu dotacji i środków na cele bieżące</t>
    </r>
    <r>
      <rPr>
        <sz val="12"/>
        <rFont val="Calibri"/>
        <family val="2"/>
      </rPr>
      <t xml:space="preserve"> należy ująć dochody klasyfikowane w paragrafach klasyfikacji budżetowej z cyfrą "2" na początku, które zgodnie z nazewnictwem ww. klasyfikacji stanowią dotacje, środki, bądź wpływy, natomiast w wierszu                 1.2.2. </t>
    </r>
    <r>
      <rPr>
        <i/>
        <sz val="12"/>
        <rFont val="Calibri"/>
        <family val="2"/>
      </rPr>
      <t>Dochody majątkowe z tytułu dotacji oraz środków przeznaczonych na inwestycje</t>
    </r>
    <r>
      <rPr>
        <sz val="12"/>
        <rFont val="Calibri"/>
        <family val="2"/>
      </rPr>
      <t xml:space="preserve"> należy ująć dochody klasyfikowane w paragrafach klasyfikacji budżetowej z  cyfrą "6" na początku, które zgodnie z nazewnictwem ww. klasyfikacji stanowią dotacje, środki, bądź wpływy.</t>
    </r>
  </si>
  <si>
    <r>
      <t>Stawki podatkowe</t>
    </r>
    <r>
      <rPr>
        <sz val="10"/>
        <rFont val="Arial CE"/>
        <family val="0"/>
      </rPr>
      <t xml:space="preserve"> – w 2015 r. stawka podstawowa planowana na poziomie                    90% stawki maksymalnej ogłoszonej w obwieszczeniu Ministra Finansów - zaokrąglając w górę do pełnych groszy, kolejne lata - wzrost stawki podstawowej w stopniu odpowiadającym wskaźnikowi wzrostu cen towarów i usług konsumpcyjnych (zgodnie z zasadą wzrostu stawek maksymalnych art. 20 ustawy o podatkach i opłatach lokalnych) - zaokrąglając w górę do pełnych groszy. 
Wyjątki w latach 2015 i następnych: 
* stawka podstawowa dla wyodrębnionego obszaru, tj. gruntów i budynków lub ich części związanych z prowadzeniem działalności gospodarczej - 95% maksymalnych stawek ogłoszonych przez Ministra Finansów;
*stawka podstawowa dla budowli - 2% wartości budowli.</t>
    </r>
  </si>
  <si>
    <t>W latach 2015-2016 przewiduje się utrzymanie stawki opłaty targowej na poziomie z 2013 r. W latach 2017 i 2022 przewiduje się wzrost stawek opłaty targowej każdorazowo o 15%. Stawka uzyskana z podwyższenia o 15% stawki wcześniej obowiązującej zostanie zaokrąglona, według podstawowej zasady zaokrąglania liczb (w górę lub w dół) do 0,50 zł albo do pełnych złotych.</t>
  </si>
  <si>
    <r>
      <t>Stawki podatkowe</t>
    </r>
    <r>
      <rPr>
        <sz val="10"/>
        <rFont val="Arial CE"/>
        <family val="0"/>
      </rPr>
      <t>: w 2015 r. wzrost o 5% w stosunku do 2014 r., od roku 2016 kontynuacja corocznego wzrostu o 5%, zaokrąglając stawkę podatku do pełnych złotych w górę, przy uwzględnieniu stawek minimalnych i maksymalnych.</t>
    </r>
  </si>
  <si>
    <r>
      <t>Stawki opłaty</t>
    </r>
    <r>
      <rPr>
        <sz val="10"/>
        <rFont val="Arial CE"/>
        <family val="0"/>
      </rPr>
      <t>: w 2015 r. 70 zł, w 2016 r. 80 zł, od 2017 r. - 90 zł,                                      w 2018 r. - 100 zł, a od 2019 r. wzrost stawki corocznie o 5%, zaokrąglając do pełnych złotych w górę.
Wyjątek:
*dla zobowiązanego i jego małżonka, jeżeli ich jedynym źródłem utrzymania jest emerytura lub renta przyjmuje się 50% stawki podstawowej od jednego psa.</t>
    </r>
  </si>
  <si>
    <t>Przyjmuje się w roku 2015 i latach kolejnych stały poziom dochodów w kwocie 
780.000 zł.</t>
  </si>
  <si>
    <t xml:space="preserve">W 2015 r. przewiduje się utrzymanie czynszu dzierżawnego na Targowisku na poziomie z 2014 r. Natomiast, od 2016 r. co 2 lata następowałby wzrost stawek opłat czynszu dzierżawnego w wysokości odpowiadającej wskaźnikowi wzrostu cen detalicznych towarów i usług konsumpcyjnych w okresie pierwszych trzech kwartałów publikowanemu przez GUS w stosunku do analogicznego okresu roku poprzedniego, liczone narastająco z dwóch lat.
Przewiduje się wzrost stawek czynszu najmu lokali komunalnych w zasobach ZGKiM w latach 2015-2018 o 10% w każdym roku.
Pozostałe dochody z dzierżawy i najmu: stawki czynszu dzierżawy i najmu w roku 2015 utrzymane będą na poziomie z roku 2014, natomiast od 2016 r. podlegać będą raz na dwa lata waloryzacji. Miernikiem waloryzacji będzie suma wskaźników:
- z pierwszego roku podlegającego waloryzacji - średnioroczny wskaźnik wzrostu cen towarów i usług konsumpcyjnych publikowany przez GUS za rok bieżący w stosunku do roku poprzedniego,
- z drugiego roku podlegającego waloryzacji - wskaźnik wzrostu cen towarów i usług konsumpcyjnych publikowany przez GUS za I-III kwartału roku bieżącego w stosunku do analogicznego okresu roku poprzedniego.
</t>
  </si>
  <si>
    <r>
      <rPr>
        <i/>
        <sz val="10"/>
        <rFont val="Arial"/>
        <family val="2"/>
      </rPr>
      <t xml:space="preserve">Wydatki bieżące ogółem: </t>
    </r>
    <r>
      <rPr>
        <sz val="10"/>
        <rFont val="Arial"/>
        <family val="2"/>
      </rPr>
      <t xml:space="preserve">w 2015 pozostaną na niezmienionym poziomie w porównaniu do roku 2014, natomiast od roku 2016 zakłada się wzrost wydatków o wskaźnik cen towarów i usług konsumpcyjnych. 
</t>
    </r>
    <r>
      <rPr>
        <i/>
        <sz val="10"/>
        <rFont val="Arial"/>
        <family val="2"/>
      </rPr>
      <t>Wynagrodzenia</t>
    </r>
    <r>
      <rPr>
        <sz val="10"/>
        <rFont val="Arial"/>
        <family val="2"/>
      </rPr>
      <t xml:space="preserve">: w 2015 pozostaną na niezmienionym poziomie w porównaniu do roku 2014, natomiast od roku 2016 zakłada się wzrost wydatków o wskaźnik cen towarów i usług konsumpcyjnych.
</t>
    </r>
  </si>
  <si>
    <t>Część C.</t>
  </si>
  <si>
    <t>LP.</t>
  </si>
  <si>
    <t>ŹRÓDŁO FINANSOWANIA ZADANIA/ 
NAZWA PROGRAMU</t>
  </si>
  <si>
    <t>DATA ZAWARCIA UMOWY LUB PRZEWIDYWANY TERMIN JEJ ZAWARCIA</t>
  </si>
  <si>
    <t>ŁĄCZNA KWOTA UMOWY</t>
  </si>
  <si>
    <r>
      <t>KWOTA WKŁADU KRAJOWEGO</t>
    </r>
    <r>
      <rPr>
        <b/>
        <sz val="11"/>
        <rFont val="Calibri"/>
        <family val="2"/>
      </rPr>
      <t>*</t>
    </r>
  </si>
  <si>
    <t>I. UMOWY ZAWARTE RAZEM:</t>
  </si>
  <si>
    <t>II. UMOWY PLANOWANE DO ZAWARCIA RAZEM:</t>
  </si>
  <si>
    <t>UMOWY OGÓŁEM:</t>
  </si>
  <si>
    <r>
      <rPr>
        <b/>
        <sz val="11"/>
        <rFont val="Calibri"/>
        <family val="2"/>
      </rPr>
      <t>ZATWIERDZAM*:</t>
    </r>
    <r>
      <rPr>
        <b/>
        <sz val="10"/>
        <rFont val="Calibri"/>
        <family val="2"/>
      </rPr>
      <t xml:space="preserve">
 ..........................................................
</t>
    </r>
    <r>
      <rPr>
        <b/>
        <i/>
        <sz val="10"/>
        <rFont val="Calibri"/>
        <family val="2"/>
      </rPr>
      <t>Data i podpis Naczelnika Wydziału FP</t>
    </r>
  </si>
  <si>
    <t>zł</t>
  </si>
  <si>
    <t>* WKŁAD KRAJOWY, to wysokość wydatków planowanych do poniesienia na realizację programu, projektu, zadania ze środków krajowych z końcówkami paragrafów "2" lub "9"</t>
  </si>
  <si>
    <t>NAZWA PROGRAMU, PROJEKTU, ZADANIA</t>
  </si>
  <si>
    <r>
      <t>cd. WIELOLETNIA PROGNOZA FINANSOWA NA LATA 2015-2025</t>
    </r>
    <r>
      <rPr>
        <b/>
        <sz val="12"/>
        <color indexed="10"/>
        <rFont val="Calibri"/>
        <family val="2"/>
      </rPr>
      <t xml:space="preserve"> - WYCINEK</t>
    </r>
  </si>
  <si>
    <r>
      <t xml:space="preserve">7. </t>
    </r>
    <r>
      <rPr>
        <b/>
        <sz val="12"/>
        <rFont val="Calibri"/>
        <family val="2"/>
      </rPr>
      <t xml:space="preserve">Części B. i C. </t>
    </r>
    <r>
      <rPr>
        <sz val="12"/>
        <rFont val="Calibri"/>
        <family val="2"/>
      </rPr>
      <t>wymagają zatwierdzenia Naczelnika Wydziału Rozwoju i Funduszy Pomocowych w przypadku zadań współfinansowanych przez UE, na finansowanie/dofinansowanie których Wydział FP będzie składał wniosek bądź będzie uczestniczył w jego przygotowaniu.</t>
    </r>
  </si>
  <si>
    <t>OBJAŚNIENIA I WYTYCZNE DO SPORZĄDZENIA 
WIELOLETNIEJ PROGNOZY FINANSOWEJ NA LATA 2015-2025
WRAZ Z DOKUMENTAMI TOWARZYSZĄCYMI</t>
  </si>
  <si>
    <r>
      <rPr>
        <b/>
        <sz val="12"/>
        <color indexed="10"/>
        <rFont val="Calibri"/>
        <family val="2"/>
      </rPr>
      <t>UZUPEŁNIENIE</t>
    </r>
    <r>
      <rPr>
        <b/>
        <sz val="12"/>
        <color indexed="8"/>
        <rFont val="Calibri"/>
        <family val="2"/>
      </rPr>
      <t xml:space="preserve"> DO WIELOLETNIEJ PROGNOZY FINANSOWEJ NA LATA 2015-2025</t>
    </r>
    <r>
      <rPr>
        <b/>
        <sz val="12"/>
        <color indexed="10"/>
        <rFont val="Calibri"/>
        <family val="2"/>
      </rPr>
      <t xml:space="preserve"> 
- WYKAZ UMÓW NA PROGRAMY, PROJEKTY, ZADANIA FINANSOWANE Z UDZIAŁEM ŚRODKÓW, O KTÓRYCH MOWA W ART. 5 UST. 1 PKT 2 UOFP</t>
    </r>
  </si>
  <si>
    <r>
      <t xml:space="preserve">A. </t>
    </r>
    <r>
      <rPr>
        <b/>
        <sz val="11"/>
        <color indexed="10"/>
        <rFont val="Calibri"/>
        <family val="2"/>
      </rPr>
      <t>UMOWY ZAWARTE</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</si>
  <si>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ZAWARTE</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</si>
  <si>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r>
      <t xml:space="preserve">A. </t>
    </r>
    <r>
      <rPr>
        <b/>
        <sz val="11"/>
        <color indexed="10"/>
        <rFont val="Calibri"/>
        <family val="2"/>
      </rPr>
      <t>UMOWY PLANOWANE DO ZAWARCIA</t>
    </r>
    <r>
      <rPr>
        <b/>
        <sz val="11"/>
        <color indexed="8"/>
        <rFont val="Calibri"/>
        <family val="2"/>
      </rPr>
      <t xml:space="preserve"> FINANSOWANE </t>
    </r>
    <r>
      <rPr>
        <b/>
        <sz val="11"/>
        <color indexed="10"/>
        <rFont val="Calibri"/>
        <family val="2"/>
      </rPr>
      <t xml:space="preserve">W CO NAJMNIEJ 60% </t>
    </r>
    <r>
      <rPr>
        <b/>
        <sz val="11"/>
        <color indexed="8"/>
        <rFont val="Calibri"/>
        <family val="2"/>
      </rPr>
      <t>ŚRODKAMI, O KTÓRYCH MOWA                           W ART. 5 UST. 1 PKT 2 UOFP</t>
    </r>
  </si>
  <si>
    <r>
      <t xml:space="preserve">B. </t>
    </r>
    <r>
      <rPr>
        <b/>
        <sz val="11"/>
        <color indexed="10"/>
        <rFont val="Calibri"/>
        <family val="2"/>
      </rPr>
      <t>UMOWY PLANOWANE DO ZAWARCIA</t>
    </r>
    <r>
      <rPr>
        <b/>
        <sz val="11"/>
        <color indexed="8"/>
        <rFont val="Calibri"/>
        <family val="2"/>
      </rPr>
      <t xml:space="preserve"> FINANSOWANE ŚRODKAMI, O KTÓRYCH MOWA W ART. 5 UST. 1 PKT 2 UOFP</t>
    </r>
    <r>
      <rPr>
        <b/>
        <i/>
        <sz val="11"/>
        <color indexed="8"/>
        <rFont val="Calibri"/>
        <family val="2"/>
      </rPr>
      <t xml:space="preserve"> </t>
    </r>
    <r>
      <rPr>
        <b/>
        <i/>
        <sz val="11"/>
        <color indexed="10"/>
        <rFont val="Calibri"/>
        <family val="2"/>
      </rPr>
      <t>W MNIEJ NIŻ 60%</t>
    </r>
  </si>
  <si>
    <t>12. Finansowanie programów, projektów lub zadań realizowanych z udziałem środków, o których mowa w art. 5 ust. 1 pkt 2 i 3 uofp</t>
  </si>
  <si>
    <t>W 2015 r. nie przewiduje się zmiany wysokości obowiązujących stawek opłat za gospodarowanie odpadami komunalnymi, natomiast przewiduje się zmianę systemu naliczania opłat.</t>
  </si>
  <si>
    <r>
      <t xml:space="preserve">Zgodnie z "Wytycznymi dotyczącymi założeń makroekonomicznych na potrzeby wieloletnich prognoz finansowych jednostek samorządu terytorialnego" Ministra Finansów z 10 czerwca 2014 r.:
1) </t>
    </r>
    <r>
      <rPr>
        <b/>
        <sz val="10"/>
        <rFont val="Arial"/>
        <family val="2"/>
      </rPr>
      <t xml:space="preserve">Prognozowana inflacja </t>
    </r>
    <r>
      <rPr>
        <sz val="10"/>
        <rFont val="Arial"/>
        <family val="2"/>
      </rPr>
      <t xml:space="preserve">wynosi odpowiednio: w 2015 r. - 2,3%, w 2016 - 2,5%, w 2017 r. - 2,2%, w latach 2018-2022 - 2,4%, natomiast w latach 2023-2025 - 2,3%.
2) </t>
    </r>
    <r>
      <rPr>
        <b/>
        <sz val="10"/>
        <rFont val="Arial"/>
        <family val="2"/>
      </rPr>
      <t>Prognozowany wskaźnik PKB</t>
    </r>
    <r>
      <rPr>
        <sz val="10"/>
        <rFont val="Arial"/>
        <family val="2"/>
      </rPr>
      <t xml:space="preserve"> wynosi odpowiednio: w 2015 r. - 3,8%, w latach 2016 -2017 - 4,3%, w 2018 r. - 4,1%, w 2019 r. 3,6%, w 2020 r. - 3,2%, w 2021 r. - 3,1%, w latach 2022 --2023 - 2,8%, w latach 2024-2025 - 2,7%.</t>
    </r>
  </si>
  <si>
    <t>Opis całego zadania:</t>
  </si>
  <si>
    <t>Opis części zadania do sfinansowania ze środków z opłat i kar za korzystanie ze środowiska:</t>
  </si>
  <si>
    <t>Przewidywany efekt ekologiczny:</t>
  </si>
  <si>
    <t>*zgodnie z art. 403 ust. 2 ustawy z dnia 27 kwietnia 2001 r. Prawo ochrony środowiska /Dz.U. z 2013 r. poz. 1232, z poźn. zm./ ze środków pochodzących z opłat i kar za korzystanie ze środowiska finansowane są zadania własne gminy określone w art. 400 a ust. 1 pkt 2, 5, 8, 9, 15, 16, 21-25, 29, 31, 32 i 38-42 ww. ustawy</t>
  </si>
  <si>
    <t>2) przedsięwzięcia związane z ochroną wód;</t>
  </si>
  <si>
    <t>5) wspomaganie realizacji zadań modernizacyjnych i inwestycyjnych, służących ochronie środowiska i gospodarce wodnej, w tym dotyczących instalacji lub urządzeń ochrony przeciwpowodziowej i obiektów małej retencji wodnej;</t>
  </si>
  <si>
    <t>8) przedsięwzięcia związane z gospodarką odpadami;</t>
  </si>
  <si>
    <t>9) przedsięwzięcia związane z ochroną powierzchni ziemi;</t>
  </si>
  <si>
    <t>15) wspomaganie realizacji zadań państwowego monitoringu środowiska, innych systemów kontrolnych i pomiarowych oraz badań stanu środowiska, a także systemów pomiarowych zużycia wody i ciepła;</t>
  </si>
  <si>
    <t>16) wspomaganie systemów gromadzenia i przetwarzania danych związanych z dostępem do informacji o środowisku;</t>
  </si>
  <si>
    <t>21) przedsięwzięcia związane z ochroną powietrza;</t>
  </si>
  <si>
    <t>22) wspomaganie wykorzystania lokalnych źródeł energii odnawialnej oraz wprowadzania bardziej przyjaznych dla środowiska nośników energii;</t>
  </si>
  <si>
    <t>24) wspomaganie ekologicznych form transportu;</t>
  </si>
  <si>
    <t>23) wspomaganie działalności związanej z wytwarzaniem biokomponentów i biopaliw ciekłych;</t>
  </si>
  <si>
    <t>25) działania z zakresu rolnictwa ekologicznego bezpośrednio oddziałujące na stan gleby, powietrza i wód, w szczególności prowadzenie gospodarstw rolnych produkujących metodami ekologicznymi położonych na obszarach podlegających ochronie na podstawie przepisów ustawy z dnia 16 kwietnia 2004 r. o ochronie przyrody;</t>
  </si>
  <si>
    <t>29) przedsięwzięcia związane z ochroną przyrody, w tym urządzanie i utrzymanie terenów zieleni, zadrzewień, zakrzewień oraz parków;</t>
  </si>
  <si>
    <t>31) profilaktykę zdrowotną dzieci zamieszkałych na obszarach, na których występują przekroczenia standardów jakości środowiska;</t>
  </si>
  <si>
    <t>32) edukację ekologiczną oraz propagowanie działań proekologicznych i zasady zrównoważonego rozwoju;</t>
  </si>
  <si>
    <t>38) współfinansowanie projektów inwestycyjnych, kosztów operacyjnych i działań realizowanych z udziałem środków pochodzących z Unii Europejskiej niepodlegających zwrotowi;</t>
  </si>
  <si>
    <t>39) przygotowywanie dokumentacji przedsięwzięć z zakresu ochrony środowiska i gospodarki wodnej, które mają być współfinansowane ze środków pochodzących z Unii Europejskiej niepodlegających zwrotowi;</t>
  </si>
  <si>
    <t>42) inne zadania służące ochronie środowiska i gospodarce wodnej, wynikające z zasady zrównoważonego rozwoju i polityki ekologicznej państwa.</t>
  </si>
  <si>
    <t>41a) przedsięwzięcia związane z wdrażaniem i funkcjonowaniem systemu ekozarządzania i audytu (EMAS);</t>
  </si>
  <si>
    <t>41) współfinansowanie przedsięwzięć z zakresu ochrony środowiska i gospodarki wodnej realizowanych na zasadach określonych w ustawie z dnia 19 grudnia 2008 r. o partnerstwie publiczno-prywatnym (Dz. U. z 2009 r. Nr 19, poz. 100, z późn. zm.);</t>
  </si>
  <si>
    <t>40) współfinansowanie projektów inwestycyjnych, kosztów operacyjnych i działań realizowanych z udziałem środków bezzwrotnych pozyskiwanych w ramach współpracy z organizacjami międzynarodowymi oraz współpracy dwustronnej;</t>
  </si>
  <si>
    <r>
      <t>Zadania własne gminy określone w art. 400 a ust. 1 pkt 2, 5, 8, 9, 15, 16, 21-25, 29, 31, 32 i 38-42 ustawy z dnia 27 kwietnia 2001 r.</t>
    </r>
    <r>
      <rPr>
        <b/>
        <i/>
        <sz val="12"/>
        <rFont val="Arial"/>
        <family val="2"/>
      </rPr>
      <t xml:space="preserve"> Prawo ochrony środowisk</t>
    </r>
    <r>
      <rPr>
        <b/>
        <sz val="12"/>
        <rFont val="Arial"/>
        <family val="2"/>
      </rPr>
      <t xml:space="preserve">a                    /Dz.U. z 2013 r. poz. 1232, z poźn. zm./ </t>
    </r>
  </si>
  <si>
    <t>Załącznik nr 1 do Zarządzenia
Nr 120/2014 Burmistrza Polic
z dnia 17.06.2014 r.</t>
  </si>
  <si>
    <t>Załącznik nr 2 do Zarządzenia
Nr 120/2014 Burmistrza Polic
z dnia 17.06.2014 r.</t>
  </si>
  <si>
    <t>Załącznik nr 3 do Zarządzenia
Nr 120/2014 Burmistrza Polic
z dnia 17.06.2014 r.</t>
  </si>
  <si>
    <t>Załącznik nr 4 do Zarządzenia
Nr 120/2014 Burmistrza Polic
z dnia 17.06.2014 r.</t>
  </si>
  <si>
    <t>Załącznik nr 5 do Zarządzenia
Nr 120/2014 Burmistrza Polic
z dnia 17.06.2014 r.</t>
  </si>
  <si>
    <t>Załącznik nr 6 do Zarządzenia
Nr 120/2014 Burmistrza Polic
z dnia 17.06.2014 r.</t>
  </si>
  <si>
    <t>Załącznik nr 7 do Zarządzenia
Nr 120/2014 Burmistrza Polic
z dnia 17.06.2014 r.</t>
  </si>
  <si>
    <t>Załącznik nr 8 do Zarządzenia
Nr 120/2014 Burmistrza Polic
z dnia 17.06.2014 r.</t>
  </si>
  <si>
    <t>Załącznik nr 9 do Zarządzenia
Nr 120/2014 Burmistrza Polic
z dnia 17.06.2014 r.</t>
  </si>
  <si>
    <t>Załącznik nr 10 do Zarządzenia
Nr 120/2014 Burmistrza Polic
z dnia 17.06.2014 r.</t>
  </si>
  <si>
    <t>Załącznik nr 11 do Zarządzenia
Nr 120/2014 Burmistrza Polic
z dnia 17.06.2014 r.</t>
  </si>
  <si>
    <t>Załącznik nr 12 do Zarządzenia
Nr 120/2014 Burmistrza Polic
z dnia 17.06.2014 r.</t>
  </si>
  <si>
    <t>Załącznik nr 13 do Zarządzenia
Nr 120/2014 Burmistrza Polic
z dnia 17.06.2014 r.</t>
  </si>
  <si>
    <t>Załącznik nr 15 do Zarządzenia
Nr 120/2014 Burmistrza Polic
z dnia 17.06.2014 r.</t>
  </si>
  <si>
    <t>Załącznik nr 16 do Zarządzenia
Nr 120/2014 Burmistrza Polic
z dnia 17.06.2014 r.</t>
  </si>
  <si>
    <t>Załącznik nr 17 do Zarządzenia
Nr 120/2014 Burmistrza Polic
z dnia 17.06.2014 r.</t>
  </si>
  <si>
    <t>Załącznik nr 19 do Zarządzenia
Nr 120/2014 Burmistrza Polic
z dnia 17.06.2014 r.</t>
  </si>
  <si>
    <t>Załącznik nr 20 do Zarządzenia
Nr 120/2014 Burmistrza Polic
z dnia 17.06.2014 r.</t>
  </si>
  <si>
    <t>Załącznik nr 21 do Zarządzenia                                           
Nr 120/2014 Burmistrza Polic
z dnia 17.06.2014 r.</t>
  </si>
  <si>
    <t>Załącznik nr 22 do Zarządzenia
Nr 120/2014 Burmistrza Polic
z dnia 17.06.2014 r.</t>
  </si>
  <si>
    <t>Załącznik nr 23 do Zarządzenia
Nr 120/2014 Burmistrza Polic
z dnia 17.06.2014 r.</t>
  </si>
  <si>
    <t>Załącznik nr 24 do Zarządzenia
Nr 120/2014 Burmistrza Polic
z dnia 17.06.2014 r.</t>
  </si>
  <si>
    <t>II. Równowartość odpisów amortyzacyjnych</t>
  </si>
  <si>
    <r>
      <t xml:space="preserve">VIII. Odpisy amortyzacyjne </t>
    </r>
    <r>
      <rPr>
        <vertAlign val="superscript"/>
        <sz val="9"/>
        <rFont val="Arial CE"/>
        <family val="0"/>
      </rPr>
      <t>1)</t>
    </r>
  </si>
  <si>
    <r>
      <t xml:space="preserve">VIII. Odpisy amortyzacyjne </t>
    </r>
    <r>
      <rPr>
        <vertAlign val="superscript"/>
        <sz val="9"/>
        <rFont val="Arial CE"/>
        <family val="0"/>
      </rPr>
      <t>2)</t>
    </r>
  </si>
  <si>
    <t>Podatek VAT od otrzymanych dotacji przedmiotowych</t>
  </si>
  <si>
    <t>III. Informacja o rozliczeniu kasowym z budżetem</t>
  </si>
  <si>
    <t>Objaśnienia:</t>
  </si>
  <si>
    <r>
      <rPr>
        <vertAlign val="superscript"/>
        <sz val="9"/>
        <rFont val="Arial"/>
        <family val="2"/>
      </rPr>
      <t>1)</t>
    </r>
    <r>
      <rPr>
        <sz val="9"/>
        <rFont val="Arial"/>
        <family val="2"/>
      </rPr>
      <t xml:space="preserve"> odpisy amortyzacyjne od środków trwałych oraz wartości niematerialnych i prawnych otrzymanych nieodpłatnie przez samorządowy zakład budżetowy, a także od środków trwałych oraz wartości niematerialnych i prawnych, na sfinansowanie których samorządowy zakład budżetowy otrzymał środki pieniężne </t>
    </r>
  </si>
  <si>
    <r>
      <rPr>
        <vertAlign val="superscript"/>
        <sz val="9"/>
        <rFont val="Arial"/>
        <family val="2"/>
      </rPr>
      <t>2)</t>
    </r>
    <r>
      <rPr>
        <sz val="9"/>
        <rFont val="Arial"/>
        <family val="2"/>
      </rPr>
      <t xml:space="preserve"> odpisy amortyzacyjne od środków trwałych oraz wartości niematerialnych i prawnych zakupionych ze środków własnych</t>
    </r>
  </si>
  <si>
    <t>dzień - miesiąc - rok</t>
  </si>
  <si>
    <t>Zakład budżetowy w dziale i rozdziale właściwym dla przeważającego rodzaju swojej działalności, określonego w przepisach o klasyfikacji dochodów, wydatków, przychodów i rozchodów oraz środków pochodzących ze źródeł zagranicznych, sporządza zbiorczy plan finansowy według powyższego wzoru.</t>
  </si>
  <si>
    <t>6230 - 30 000</t>
  </si>
  <si>
    <t>Wykonanie instalacji ciepłej wody użytkowej w budynkach administrowanych przez ZGKiM - dotacja dla ZGKiM w Policach</t>
  </si>
  <si>
    <t>Wymiana instalacji elektrycznej w budynkach administrowanych przez ZGKiM - dotacja dla ZGKiM w Policach</t>
  </si>
  <si>
    <t>6210 - 130 690</t>
  </si>
  <si>
    <t>Remonty kapitalne dachów budynków administrowanych przez ZGKiM - dotacja dla ZGKiM w Policach</t>
  </si>
  <si>
    <t>Termomodernizacja budynków administrowanych przez ZGKiM - dotacja dla ZGKiM w Policach</t>
  </si>
  <si>
    <t>6210 - 134 714</t>
  </si>
  <si>
    <t>Termomodernizacja budynków administrowanych przez ZGKiM - dotacja dla wspólnot mieszkaniowych</t>
  </si>
  <si>
    <t>6230 - 543 456</t>
  </si>
  <si>
    <t>6060 - 203 000</t>
  </si>
  <si>
    <t>Komputeryzacja Urzędu Miejskiego w Policach</t>
  </si>
  <si>
    <t>6050 - 10 000</t>
  </si>
  <si>
    <t>6050 - 220 000</t>
  </si>
  <si>
    <t>6050 - 80 000</t>
  </si>
  <si>
    <t>Budowa ścieżki rowerowej łączącej ul. Piłsudskiego z ul. Jasienicką w Policach</t>
  </si>
  <si>
    <t>6050 - 50 000</t>
  </si>
  <si>
    <t>Przebudowa pomieszczeń w budynku przy ul. Licealnej w Policach na potrzeby schroniska dla bezdomnych</t>
  </si>
  <si>
    <t>Rozbudowa cmentarza komunalnego przy ul. Tanowskiej w Policach - etap III</t>
  </si>
  <si>
    <t>Przebudowa ulicy Bankowej w Policach                                                                      - etap I (odcinek od ul. Wyszyńskiego do ul. Grzybowej)</t>
  </si>
  <si>
    <t>Budowa kontenerowej stacji uzdatniania wody w miejscowości Nowa Jasienica</t>
  </si>
  <si>
    <t>Budowa odcinków sieci wodociągowej na terenie Gminy Police</t>
  </si>
  <si>
    <t>Budowa odcinków sieci kanalizacji sanitarnej na terenie Gminy Police</t>
  </si>
  <si>
    <t>Podjazd dla osób niepełnosprawnych w budynku Klubu Nauczyciela</t>
  </si>
  <si>
    <t>Wydział Techniczno-Inwestycyjny</t>
  </si>
  <si>
    <t>Docieplenie dachów na budynkach Szkoły Podstawowej nr 8 w Policach</t>
  </si>
  <si>
    <t>92604</t>
  </si>
  <si>
    <t>Przebudowa remizy OSP w Tanowie - dokumentacja projektowa</t>
  </si>
  <si>
    <t>Przebudowa ulicy M. Reja w Policach</t>
  </si>
  <si>
    <t>Przebudowa drogi w miejscowości Drogoradz - aktualizacja dokumentacji projektowej</t>
  </si>
  <si>
    <r>
      <t xml:space="preserve">Projekt </t>
    </r>
    <r>
      <rPr>
        <b/>
        <sz val="11"/>
        <rFont val="Arial CE"/>
        <family val="0"/>
      </rPr>
      <t>/ plan</t>
    </r>
    <r>
      <rPr>
        <b/>
        <sz val="11"/>
        <rFont val="Arial CE"/>
        <family val="2"/>
      </rPr>
      <t xml:space="preserve"> dochodów</t>
    </r>
  </si>
  <si>
    <r>
      <t xml:space="preserve">Projekt planu finansowego / </t>
    </r>
    <r>
      <rPr>
        <strike/>
        <sz val="10"/>
        <rFont val="Arial CE"/>
        <family val="0"/>
      </rPr>
      <t>Plan finansowy</t>
    </r>
    <r>
      <rPr>
        <sz val="10"/>
        <rFont val="Arial CE"/>
        <family val="0"/>
      </rPr>
      <t xml:space="preserve">*  </t>
    </r>
    <r>
      <rPr>
        <b/>
        <sz val="10"/>
        <rFont val="Arial CE"/>
        <family val="0"/>
      </rPr>
      <t>WYDZIAŁU TECHNICZNO-INWESTYCYJNEGO</t>
    </r>
    <r>
      <rPr>
        <sz val="10"/>
        <rFont val="Arial CE"/>
        <family val="0"/>
      </rPr>
      <t xml:space="preserve"> na rok 2015</t>
    </r>
  </si>
  <si>
    <t>6050 - 150 000</t>
  </si>
  <si>
    <t>Przebudowa hali sportowej przy ul. Siedleckiej w Policach</t>
  </si>
  <si>
    <t>-</t>
  </si>
  <si>
    <t>6050 - 60 000</t>
  </si>
  <si>
    <t>DZIAŁ 400 - WYTWARZANIE I ZAOPATRZENIE W ENERGIĘ, GAZ I WODĘ</t>
  </si>
  <si>
    <t>DZIAŁ 600 - TRANSPORT I ŁĄCZNOŚĆ</t>
  </si>
  <si>
    <t>DZIAŁ 630 - TURYSTYKA</t>
  </si>
  <si>
    <t>DZIAŁ 700 - GOSPODARKA MIESZKANIOWA</t>
  </si>
  <si>
    <t>DZIAŁ 750 - ADMINISTRACJA PUBLICZNA</t>
  </si>
  <si>
    <t>DZIAŁ 754 - BEZPIECZEŃSTWO PUBLICZNE I OCHRONA PRZCIWPOŻAROWA</t>
  </si>
  <si>
    <t>DZIAŁ 801 - OŚWIATA I WYCHOWANIE</t>
  </si>
  <si>
    <t>DZIAŁ 853 - POZOSTAŁE ZADANIA W ZAKRESIE POLITYKI SPOŁECZNEJ</t>
  </si>
  <si>
    <t>DZIAŁ 900 - GOSPODARKA KOMUNALNA I OCHRONA ŚRODOWISKA</t>
  </si>
  <si>
    <t>DZIAŁ 926 - KULTURA FIZYCZNA</t>
  </si>
  <si>
    <t>DZIAŁ 852 - POMOC SPOŁECZNA</t>
  </si>
  <si>
    <t>6207</t>
  </si>
  <si>
    <t>6298</t>
  </si>
  <si>
    <t>0870</t>
  </si>
  <si>
    <t>0970</t>
  </si>
  <si>
    <t>2708</t>
  </si>
  <si>
    <t>6330</t>
  </si>
  <si>
    <t>Grzywny i inne kary pieniężne od osób prawnych i innych jednostek organizacyjnych</t>
  </si>
  <si>
    <t>Wpływy ze sprzedaży składników majątkowych</t>
  </si>
  <si>
    <t>Wpływy z różnych dochodów</t>
  </si>
  <si>
    <t>Dotacje celowe w ramach programów finansowanych z udziałem środków europejskich</t>
  </si>
  <si>
    <t>Środki na dofinansowanie własnych inwestycji gmin, pozyskane z innych źródeł</t>
  </si>
  <si>
    <t>Środki na dofinansowanie własnych zadań bieżących, pozyskane z innych źródeł</t>
  </si>
  <si>
    <t>Dotacje celowe otrzymane z budżetu państwa na realizację inwestycji i zakupów inwestycyjnych własnych gmin</t>
  </si>
  <si>
    <t>2007</t>
  </si>
  <si>
    <t>Harmonogram realizacji budżetu (dochody budżetowe) w 2015 roku przez WYDZIAŁ TECHNICZNO-INWESTYCYJNY</t>
  </si>
  <si>
    <t>6660</t>
  </si>
  <si>
    <t>Regionalny Program Operacyjny dla województwa zachodniopomorskiego na lata 2007-2013</t>
  </si>
  <si>
    <t>Narodowy Program Przebudowy Dróg Lokalnych                           -etap II</t>
  </si>
  <si>
    <t>INTERREG IVA</t>
  </si>
  <si>
    <t>8.</t>
  </si>
  <si>
    <t>Zakup i montaż wiat przystankowych na terenie Gminy Police</t>
  </si>
  <si>
    <t>Usługa transmisji danych oraz serwis techniczny monitoringu miejskiego / Bezpieczeństwo publiczne</t>
  </si>
  <si>
    <t>754/75412</t>
  </si>
  <si>
    <t>754/75495</t>
  </si>
  <si>
    <t>900/90095</t>
  </si>
  <si>
    <t>600/60016</t>
  </si>
  <si>
    <t>Przebudowa wiaduktu na ul. Kuźnickiej w Policach / Poprawa warunków bezpieczeństwa ruchu drogowego</t>
  </si>
  <si>
    <t>1.3.2.3.</t>
  </si>
  <si>
    <t>Przebudowa pomieszczeń w budynku przy ul. Licealnej w Policach / Zapewnienie osobom bezdomnym i starszym odpowiednich warunków bytowania</t>
  </si>
  <si>
    <t>Przebudowa hali sportowej przy ul. Siedleckiej w Policach / Zapewnienie bezpiecznych i odpowiednich warunków do korzystania z obiektów sportowych</t>
  </si>
  <si>
    <t>926/92604</t>
  </si>
  <si>
    <t>Rozbudowa cmentarza komunalnego w Policach-etap III /Powiększenie terenów pochówkowych</t>
  </si>
  <si>
    <t>921/92109</t>
  </si>
  <si>
    <t>Budowa ścieżki rowerowej łączącej ulicę Piłsudskiego z ulicą Jasienicką w Policach / Poprawa warunków bezpieczeństwa ruchu drogowego</t>
  </si>
  <si>
    <t>Przebudowa remizy OSP w Tanowie</t>
  </si>
  <si>
    <t>Budowa sieci kanalizacji sanitarnej i deszczowej w miejscowości Tanowo i Witorza</t>
  </si>
  <si>
    <t>900/90001</t>
  </si>
  <si>
    <t>INTERREG V</t>
  </si>
  <si>
    <t>1.1.2.3.</t>
  </si>
  <si>
    <t>1.1.2.4.</t>
  </si>
  <si>
    <t>Program Rozwoju Obszarów Wiejskich</t>
  </si>
  <si>
    <t>Regionalny Program Operacyjny dla województwa zachodniopomorskiego</t>
  </si>
  <si>
    <t>6050 - 780 000</t>
  </si>
  <si>
    <t>92601</t>
  </si>
  <si>
    <t>Modernizacja nawierzchni boiska do piłki nożnej i bieżni okrężnej na terenie kompleksu sportowo-rekreacyjnego przy ul. Piaskowej w Policach</t>
  </si>
  <si>
    <t>Rozbudowa miejskiej przystani żeglarskiej przy ul. Konopnickiej w Policach</t>
  </si>
  <si>
    <t>Przebudowa wiaduktu na ul. Piotra i Pawła w Policach</t>
  </si>
  <si>
    <t>Przebudowa ulicy Bankowej w Policach-etap I</t>
  </si>
  <si>
    <t>Rozbudowa transgranicznej infrastruktury turystycznej i sportów wodnych w Trzebieży</t>
  </si>
  <si>
    <t>Ministerstwo Sportu</t>
  </si>
  <si>
    <t>Przebudowa Parku Staromiejskiego w Policach</t>
  </si>
  <si>
    <t>Zagospodarowanie przestrzeni miejskiej na Placu Chrobrego w Policach</t>
  </si>
  <si>
    <t>WFOŚiGW</t>
  </si>
  <si>
    <t>Modernizacja boiska do piłki nożnej i bieżni okrężnej na terenie kompleksu sportowo-rekreacyjnego przy ul. Piaskowej w Policach</t>
  </si>
  <si>
    <t>926/92601</t>
  </si>
  <si>
    <t>9.</t>
  </si>
  <si>
    <t>10.</t>
  </si>
  <si>
    <t>11.</t>
  </si>
  <si>
    <t>12.</t>
  </si>
  <si>
    <t>13.</t>
  </si>
  <si>
    <t>14.</t>
  </si>
  <si>
    <t>Plan dochodów 
w 2017 r.</t>
  </si>
  <si>
    <t>Plan dochodów 
w 2018 r.</t>
  </si>
  <si>
    <t>Regionalny Program Operacyjny</t>
  </si>
  <si>
    <t>Przebudowa wiaduktu na ul. Kuźnickiej w Policach</t>
  </si>
  <si>
    <t>Regionalny Program Operacyjny dla województwa zachodniopomorskiego na lata 2014-2020</t>
  </si>
  <si>
    <t>6050 - 1 889 548</t>
  </si>
  <si>
    <t>6290</t>
  </si>
  <si>
    <t>budżet państwa - program budowy schronisk</t>
  </si>
  <si>
    <t>Przebudowa budynku administracyjnego przy ul. Portowej 5 w Trzebieży na potrzeby świetlicy wiejskiej / Poprawa warunków funkcjonowania samorządów wiejskich</t>
  </si>
  <si>
    <t xml:space="preserve">Budowa sieci kanalizacji sanitarnej i deszczowej w miejscowości Tanowo i Witorza / Ochrona środowiska poprzez budowę zbiorczych systemów odprowadzających ścieki </t>
  </si>
  <si>
    <t>Przebudowa remizy OSP w Tanowie / Poprawa funkcjonowania ochotniczych straży</t>
  </si>
  <si>
    <t>Budowa ścieżki rowerowej łączącej ulicę Piłsudskiego z ulicą Jasienicką w Policach</t>
  </si>
  <si>
    <t>10.2014</t>
  </si>
  <si>
    <t>03.2015</t>
  </si>
  <si>
    <t>03.2016</t>
  </si>
  <si>
    <t xml:space="preserve">Przebudowa budynku administracyjnego przy ul. Portowej 5 w Trzebieży na potrzeby świetlicy wiejskiej </t>
  </si>
  <si>
    <t>RPO</t>
  </si>
  <si>
    <t>10.2015</t>
  </si>
  <si>
    <t>6300 - 100 000</t>
  </si>
  <si>
    <t>6190 - 100 000</t>
  </si>
  <si>
    <t>Budowa sieci kanalizacji sanitarnej i deszczowej w miejscowości Tanowo i Witorza - etap I (sieć przesyłowa do miejscowości Trzeszczyn i kanalizacja deszczowa)</t>
  </si>
  <si>
    <t>Modernizacje systemów grzewczych przez mieszkańców Gminy Police - dotacje</t>
  </si>
  <si>
    <t>DZIAŁ 851 - OCHRONA ZDROWIA</t>
  </si>
  <si>
    <t>Budowa stacjonarnego hospicjum dla nieuleczalnie chorych - dotacja dla Stowarzyszenia Hospicjum Królowej Apostołów</t>
  </si>
  <si>
    <t>Budowa mieszkań treningowych przy Środowiskowym Domu Samopomocy w Policach - pomoc finansowa dla Powiatu Polickiego</t>
  </si>
  <si>
    <t>Budowa ścieżki rowerowej łączącej ulicę Kuźnicką z ulicą Dworcową w Policach-Jasienicy - dokumentacja projektowa</t>
  </si>
  <si>
    <t>Przebudowa ulicy Kościelnej w Przęsocinie</t>
  </si>
  <si>
    <t>6050 - 300 000</t>
  </si>
  <si>
    <t>6210 - 130 396</t>
  </si>
  <si>
    <t>6210 - 513 890</t>
  </si>
  <si>
    <t>6050 - 70 000</t>
  </si>
  <si>
    <t>Przebudowa ulicy Bursztynowej w Policach - dokumentacja projektowa</t>
  </si>
  <si>
    <t>6050 - 1 460 000</t>
  </si>
  <si>
    <t>6050 - 3 900 000</t>
  </si>
  <si>
    <t xml:space="preserve">6050 - 30 000                                                                             </t>
  </si>
  <si>
    <t>6050 - 550 000</t>
  </si>
  <si>
    <t>Projekt adaptacji strychu na poddaszu Szkoły Podstawowej w Tanowie</t>
  </si>
  <si>
    <t xml:space="preserve">Budowa placu zabaw przy ul. Bankowej w Policach  </t>
  </si>
  <si>
    <t>Budowa oświetlenia przy ul. Wiśniowej, ul. Czereśniowej i ul. Brzoskwiniowej w Policach</t>
  </si>
  <si>
    <t>6050 - 250 000</t>
  </si>
  <si>
    <t>6050 - 1 960 396</t>
  </si>
  <si>
    <t>6050 - 350 000</t>
  </si>
  <si>
    <t>Plan dochodów 
w 2019 r.</t>
  </si>
  <si>
    <t>Przebudowa budynku administracyjnego przy ul. Portowej 5 w Trzebieży na potrzeby świetlicy wiejskiej</t>
  </si>
  <si>
    <t>15.</t>
  </si>
  <si>
    <t>Przebudowa ulicy Bankowej w Policach - etap I (odcinek od ul. Wyszyńskiego do ul. Grzybowej)/  Poprawa warunków bezpieczeństwa ruchu drogowego</t>
  </si>
  <si>
    <t>budżet państwa - Ministerstwo Sportu</t>
  </si>
  <si>
    <t>budżet państwa - NPPDL II</t>
  </si>
  <si>
    <t>852/85295</t>
  </si>
  <si>
    <t>Budowa węzła przesiadkowego przy ul. Wyszyńskiego w Policach</t>
  </si>
  <si>
    <t>1.1.2.5.</t>
  </si>
  <si>
    <t>600/60004</t>
  </si>
  <si>
    <t>Budowa węzła przesiadkowego przy ul. Wyszyńskiego w Policach / Zintegrowanie różnych systemów transportu lokalnego</t>
  </si>
  <si>
    <t>Rozbudowa terenów rekreacyjnych nad Łarpią - dokumentacja projektowa</t>
  </si>
  <si>
    <t>Środki przekazane przez jednostki zaliczane  do sektora finansów publicznych</t>
  </si>
  <si>
    <t>Środki przekazane przez jednostki niezaliczane  do sektora finansów publicznych</t>
  </si>
  <si>
    <t>Wpływy ze zwrotów dotacji oraz płatności, pobranych niezależnie lub w nadmiernej wysokości, dotyczące dochodów majątkowych</t>
  </si>
  <si>
    <t xml:space="preserve">Modernizacja boiska do piłki nożnej i bieżni okrężnej na terenie kompleksu sportowo-rekreacyjnego przy ul. Piaskowej w Policach / Zapewnienie bezpiecznych i odpowiednich warunków do korzystania z obiektów sportowych </t>
  </si>
  <si>
    <t>6280</t>
  </si>
  <si>
    <t>Harmonogram realizacji budżetu (wydatki budżetowe) w 2015 roku przez WYDZIAŁ TECHNICZNO-INWESTYCYJNY</t>
  </si>
  <si>
    <t>Wydział TI</t>
  </si>
  <si>
    <t>Wydział OR</t>
  </si>
  <si>
    <t>Wydział OŚ</t>
  </si>
  <si>
    <t>SP w Tanowie</t>
  </si>
  <si>
    <r>
      <t>PLAN</t>
    </r>
    <r>
      <rPr>
        <b/>
        <sz val="12"/>
        <rFont val="Arial CE"/>
        <family val="2"/>
      </rPr>
      <t xml:space="preserve">   WYDATKÓW   MAJĄTKOWYCH   NA   ROK   2015</t>
    </r>
  </si>
  <si>
    <t>Wydział              GKM</t>
  </si>
  <si>
    <t>Wyd. struk-turalny</t>
  </si>
  <si>
    <t>Przebudowa piłkochwytu  na terenie Szkoły Podstawowej nr 1 w Policach</t>
  </si>
  <si>
    <t>Środki budżetowe</t>
  </si>
  <si>
    <t>*sprzedaż obligacji    / **zaciągane krydyty i pożyczki</t>
  </si>
  <si>
    <t>6050  - 100 000                                                                           6057 - 1 009 500                                                                                 6059 - 336 500</t>
  </si>
  <si>
    <t>Budowa ścieżki rowerowej łączącej ul. Bankową z ul. Siedlecką w Policach - dokum. Projektowa</t>
  </si>
  <si>
    <t>79</t>
  </si>
  <si>
    <t xml:space="preserve">79 </t>
  </si>
  <si>
    <t xml:space="preserve">  </t>
  </si>
  <si>
    <r>
      <t xml:space="preserve">Planowane wydatki </t>
    </r>
    <r>
      <rPr>
        <sz val="8"/>
        <rFont val="Arial CE"/>
        <family val="0"/>
      </rPr>
      <t>9+11+12+14</t>
    </r>
  </si>
  <si>
    <t>OSiR</t>
  </si>
  <si>
    <t>35A</t>
  </si>
  <si>
    <t>35B</t>
  </si>
  <si>
    <t>21A</t>
  </si>
  <si>
    <t>SP 3</t>
  </si>
  <si>
    <t>6050 - 4 059</t>
  </si>
  <si>
    <t>Rozszerzenie sieci teleinformatycznych w świetlicy szkolnej w Szkole Podstawowej nr 3 w Policach</t>
  </si>
  <si>
    <t>6050 - 15 000</t>
  </si>
  <si>
    <t>6050  -  8 000</t>
  </si>
  <si>
    <t>6050  - 70 000</t>
  </si>
  <si>
    <t>Budowa oświetlenia w miejscowości Stare Leśno</t>
  </si>
  <si>
    <t>Budowa oświetlenia przy ul. Lipowej w miejscowości Tanowo</t>
  </si>
  <si>
    <t>31A</t>
  </si>
  <si>
    <t>31B</t>
  </si>
  <si>
    <t>31C</t>
  </si>
  <si>
    <t>Dodatkowe punkty oświetleniowe przy ul. Spacerowej w Trzebieży</t>
  </si>
  <si>
    <t>6050 - 84 000</t>
  </si>
  <si>
    <t>6050 - 35 000</t>
  </si>
  <si>
    <t>6050 - 6 233</t>
  </si>
  <si>
    <t>Przebudowa oświetlenia stadionowego boiska sportowego do gry w piłkę nożną na Kompleksie Sportowo-Rekreacyjnym w Policach przy ul. Piaskowej 97 – projekt techniczny wraz z wykonaniem</t>
  </si>
  <si>
    <t xml:space="preserve">Przebudowa pomieszczeń w  budynku Kompleksu Sportowo-Rekreacyjnego w Policach przy ul. Piaskowej 97: montaż  na poziomie pierwszym ścianki działowej z szybą bezpieczną oraz z  drzwiami dwuskrzydłowymi </t>
  </si>
  <si>
    <t>22A</t>
  </si>
  <si>
    <t>17A</t>
  </si>
  <si>
    <t>Wydział              GG</t>
  </si>
  <si>
    <t>6060 - 10 000</t>
  </si>
  <si>
    <t>Zakup gruntu pod drogę gminną położoną w obrębie Przęsocin</t>
  </si>
  <si>
    <t>6050 - 38 130</t>
  </si>
  <si>
    <t>6060 - 4 908</t>
  </si>
  <si>
    <t>Zakup kserokopiarki dla Szkoły Filialnej w Pilchowie</t>
  </si>
  <si>
    <t>6050 - 64 000</t>
  </si>
  <si>
    <t xml:space="preserve">                              Załącznik  do  Zarządzenia
                               Nr 86A/2015  Burmistrza Polic
                               z dnia  15.04.2015 r.</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</si>
</sst>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_ ;[Red]\-#,##0\ "/>
    <numFmt numFmtId="166" formatCode="[$-415]d\ mmmm\ yyyy"/>
  </numFmts>
  <fonts count="177">
    <font>
      <sz val="10"/>
      <name val="Arial CE"/>
      <family val="0"/>
    </font>
    <font>
      <sz val="11"/>
      <color indexed="8"/>
      <name val="Czcionka tekstu podstawowego"/>
      <family val="2"/>
    </font>
    <font>
      <b/>
      <sz val="12"/>
      <name val="Arial CE"/>
      <family val="2"/>
    </font>
    <font>
      <b/>
      <sz val="11"/>
      <name val="Arial CE"/>
      <family val="2"/>
    </font>
    <font>
      <sz val="11"/>
      <name val="Arial CE"/>
      <family val="2"/>
    </font>
    <font>
      <b/>
      <sz val="10"/>
      <name val="Arial CE"/>
      <family val="2"/>
    </font>
    <font>
      <sz val="8"/>
      <name val="Arial CE"/>
      <family val="2"/>
    </font>
    <font>
      <sz val="9"/>
      <name val="Arial CE"/>
      <family val="2"/>
    </font>
    <font>
      <b/>
      <i/>
      <sz val="10"/>
      <name val="Arial CE"/>
      <family val="0"/>
    </font>
    <font>
      <b/>
      <i/>
      <sz val="11"/>
      <name val="Arial CE"/>
      <family val="0"/>
    </font>
    <font>
      <i/>
      <u val="single"/>
      <sz val="10"/>
      <name val="Arial CE"/>
      <family val="0"/>
    </font>
    <font>
      <sz val="9"/>
      <color indexed="10"/>
      <name val="Arial CE"/>
      <family val="2"/>
    </font>
    <font>
      <b/>
      <sz val="9"/>
      <name val="Arial CE"/>
      <family val="0"/>
    </font>
    <font>
      <sz val="12"/>
      <name val="Arial CE"/>
      <family val="2"/>
    </font>
    <font>
      <sz val="8"/>
      <name val="Arial"/>
      <family val="2"/>
    </font>
    <font>
      <i/>
      <u val="single"/>
      <sz val="9"/>
      <name val="Arial CE"/>
      <family val="0"/>
    </font>
    <font>
      <sz val="9"/>
      <color indexed="57"/>
      <name val="Arial CE"/>
      <family val="2"/>
    </font>
    <font>
      <b/>
      <sz val="10"/>
      <name val="Arial"/>
      <family val="2"/>
    </font>
    <font>
      <sz val="10"/>
      <name val="Arial"/>
      <family val="2"/>
    </font>
    <font>
      <sz val="9"/>
      <name val="Arial"/>
      <family val="2"/>
    </font>
    <font>
      <sz val="7"/>
      <name val="Arial"/>
      <family val="2"/>
    </font>
    <font>
      <b/>
      <sz val="7"/>
      <name val="Arial"/>
      <family val="2"/>
    </font>
    <font>
      <b/>
      <sz val="8"/>
      <name val="Arial"/>
      <family val="2"/>
    </font>
    <font>
      <sz val="10"/>
      <color indexed="57"/>
      <name val="Arial CE"/>
      <family val="0"/>
    </font>
    <font>
      <b/>
      <i/>
      <sz val="11"/>
      <name val="Arial"/>
      <family val="2"/>
    </font>
    <font>
      <b/>
      <sz val="8"/>
      <name val="Arial CE"/>
      <family val="0"/>
    </font>
    <font>
      <i/>
      <sz val="10"/>
      <name val="Arial CE"/>
      <family val="0"/>
    </font>
    <font>
      <b/>
      <sz val="9"/>
      <name val="Arial"/>
      <family val="2"/>
    </font>
    <font>
      <sz val="7"/>
      <name val="Arial CE"/>
      <family val="0"/>
    </font>
    <font>
      <vertAlign val="superscript"/>
      <sz val="8"/>
      <name val="Arial CE"/>
      <family val="0"/>
    </font>
    <font>
      <b/>
      <sz val="12"/>
      <name val="Calibri"/>
      <family val="2"/>
    </font>
    <font>
      <sz val="12"/>
      <name val="Calibri"/>
      <family val="2"/>
    </font>
    <font>
      <u val="single"/>
      <sz val="12"/>
      <name val="Calibri"/>
      <family val="2"/>
    </font>
    <font>
      <b/>
      <sz val="12"/>
      <name val="Arial"/>
      <family val="2"/>
    </font>
    <font>
      <b/>
      <sz val="14"/>
      <name val="Arial"/>
      <family val="2"/>
    </font>
    <font>
      <i/>
      <sz val="11"/>
      <name val="Arial CE"/>
      <family val="0"/>
    </font>
    <font>
      <i/>
      <sz val="9"/>
      <name val="Arial CE"/>
      <family val="2"/>
    </font>
    <font>
      <sz val="11"/>
      <name val="Arial"/>
      <family val="2"/>
    </font>
    <font>
      <sz val="12"/>
      <name val="Arial"/>
      <family val="2"/>
    </font>
    <font>
      <b/>
      <sz val="11"/>
      <name val="Arial"/>
      <family val="2"/>
    </font>
    <font>
      <b/>
      <i/>
      <sz val="10"/>
      <name val="Arial"/>
      <family val="2"/>
    </font>
    <font>
      <b/>
      <u val="single"/>
      <sz val="12"/>
      <name val="Calibri"/>
      <family val="2"/>
    </font>
    <font>
      <i/>
      <sz val="10"/>
      <name val="Arial"/>
      <family val="2"/>
    </font>
    <font>
      <i/>
      <sz val="12"/>
      <name val="Arial"/>
      <family val="2"/>
    </font>
    <font>
      <i/>
      <u val="single"/>
      <sz val="10"/>
      <name val="Arial"/>
      <family val="2"/>
    </font>
    <font>
      <vertAlign val="superscript"/>
      <sz val="11"/>
      <name val="Arial CE"/>
      <family val="0"/>
    </font>
    <font>
      <vertAlign val="superscript"/>
      <sz val="9"/>
      <name val="Arial CE"/>
      <family val="0"/>
    </font>
    <font>
      <vertAlign val="superscript"/>
      <sz val="12"/>
      <name val="Calibri"/>
      <family val="2"/>
    </font>
    <font>
      <b/>
      <u val="single"/>
      <sz val="10"/>
      <name val="Calibri"/>
      <family val="2"/>
    </font>
    <font>
      <b/>
      <u val="single"/>
      <vertAlign val="superscript"/>
      <sz val="10"/>
      <name val="Calibri"/>
      <family val="2"/>
    </font>
    <font>
      <b/>
      <i/>
      <u val="single"/>
      <sz val="10"/>
      <name val="Calibri"/>
      <family val="2"/>
    </font>
    <font>
      <i/>
      <sz val="12"/>
      <name val="Calibri"/>
      <family val="2"/>
    </font>
    <font>
      <sz val="10"/>
      <name val="Calibri"/>
      <family val="2"/>
    </font>
    <font>
      <b/>
      <i/>
      <sz val="10"/>
      <name val="Calibri"/>
      <family val="2"/>
    </font>
    <font>
      <b/>
      <sz val="12"/>
      <color indexed="10"/>
      <name val="Calibri"/>
      <family val="2"/>
    </font>
    <font>
      <vertAlign val="superscript"/>
      <sz val="11"/>
      <color indexed="10"/>
      <name val="Calibri"/>
      <family val="2"/>
    </font>
    <font>
      <b/>
      <vertAlign val="superscript"/>
      <sz val="11"/>
      <color indexed="10"/>
      <name val="Calibri"/>
      <family val="2"/>
    </font>
    <font>
      <b/>
      <sz val="11"/>
      <color indexed="8"/>
      <name val="Calibri"/>
      <family val="2"/>
    </font>
    <font>
      <sz val="9"/>
      <name val="Calibri"/>
      <family val="2"/>
    </font>
    <font>
      <i/>
      <sz val="9"/>
      <name val="Calibri"/>
      <family val="2"/>
    </font>
    <font>
      <vertAlign val="superscript"/>
      <sz val="9"/>
      <color indexed="10"/>
      <name val="Calibri"/>
      <family val="2"/>
    </font>
    <font>
      <vertAlign val="superscript"/>
      <sz val="11"/>
      <color indexed="8"/>
      <name val="Calibri"/>
      <family val="2"/>
    </font>
    <font>
      <vertAlign val="superscript"/>
      <sz val="10"/>
      <name val="Calibri"/>
      <family val="2"/>
    </font>
    <font>
      <vertAlign val="superscript"/>
      <sz val="10"/>
      <color indexed="10"/>
      <name val="Calibri"/>
      <family val="2"/>
    </font>
    <font>
      <i/>
      <vertAlign val="superscript"/>
      <sz val="10"/>
      <color indexed="10"/>
      <name val="Calibri"/>
      <family val="2"/>
    </font>
    <font>
      <b/>
      <sz val="10"/>
      <color indexed="17"/>
      <name val="Arial CE"/>
      <family val="0"/>
    </font>
    <font>
      <b/>
      <i/>
      <sz val="11"/>
      <color indexed="8"/>
      <name val="Calibri"/>
      <family val="2"/>
    </font>
    <font>
      <sz val="9"/>
      <color indexed="10"/>
      <name val="Calibri"/>
      <family val="2"/>
    </font>
    <font>
      <sz val="9"/>
      <color indexed="8"/>
      <name val="Calibri"/>
      <family val="2"/>
    </font>
    <font>
      <b/>
      <sz val="9"/>
      <color indexed="8"/>
      <name val="Calibri"/>
      <family val="2"/>
    </font>
    <font>
      <b/>
      <i/>
      <sz val="12"/>
      <color indexed="8"/>
      <name val="Calibri"/>
      <family val="2"/>
    </font>
    <font>
      <sz val="12"/>
      <color indexed="8"/>
      <name val="Calibri"/>
      <family val="2"/>
    </font>
    <font>
      <b/>
      <sz val="12"/>
      <color indexed="8"/>
      <name val="Calibri"/>
      <family val="2"/>
    </font>
    <font>
      <b/>
      <sz val="11"/>
      <name val="Calibri"/>
      <family val="2"/>
    </font>
    <font>
      <b/>
      <sz val="11"/>
      <color indexed="10"/>
      <name val="Calibri"/>
      <family val="2"/>
    </font>
    <font>
      <b/>
      <i/>
      <sz val="11"/>
      <color indexed="10"/>
      <name val="Calibri"/>
      <family val="2"/>
    </font>
    <font>
      <b/>
      <sz val="10"/>
      <name val="Calibri"/>
      <family val="2"/>
    </font>
    <font>
      <b/>
      <i/>
      <sz val="12"/>
      <name val="Arial"/>
      <family val="2"/>
    </font>
    <font>
      <vertAlign val="superscript"/>
      <sz val="9"/>
      <name val="Arial"/>
      <family val="2"/>
    </font>
    <font>
      <strike/>
      <sz val="10"/>
      <name val="Arial CE"/>
      <family val="0"/>
    </font>
    <font>
      <b/>
      <u val="single"/>
      <sz val="10"/>
      <name val="Arial CE"/>
      <family val="0"/>
    </font>
    <font>
      <b/>
      <i/>
      <sz val="8"/>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CE"/>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20"/>
      <name val="Arial CE"/>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u val="single"/>
      <sz val="11"/>
      <color indexed="8"/>
      <name val="Calibri"/>
      <family val="2"/>
    </font>
    <font>
      <b/>
      <sz val="14"/>
      <color indexed="8"/>
      <name val="Calibri"/>
      <family val="2"/>
    </font>
    <font>
      <b/>
      <i/>
      <sz val="10"/>
      <color indexed="17"/>
      <name val="Arial CE"/>
      <family val="0"/>
    </font>
    <font>
      <sz val="9"/>
      <color indexed="17"/>
      <name val="Arial CE"/>
      <family val="0"/>
    </font>
    <font>
      <i/>
      <sz val="10"/>
      <color indexed="8"/>
      <name val="Arial"/>
      <family val="2"/>
    </font>
    <font>
      <sz val="10"/>
      <color indexed="17"/>
      <name val="Arial CE"/>
      <family val="0"/>
    </font>
    <font>
      <b/>
      <i/>
      <sz val="10"/>
      <color indexed="8"/>
      <name val="Calibri"/>
      <family val="2"/>
    </font>
    <font>
      <b/>
      <sz val="10"/>
      <color indexed="8"/>
      <name val="Calibri"/>
      <family val="2"/>
    </font>
    <font>
      <b/>
      <i/>
      <sz val="12"/>
      <name val="Calibri"/>
      <family val="2"/>
    </font>
    <font>
      <i/>
      <sz val="10"/>
      <color indexed="8"/>
      <name val="Calibri"/>
      <family val="2"/>
    </font>
    <font>
      <i/>
      <sz val="11"/>
      <color indexed="8"/>
      <name val="Calibri"/>
      <family val="2"/>
    </font>
    <font>
      <sz val="10"/>
      <color indexed="8"/>
      <name val="Calibri"/>
      <family val="2"/>
    </font>
    <font>
      <i/>
      <u val="single"/>
      <sz val="10"/>
      <color indexed="8"/>
      <name val="Calibri"/>
      <family val="2"/>
    </font>
    <font>
      <sz val="11"/>
      <name val="Calibri"/>
      <family val="2"/>
    </font>
    <font>
      <i/>
      <sz val="10"/>
      <name val="Calibri"/>
      <family val="2"/>
    </font>
    <font>
      <i/>
      <sz val="11"/>
      <name val="Calibri"/>
      <family val="2"/>
    </font>
    <font>
      <sz val="11"/>
      <color indexed="8"/>
      <name val="Calibri"/>
      <family val="2"/>
    </font>
    <font>
      <sz val="11"/>
      <color indexed="10"/>
      <name val="Arial CE"/>
      <family val="0"/>
    </font>
    <font>
      <sz val="10"/>
      <color indexed="62"/>
      <name val="Arial CE"/>
      <family val="0"/>
    </font>
    <font>
      <sz val="10"/>
      <color indexed="8"/>
      <name val="Arial"/>
      <family val="2"/>
    </font>
    <font>
      <sz val="10"/>
      <color indexed="10"/>
      <name val="Arial CE"/>
      <family val="0"/>
    </font>
    <font>
      <sz val="10"/>
      <color indexed="10"/>
      <name val="Calibri"/>
      <family val="2"/>
    </font>
    <font>
      <b/>
      <sz val="10"/>
      <color indexed="10"/>
      <name val="Calibri"/>
      <family val="2"/>
    </font>
    <font>
      <sz val="11"/>
      <color indexed="8"/>
      <name val="Arial"/>
      <family val="2"/>
    </font>
    <font>
      <i/>
      <sz val="11"/>
      <color indexed="10"/>
      <name val="Calibri"/>
      <family val="2"/>
    </font>
    <font>
      <sz val="8"/>
      <name val="Calibri"/>
      <family val="2"/>
    </font>
    <font>
      <b/>
      <i/>
      <sz val="11"/>
      <name val="Calibri"/>
      <family val="2"/>
    </font>
    <font>
      <b/>
      <sz val="13"/>
      <name val="Calibri"/>
      <family val="2"/>
    </font>
    <font>
      <i/>
      <u val="single"/>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CE"/>
      <family val="0"/>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
      <color theme="11"/>
      <name val="Arial CE"/>
      <family val="0"/>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u val="single"/>
      <sz val="11"/>
      <color theme="1"/>
      <name val="Calibri"/>
      <family val="2"/>
    </font>
    <font>
      <b/>
      <sz val="14"/>
      <color theme="1"/>
      <name val="Calibri"/>
      <family val="2"/>
    </font>
    <font>
      <b/>
      <i/>
      <sz val="10"/>
      <color rgb="FF00B050"/>
      <name val="Arial CE"/>
      <family val="0"/>
    </font>
    <font>
      <sz val="9"/>
      <color rgb="FF00B050"/>
      <name val="Arial CE"/>
      <family val="0"/>
    </font>
    <font>
      <i/>
      <sz val="10"/>
      <color rgb="FF000000"/>
      <name val="Arial"/>
      <family val="2"/>
    </font>
    <font>
      <b/>
      <sz val="10"/>
      <color rgb="FF00B050"/>
      <name val="Arial CE"/>
      <family val="0"/>
    </font>
    <font>
      <sz val="10"/>
      <color rgb="FF00B050"/>
      <name val="Arial CE"/>
      <family val="0"/>
    </font>
    <font>
      <b/>
      <i/>
      <sz val="10"/>
      <color theme="1"/>
      <name val="Calibri"/>
      <family val="2"/>
    </font>
    <font>
      <b/>
      <sz val="10"/>
      <color theme="1"/>
      <name val="Calibri"/>
      <family val="2"/>
    </font>
    <font>
      <sz val="9"/>
      <color rgb="FFFF0000"/>
      <name val="Arial CE"/>
      <family val="2"/>
    </font>
    <font>
      <b/>
      <sz val="11"/>
      <color theme="1"/>
      <name val="Calibri"/>
      <family val="2"/>
    </font>
    <font>
      <i/>
      <sz val="10"/>
      <color theme="1"/>
      <name val="Calibri"/>
      <family val="2"/>
    </font>
    <font>
      <i/>
      <sz val="11"/>
      <color theme="1"/>
      <name val="Calibri"/>
      <family val="2"/>
    </font>
    <font>
      <b/>
      <i/>
      <sz val="11"/>
      <color theme="1"/>
      <name val="Calibri"/>
      <family val="2"/>
    </font>
    <font>
      <sz val="10"/>
      <color theme="1"/>
      <name val="Calibri"/>
      <family val="2"/>
    </font>
    <font>
      <b/>
      <sz val="12"/>
      <color rgb="FF000000"/>
      <name val="Calibri"/>
      <family val="2"/>
    </font>
    <font>
      <i/>
      <u val="single"/>
      <sz val="10"/>
      <color rgb="FF000000"/>
      <name val="Calibri"/>
      <family val="2"/>
    </font>
    <font>
      <b/>
      <sz val="10"/>
      <color rgb="FF000000"/>
      <name val="Calibri"/>
      <family val="2"/>
    </font>
    <font>
      <sz val="9"/>
      <color theme="1"/>
      <name val="Calibri"/>
      <family val="2"/>
    </font>
    <font>
      <b/>
      <sz val="12"/>
      <color theme="1"/>
      <name val="Calibri"/>
      <family val="2"/>
    </font>
    <font>
      <sz val="11"/>
      <color theme="1"/>
      <name val="Calibri"/>
      <family val="2"/>
    </font>
    <font>
      <sz val="11"/>
      <color rgb="FFFF0000"/>
      <name val="Arial CE"/>
      <family val="0"/>
    </font>
    <font>
      <sz val="10"/>
      <color theme="4"/>
      <name val="Arial CE"/>
      <family val="0"/>
    </font>
    <font>
      <sz val="10"/>
      <color rgb="FF000000"/>
      <name val="Arial"/>
      <family val="2"/>
    </font>
    <font>
      <sz val="10"/>
      <color rgb="FFFF0000"/>
      <name val="Arial CE"/>
      <family val="0"/>
    </font>
    <font>
      <sz val="10"/>
      <color rgb="FFFF0000"/>
      <name val="Calibri"/>
      <family val="2"/>
    </font>
    <font>
      <b/>
      <sz val="10"/>
      <color rgb="FFFF0000"/>
      <name val="Calibri"/>
      <family val="2"/>
    </font>
    <font>
      <sz val="11"/>
      <color rgb="FF000000"/>
      <name val="Arial"/>
      <family val="2"/>
    </font>
    <font>
      <i/>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thin"/>
      <top style="thin"/>
      <bottom style="medium"/>
    </border>
    <border>
      <left style="thin"/>
      <right style="thin"/>
      <top style="medium"/>
      <bottom style="thin"/>
    </border>
    <border>
      <left style="thin"/>
      <right/>
      <top style="thin"/>
      <bottom style="thin"/>
    </border>
    <border>
      <left style="thin"/>
      <right style="thin"/>
      <top/>
      <bottom style="medium"/>
    </border>
    <border>
      <left/>
      <right style="thin"/>
      <top/>
      <bottom style="medium"/>
    </border>
    <border>
      <left style="medium"/>
      <right style="thin"/>
      <top style="medium"/>
      <bottom style="thin"/>
    </border>
    <border>
      <left style="medium"/>
      <right style="thin"/>
      <top style="thin"/>
      <bottom style="medium"/>
    </border>
    <border>
      <left style="thin"/>
      <right/>
      <top style="medium"/>
      <bottom style="thin"/>
    </border>
    <border>
      <left style="thin"/>
      <right/>
      <top style="thin"/>
      <bottom style="medium"/>
    </border>
    <border>
      <left style="thin"/>
      <right/>
      <top/>
      <bottom style="medium"/>
    </border>
    <border>
      <left/>
      <right/>
      <top style="thin"/>
      <bottom style="thin"/>
    </border>
    <border>
      <left/>
      <right style="thin"/>
      <top style="thin"/>
      <bottom style="thin"/>
    </border>
    <border>
      <left style="thin"/>
      <right style="thin"/>
      <top/>
      <bottom style="thin"/>
    </border>
    <border>
      <left style="medium"/>
      <right/>
      <top/>
      <bottom/>
    </border>
    <border>
      <left/>
      <right style="medium"/>
      <top/>
      <bottom/>
    </border>
    <border>
      <left/>
      <right/>
      <top/>
      <bottom style="medium"/>
    </border>
    <border>
      <left style="thin"/>
      <right style="medium"/>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top/>
      <bottom style="medium"/>
    </border>
    <border>
      <left/>
      <right style="thin"/>
      <top style="medium"/>
      <bottom style="thin"/>
    </border>
    <border>
      <left/>
      <right style="thin"/>
      <top style="thin"/>
      <bottom style="medium"/>
    </border>
    <border>
      <left/>
      <right/>
      <top style="medium"/>
      <bottom style="thin"/>
    </border>
    <border>
      <left/>
      <right/>
      <top style="thin"/>
      <bottom style="medium"/>
    </border>
    <border>
      <left style="thin"/>
      <right style="medium"/>
      <top style="medium"/>
      <bottom style="thin"/>
    </border>
    <border>
      <left style="thin"/>
      <right style="medium"/>
      <top/>
      <bottom style="medium"/>
    </border>
    <border>
      <left style="medium"/>
      <right style="thin"/>
      <top style="medium"/>
      <bottom style="medium"/>
    </border>
    <border>
      <left/>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medium"/>
      <right/>
      <top style="medium"/>
      <bottom/>
    </border>
    <border>
      <left style="medium"/>
      <right/>
      <top/>
      <bottom style="thin"/>
    </border>
    <border>
      <left style="medium"/>
      <right/>
      <top style="thin"/>
      <bottom/>
    </border>
    <border>
      <left style="thin"/>
      <right style="thin"/>
      <top style="medium"/>
      <bottom style="medium"/>
    </border>
    <border>
      <left style="thin"/>
      <right style="medium"/>
      <top style="medium"/>
      <bottom style="medium"/>
    </border>
    <border>
      <left style="thin"/>
      <right style="thin"/>
      <top style="thin"/>
      <bottom/>
    </border>
    <border>
      <left style="thin"/>
      <right style="medium"/>
      <top style="thin"/>
      <bottom/>
    </border>
    <border>
      <left/>
      <right/>
      <top style="medium"/>
      <bottom/>
    </border>
    <border>
      <left/>
      <right style="medium"/>
      <top style="medium"/>
      <bottom/>
    </border>
    <border>
      <left style="thin"/>
      <right style="thin"/>
      <top/>
      <bottom/>
    </border>
    <border>
      <left style="thin"/>
      <right style="medium"/>
      <top/>
      <bottom/>
    </border>
    <border>
      <left style="medium"/>
      <right style="thin"/>
      <top style="medium"/>
      <bottom/>
    </border>
    <border>
      <left style="thin"/>
      <right style="thin"/>
      <top style="medium"/>
      <bottom/>
    </border>
    <border>
      <left style="thin"/>
      <right style="medium"/>
      <top style="medium"/>
      <bottom/>
    </border>
    <border>
      <left/>
      <right style="thin"/>
      <top style="thin"/>
      <bottom/>
    </border>
    <border>
      <left style="thin"/>
      <right/>
      <top style="thin"/>
      <bottom/>
    </border>
    <border>
      <left/>
      <right style="medium"/>
      <top style="medium"/>
      <bottom style="thin"/>
    </border>
    <border>
      <left/>
      <right style="medium"/>
      <top/>
      <bottom style="medium"/>
    </border>
    <border>
      <left/>
      <right style="medium"/>
      <top style="thin"/>
      <bottom style="thin"/>
    </border>
    <border>
      <left/>
      <right style="medium"/>
      <top style="thin"/>
      <bottom style="medium"/>
    </border>
    <border>
      <left style="thin"/>
      <right/>
      <top/>
      <bottom style="thin"/>
    </border>
    <border>
      <left style="thin"/>
      <right/>
      <top/>
      <bottom/>
    </border>
    <border>
      <left/>
      <right style="medium"/>
      <top/>
      <bottom style="thin"/>
    </border>
    <border>
      <left style="medium"/>
      <right/>
      <top style="medium"/>
      <bottom style="medium"/>
    </border>
    <border>
      <left/>
      <right/>
      <top style="medium"/>
      <bottom style="medium"/>
    </border>
    <border>
      <left style="medium"/>
      <right style="medium"/>
      <top style="medium"/>
      <bottom style="medium"/>
    </border>
    <border>
      <left/>
      <right style="thin"/>
      <top/>
      <bottom/>
    </border>
    <border>
      <left style="thin"/>
      <right/>
      <top style="medium"/>
      <bottom/>
    </border>
    <border>
      <left/>
      <right style="thin"/>
      <top style="medium"/>
      <bottom/>
    </border>
    <border>
      <left/>
      <right style="thin"/>
      <top style="medium"/>
      <bottom style="medium"/>
    </border>
    <border>
      <left/>
      <right style="thin"/>
      <top/>
      <bottom style="thin"/>
    </border>
    <border>
      <left/>
      <right style="medium"/>
      <top style="medium"/>
      <bottom style="medium"/>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9" fillId="2" borderId="0" applyNumberFormat="0" applyBorder="0" applyAlignment="0" applyProtection="0"/>
    <xf numFmtId="0" fontId="129" fillId="3" borderId="0" applyNumberFormat="0" applyBorder="0" applyAlignment="0" applyProtection="0"/>
    <xf numFmtId="0" fontId="129" fillId="4" borderId="0" applyNumberFormat="0" applyBorder="0" applyAlignment="0" applyProtection="0"/>
    <xf numFmtId="0" fontId="129" fillId="5" borderId="0" applyNumberFormat="0" applyBorder="0" applyAlignment="0" applyProtection="0"/>
    <xf numFmtId="0" fontId="129" fillId="6" borderId="0" applyNumberFormat="0" applyBorder="0" applyAlignment="0" applyProtection="0"/>
    <xf numFmtId="0" fontId="129" fillId="7" borderId="0" applyNumberFormat="0" applyBorder="0" applyAlignment="0" applyProtection="0"/>
    <xf numFmtId="0" fontId="129" fillId="8" borderId="0" applyNumberFormat="0" applyBorder="0" applyAlignment="0" applyProtection="0"/>
    <xf numFmtId="0" fontId="129" fillId="9" borderId="0" applyNumberFormat="0" applyBorder="0" applyAlignment="0" applyProtection="0"/>
    <xf numFmtId="0" fontId="129" fillId="10" borderId="0" applyNumberFormat="0" applyBorder="0" applyAlignment="0" applyProtection="0"/>
    <xf numFmtId="0" fontId="129" fillId="11" borderId="0" applyNumberFormat="0" applyBorder="0" applyAlignment="0" applyProtection="0"/>
    <xf numFmtId="0" fontId="129" fillId="12" borderId="0" applyNumberFormat="0" applyBorder="0" applyAlignment="0" applyProtection="0"/>
    <xf numFmtId="0" fontId="129" fillId="13" borderId="0" applyNumberFormat="0" applyBorder="0" applyAlignment="0" applyProtection="0"/>
    <xf numFmtId="0" fontId="130" fillId="14" borderId="0" applyNumberFormat="0" applyBorder="0" applyAlignment="0" applyProtection="0"/>
    <xf numFmtId="0" fontId="130" fillId="15" borderId="0" applyNumberFormat="0" applyBorder="0" applyAlignment="0" applyProtection="0"/>
    <xf numFmtId="0" fontId="130" fillId="16" borderId="0" applyNumberFormat="0" applyBorder="0" applyAlignment="0" applyProtection="0"/>
    <xf numFmtId="0" fontId="130" fillId="17" borderId="0" applyNumberFormat="0" applyBorder="0" applyAlignment="0" applyProtection="0"/>
    <xf numFmtId="0" fontId="130" fillId="18" borderId="0" applyNumberFormat="0" applyBorder="0" applyAlignment="0" applyProtection="0"/>
    <xf numFmtId="0" fontId="130" fillId="19" borderId="0" applyNumberFormat="0" applyBorder="0" applyAlignment="0" applyProtection="0"/>
    <xf numFmtId="0" fontId="130" fillId="20" borderId="0" applyNumberFormat="0" applyBorder="0" applyAlignment="0" applyProtection="0"/>
    <xf numFmtId="0" fontId="130" fillId="21" borderId="0" applyNumberFormat="0" applyBorder="0" applyAlignment="0" applyProtection="0"/>
    <xf numFmtId="0" fontId="130" fillId="22" borderId="0" applyNumberFormat="0" applyBorder="0" applyAlignment="0" applyProtection="0"/>
    <xf numFmtId="0" fontId="130" fillId="23" borderId="0" applyNumberFormat="0" applyBorder="0" applyAlignment="0" applyProtection="0"/>
    <xf numFmtId="0" fontId="130" fillId="24" borderId="0" applyNumberFormat="0" applyBorder="0" applyAlignment="0" applyProtection="0"/>
    <xf numFmtId="0" fontId="130" fillId="25" borderId="0" applyNumberFormat="0" applyBorder="0" applyAlignment="0" applyProtection="0"/>
    <xf numFmtId="0" fontId="131" fillId="26" borderId="1" applyNumberFormat="0" applyAlignment="0" applyProtection="0"/>
    <xf numFmtId="0" fontId="132" fillId="27" borderId="2" applyNumberFormat="0" applyAlignment="0" applyProtection="0"/>
    <xf numFmtId="0" fontId="1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4" fillId="0" borderId="0" applyNumberFormat="0" applyFill="0" applyBorder="0" applyAlignment="0" applyProtection="0"/>
    <xf numFmtId="0" fontId="135" fillId="0" borderId="3" applyNumberFormat="0" applyFill="0" applyAlignment="0" applyProtection="0"/>
    <xf numFmtId="0" fontId="136" fillId="29" borderId="4" applyNumberFormat="0" applyAlignment="0" applyProtection="0"/>
    <xf numFmtId="0" fontId="137" fillId="0" borderId="5" applyNumberFormat="0" applyFill="0" applyAlignment="0" applyProtection="0"/>
    <xf numFmtId="0" fontId="138" fillId="0" borderId="6" applyNumberFormat="0" applyFill="0" applyAlignment="0" applyProtection="0"/>
    <xf numFmtId="0" fontId="139" fillId="0" borderId="7" applyNumberFormat="0" applyFill="0" applyAlignment="0" applyProtection="0"/>
    <xf numFmtId="0" fontId="139" fillId="0" borderId="0" applyNumberFormat="0" applyFill="0" applyBorder="0" applyAlignment="0" applyProtection="0"/>
    <xf numFmtId="0" fontId="140" fillId="30" borderId="0" applyNumberFormat="0" applyBorder="0" applyAlignment="0" applyProtection="0"/>
    <xf numFmtId="0" fontId="0" fillId="0" borderId="0">
      <alignment/>
      <protection/>
    </xf>
    <xf numFmtId="0" fontId="0" fillId="0" borderId="0">
      <alignment/>
      <protection/>
    </xf>
    <xf numFmtId="0" fontId="7" fillId="0" borderId="0">
      <alignment/>
      <protection/>
    </xf>
    <xf numFmtId="0" fontId="141" fillId="27" borderId="1" applyNumberFormat="0" applyAlignment="0" applyProtection="0"/>
    <xf numFmtId="0" fontId="142" fillId="0" borderId="0" applyNumberFormat="0" applyFill="0" applyBorder="0" applyAlignment="0" applyProtection="0"/>
    <xf numFmtId="9" fontId="0" fillId="0" borderId="0" applyFont="0" applyFill="0" applyBorder="0" applyAlignment="0" applyProtection="0"/>
    <xf numFmtId="0" fontId="143" fillId="0" borderId="8" applyNumberFormat="0" applyFill="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47" fillId="32" borderId="0" applyNumberFormat="0" applyBorder="0" applyAlignment="0" applyProtection="0"/>
  </cellStyleXfs>
  <cellXfs count="1358">
    <xf numFmtId="0" fontId="0" fillId="0" borderId="0" xfId="0"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64" fontId="4" fillId="0" borderId="10" xfId="42" applyNumberFormat="1" applyFont="1" applyBorder="1" applyAlignment="1">
      <alignment horizontal="center" vertical="center" wrapText="1"/>
    </xf>
    <xf numFmtId="0" fontId="0" fillId="0" borderId="10" xfId="0" applyFont="1" applyBorder="1" applyAlignment="1">
      <alignment horizontal="left" vertical="center" wrapText="1"/>
    </xf>
    <xf numFmtId="164" fontId="3" fillId="0" borderId="10" xfId="4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4" fontId="0" fillId="0" borderId="10" xfId="0" applyNumberFormat="1" applyBorder="1" applyAlignment="1">
      <alignment horizontal="right" vertical="center" wrapText="1"/>
    </xf>
    <xf numFmtId="4" fontId="0" fillId="0" borderId="12" xfId="0" applyNumberFormat="1" applyBorder="1" applyAlignment="1">
      <alignment horizontal="right" vertical="center" wrapText="1"/>
    </xf>
    <xf numFmtId="43" fontId="4" fillId="0" borderId="10" xfId="42" applyNumberFormat="1" applyFont="1" applyBorder="1" applyAlignment="1">
      <alignment horizontal="center" vertical="center" wrapText="1"/>
    </xf>
    <xf numFmtId="0" fontId="0" fillId="0" borderId="0" xfId="0" applyFill="1" applyAlignment="1">
      <alignment/>
    </xf>
    <xf numFmtId="0" fontId="0" fillId="0" borderId="0" xfId="0" applyFont="1" applyAlignment="1">
      <alignment/>
    </xf>
    <xf numFmtId="164" fontId="0" fillId="0" borderId="0" xfId="0" applyNumberFormat="1" applyFont="1" applyAlignment="1">
      <alignment/>
    </xf>
    <xf numFmtId="0" fontId="0" fillId="0" borderId="0" xfId="0" applyFont="1" applyBorder="1" applyAlignment="1">
      <alignment/>
    </xf>
    <xf numFmtId="164" fontId="0" fillId="0" borderId="0" xfId="0" applyNumberFormat="1" applyFont="1" applyBorder="1" applyAlignment="1">
      <alignment/>
    </xf>
    <xf numFmtId="0" fontId="0" fillId="0" borderId="0" xfId="0" applyFont="1" applyFill="1" applyBorder="1" applyAlignment="1">
      <alignment/>
    </xf>
    <xf numFmtId="0" fontId="0" fillId="0" borderId="10" xfId="0" applyFont="1" applyBorder="1" applyAlignment="1">
      <alignment vertical="center" wrapText="1"/>
    </xf>
    <xf numFmtId="0" fontId="5" fillId="0" borderId="0" xfId="0" applyFont="1" applyAlignment="1">
      <alignment horizontal="right"/>
    </xf>
    <xf numFmtId="0" fontId="5" fillId="0" borderId="0" xfId="0" applyFont="1" applyBorder="1" applyAlignment="1">
      <alignment horizontal="right"/>
    </xf>
    <xf numFmtId="0" fontId="4" fillId="0" borderId="0" xfId="0" applyFont="1" applyBorder="1" applyAlignment="1">
      <alignment vertical="center"/>
    </xf>
    <xf numFmtId="0" fontId="0" fillId="0" borderId="0" xfId="0" applyAlignment="1">
      <alignment horizontal="center" vertical="center" wrapText="1"/>
    </xf>
    <xf numFmtId="0" fontId="0" fillId="0" borderId="0" xfId="0" applyBorder="1" applyAlignment="1">
      <alignment horizontal="center" vertical="center" wrapText="1"/>
    </xf>
    <xf numFmtId="0" fontId="7" fillId="0" borderId="0" xfId="0" applyFont="1" applyAlignment="1">
      <alignment/>
    </xf>
    <xf numFmtId="0" fontId="14" fillId="0" borderId="0" xfId="0" applyFont="1" applyAlignment="1">
      <alignment horizontal="left"/>
    </xf>
    <xf numFmtId="0" fontId="7" fillId="0" borderId="0" xfId="0" applyFont="1" applyAlignment="1">
      <alignment/>
    </xf>
    <xf numFmtId="0" fontId="15" fillId="0" borderId="0" xfId="0" applyFont="1" applyAlignment="1">
      <alignment horizontal="right" vertical="center"/>
    </xf>
    <xf numFmtId="0" fontId="7" fillId="0" borderId="0" xfId="54" applyFont="1">
      <alignment/>
      <protection/>
    </xf>
    <xf numFmtId="0" fontId="6" fillId="0" borderId="0" xfId="54" applyFont="1">
      <alignment/>
      <protection/>
    </xf>
    <xf numFmtId="0" fontId="12" fillId="0" borderId="0" xfId="54" applyFont="1">
      <alignment/>
      <protection/>
    </xf>
    <xf numFmtId="0" fontId="7" fillId="0" borderId="0" xfId="54" applyFont="1" applyAlignment="1">
      <alignment horizontal="right"/>
      <protection/>
    </xf>
    <xf numFmtId="0" fontId="15" fillId="0" borderId="0" xfId="54" applyFont="1" applyAlignment="1">
      <alignment horizontal="right"/>
      <protection/>
    </xf>
    <xf numFmtId="164" fontId="12" fillId="0" borderId="13" xfId="54" applyNumberFormat="1" applyFont="1" applyBorder="1" applyAlignment="1">
      <alignment horizontal="right" vertical="center" wrapText="1"/>
      <protection/>
    </xf>
    <xf numFmtId="164" fontId="7" fillId="0" borderId="10" xfId="54" applyNumberFormat="1" applyFont="1" applyBorder="1" applyAlignment="1">
      <alignment horizontal="right" vertical="center" wrapText="1"/>
      <protection/>
    </xf>
    <xf numFmtId="164" fontId="7" fillId="0" borderId="10" xfId="42" applyNumberFormat="1" applyFont="1" applyBorder="1" applyAlignment="1">
      <alignment horizontal="right" vertical="center" wrapText="1"/>
    </xf>
    <xf numFmtId="164" fontId="7" fillId="0" borderId="0" xfId="54" applyNumberFormat="1" applyFont="1">
      <alignment/>
      <protection/>
    </xf>
    <xf numFmtId="164" fontId="11" fillId="0" borderId="0" xfId="54" applyNumberFormat="1" applyFont="1">
      <alignment/>
      <protection/>
    </xf>
    <xf numFmtId="0" fontId="11" fillId="0" borderId="0" xfId="54" applyFont="1">
      <alignment/>
      <protection/>
    </xf>
    <xf numFmtId="164" fontId="7" fillId="0" borderId="14" xfId="42" applyNumberFormat="1" applyFont="1" applyBorder="1" applyAlignment="1">
      <alignment horizontal="right" vertical="center" wrapText="1"/>
    </xf>
    <xf numFmtId="41" fontId="7" fillId="0" borderId="11" xfId="54" applyNumberFormat="1" applyFont="1" applyBorder="1" applyAlignment="1">
      <alignment horizontal="right" vertical="center" wrapText="1"/>
      <protection/>
    </xf>
    <xf numFmtId="164" fontId="16" fillId="0" borderId="0" xfId="54" applyNumberFormat="1" applyFont="1">
      <alignment/>
      <protection/>
    </xf>
    <xf numFmtId="0" fontId="16" fillId="0" borderId="0" xfId="54" applyFont="1">
      <alignment/>
      <protection/>
    </xf>
    <xf numFmtId="0" fontId="7" fillId="0" borderId="0" xfId="0" applyFont="1" applyAlignment="1">
      <alignment horizontal="left" vertical="center" wrapText="1"/>
    </xf>
    <xf numFmtId="0" fontId="5" fillId="0" borderId="0" xfId="0" applyFont="1" applyAlignment="1">
      <alignment horizontal="left" vertical="center" wrapText="1"/>
    </xf>
    <xf numFmtId="0" fontId="0" fillId="0" borderId="10" xfId="0" applyBorder="1" applyAlignment="1">
      <alignment/>
    </xf>
    <xf numFmtId="0" fontId="0" fillId="0" borderId="0" xfId="0" applyBorder="1" applyAlignment="1">
      <alignment/>
    </xf>
    <xf numFmtId="164" fontId="12" fillId="0" borderId="15" xfId="54" applyNumberFormat="1" applyFont="1" applyBorder="1" applyAlignment="1">
      <alignment horizontal="right" vertical="center" wrapText="1"/>
      <protection/>
    </xf>
    <xf numFmtId="164" fontId="12" fillId="0" borderId="16" xfId="54" applyNumberFormat="1" applyFont="1" applyBorder="1" applyAlignment="1">
      <alignment horizontal="right" vertical="center" wrapText="1"/>
      <protection/>
    </xf>
    <xf numFmtId="164" fontId="12" fillId="0" borderId="10" xfId="54" applyNumberFormat="1" applyFont="1" applyBorder="1" applyAlignment="1">
      <alignment horizontal="right" vertical="center" wrapText="1"/>
      <protection/>
    </xf>
    <xf numFmtId="3" fontId="12" fillId="0" borderId="17" xfId="54" applyNumberFormat="1" applyFont="1" applyBorder="1" applyAlignment="1">
      <alignment horizontal="right" vertical="center" wrapText="1"/>
      <protection/>
    </xf>
    <xf numFmtId="3" fontId="7" fillId="0" borderId="11" xfId="54" applyNumberFormat="1" applyFont="1" applyBorder="1" applyAlignment="1">
      <alignment horizontal="right" vertical="center" wrapText="1"/>
      <protection/>
    </xf>
    <xf numFmtId="164" fontId="12" fillId="0" borderId="11" xfId="54" applyNumberFormat="1" applyFont="1" applyBorder="1" applyAlignment="1">
      <alignment horizontal="right" vertical="center" wrapText="1"/>
      <protection/>
    </xf>
    <xf numFmtId="3" fontId="12" fillId="0" borderId="18" xfId="54" applyNumberFormat="1" applyFont="1" applyBorder="1" applyAlignment="1">
      <alignment horizontal="right" vertical="center" wrapText="1"/>
      <protection/>
    </xf>
    <xf numFmtId="164" fontId="12" fillId="0" borderId="12" xfId="54" applyNumberFormat="1" applyFont="1" applyBorder="1" applyAlignment="1">
      <alignment horizontal="right" vertical="center" wrapText="1"/>
      <protection/>
    </xf>
    <xf numFmtId="164" fontId="12" fillId="0" borderId="12" xfId="42" applyNumberFormat="1" applyFont="1" applyBorder="1" applyAlignment="1">
      <alignment horizontal="right" vertical="center" wrapText="1"/>
    </xf>
    <xf numFmtId="0" fontId="0" fillId="0" borderId="0" xfId="0" applyAlignment="1">
      <alignment horizontal="center"/>
    </xf>
    <xf numFmtId="164" fontId="12" fillId="0" borderId="19" xfId="54" applyNumberFormat="1" applyFont="1" applyBorder="1" applyAlignment="1">
      <alignment horizontal="right" vertical="center" wrapText="1"/>
      <protection/>
    </xf>
    <xf numFmtId="164" fontId="12" fillId="0" borderId="14" xfId="54" applyNumberFormat="1" applyFont="1" applyBorder="1" applyAlignment="1">
      <alignment horizontal="right" vertical="center" wrapText="1"/>
      <protection/>
    </xf>
    <xf numFmtId="164" fontId="12" fillId="0" borderId="20" xfId="42" applyNumberFormat="1" applyFont="1" applyBorder="1" applyAlignment="1">
      <alignment horizontal="right" vertical="center" wrapText="1"/>
    </xf>
    <xf numFmtId="164" fontId="12" fillId="0" borderId="21" xfId="54" applyNumberFormat="1" applyFont="1" applyBorder="1" applyAlignment="1">
      <alignment horizontal="right" vertical="center" wrapText="1"/>
      <protection/>
    </xf>
    <xf numFmtId="0" fontId="6" fillId="0" borderId="0" xfId="0" applyFont="1" applyAlignment="1">
      <alignment horizontal="center" vertical="top" wrapText="1"/>
    </xf>
    <xf numFmtId="0" fontId="5" fillId="0" borderId="0" xfId="0" applyFont="1" applyAlignment="1">
      <alignment/>
    </xf>
    <xf numFmtId="0" fontId="0" fillId="0" borderId="0" xfId="0" applyBorder="1" applyAlignment="1">
      <alignment horizontal="right"/>
    </xf>
    <xf numFmtId="0" fontId="6" fillId="0" borderId="0" xfId="0" applyFont="1" applyAlignment="1">
      <alignment horizontal="right" vertical="top"/>
    </xf>
    <xf numFmtId="0" fontId="0" fillId="0" borderId="0" xfId="0" applyAlignment="1">
      <alignment horizontal="center" wrapText="1"/>
    </xf>
    <xf numFmtId="0" fontId="6" fillId="0" borderId="0" xfId="0" applyFont="1" applyAlignment="1">
      <alignment horizontal="center" vertical="center" wrapText="1"/>
    </xf>
    <xf numFmtId="0" fontId="7"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vertical="center" wrapText="1"/>
    </xf>
    <xf numFmtId="164" fontId="7" fillId="0" borderId="10" xfId="42" applyNumberFormat="1" applyFont="1" applyBorder="1" applyAlignment="1">
      <alignment horizontal="center" vertical="center" wrapText="1"/>
    </xf>
    <xf numFmtId="164" fontId="0" fillId="0" borderId="10" xfId="42"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horizontal="left"/>
    </xf>
    <xf numFmtId="0" fontId="6" fillId="0" borderId="0" xfId="0" applyFont="1" applyBorder="1" applyAlignment="1">
      <alignment/>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164" fontId="7" fillId="0" borderId="10" xfId="42" applyNumberFormat="1" applyFont="1" applyBorder="1" applyAlignment="1">
      <alignment/>
    </xf>
    <xf numFmtId="0" fontId="0" fillId="0" borderId="0" xfId="0" applyFont="1" applyAlignment="1">
      <alignment/>
    </xf>
    <xf numFmtId="0" fontId="17" fillId="0" borderId="0" xfId="0" applyFont="1" applyBorder="1" applyAlignment="1">
      <alignment horizontal="left"/>
    </xf>
    <xf numFmtId="0" fontId="20" fillId="0" borderId="0" xfId="0" applyFont="1" applyBorder="1" applyAlignment="1">
      <alignment horizontal="centerContinuous" vertical="center"/>
    </xf>
    <xf numFmtId="0" fontId="21" fillId="0" borderId="0" xfId="0" applyFont="1" applyBorder="1" applyAlignment="1">
      <alignment horizontal="centerContinuous" vertical="center"/>
    </xf>
    <xf numFmtId="0" fontId="22" fillId="0" borderId="0" xfId="0" applyFont="1" applyBorder="1" applyAlignment="1">
      <alignment horizontal="left" vertical="center"/>
    </xf>
    <xf numFmtId="0" fontId="14" fillId="0" borderId="0" xfId="0" applyFont="1" applyBorder="1" applyAlignment="1">
      <alignment horizontal="left" vertical="center"/>
    </xf>
    <xf numFmtId="0" fontId="18"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Continuous" vertical="top"/>
    </xf>
    <xf numFmtId="0" fontId="23" fillId="0" borderId="0" xfId="0" applyFont="1" applyAlignment="1">
      <alignment/>
    </xf>
    <xf numFmtId="0" fontId="6" fillId="33" borderId="0" xfId="53" applyFont="1" applyFill="1">
      <alignment/>
      <protection/>
    </xf>
    <xf numFmtId="0" fontId="2" fillId="0" borderId="0" xfId="53" applyFont="1" applyBorder="1">
      <alignment/>
      <protection/>
    </xf>
    <xf numFmtId="0" fontId="0" fillId="33" borderId="0" xfId="53" applyFont="1" applyFill="1" applyAlignment="1">
      <alignment horizontal="center" vertical="center"/>
      <protection/>
    </xf>
    <xf numFmtId="0" fontId="0" fillId="33" borderId="0" xfId="53" applyFont="1" applyFill="1" applyAlignment="1">
      <alignment horizontal="center"/>
      <protection/>
    </xf>
    <xf numFmtId="0" fontId="0" fillId="33" borderId="0" xfId="53" applyFont="1" applyFill="1" applyAlignment="1">
      <alignment horizontal="center"/>
      <protection/>
    </xf>
    <xf numFmtId="0" fontId="0" fillId="33" borderId="0" xfId="53" applyFont="1" applyFill="1">
      <alignment/>
      <protection/>
    </xf>
    <xf numFmtId="0" fontId="0" fillId="0" borderId="0" xfId="0" applyAlignment="1">
      <alignment/>
    </xf>
    <xf numFmtId="0" fontId="0" fillId="0" borderId="0" xfId="0" applyFont="1" applyBorder="1" applyAlignment="1">
      <alignment horizontal="left" wrapText="1"/>
    </xf>
    <xf numFmtId="0" fontId="0" fillId="0" borderId="0" xfId="0" applyFont="1" applyBorder="1" applyAlignment="1">
      <alignment horizontal="left"/>
    </xf>
    <xf numFmtId="0" fontId="18" fillId="0" borderId="0" xfId="54" applyFont="1" applyAlignment="1">
      <alignment horizontal="left" wrapText="1"/>
      <protection/>
    </xf>
    <xf numFmtId="4" fontId="0" fillId="0" borderId="24" xfId="0" applyNumberFormat="1" applyBorder="1" applyAlignment="1">
      <alignment horizontal="right" vertical="center" wrapText="1"/>
    </xf>
    <xf numFmtId="0" fontId="6"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18" fillId="0" borderId="0" xfId="54" applyFont="1" applyAlignment="1">
      <alignment wrapText="1"/>
      <protection/>
    </xf>
    <xf numFmtId="0" fontId="0" fillId="0" borderId="25" xfId="0" applyBorder="1" applyAlignment="1">
      <alignment/>
    </xf>
    <xf numFmtId="0" fontId="0" fillId="0" borderId="26" xfId="0" applyBorder="1" applyAlignment="1">
      <alignment/>
    </xf>
    <xf numFmtId="0" fontId="0" fillId="0" borderId="0" xfId="0" applyBorder="1" applyAlignment="1">
      <alignment/>
    </xf>
    <xf numFmtId="0" fontId="6" fillId="0" borderId="27" xfId="0" applyFont="1" applyBorder="1" applyAlignment="1">
      <alignment/>
    </xf>
    <xf numFmtId="0" fontId="0" fillId="0" borderId="0" xfId="0" applyAlignment="1">
      <alignment vertical="top"/>
    </xf>
    <xf numFmtId="0" fontId="0" fillId="0" borderId="0" xfId="0" applyAlignment="1">
      <alignment horizontal="left" wrapText="1"/>
    </xf>
    <xf numFmtId="43" fontId="0" fillId="0" borderId="28" xfId="42" applyBorder="1" applyAlignment="1">
      <alignment horizontal="center" vertical="center" wrapText="1"/>
    </xf>
    <xf numFmtId="43" fontId="0" fillId="0" borderId="29" xfId="42" applyBorder="1" applyAlignment="1">
      <alignment horizontal="center" vertical="center" wrapText="1"/>
    </xf>
    <xf numFmtId="43" fontId="0" fillId="0" borderId="30" xfId="42" applyBorder="1" applyAlignment="1">
      <alignment horizontal="center" vertical="center" wrapText="1"/>
    </xf>
    <xf numFmtId="164" fontId="4" fillId="0" borderId="0" xfId="42" applyNumberFormat="1" applyFont="1" applyAlignment="1">
      <alignment/>
    </xf>
    <xf numFmtId="164" fontId="4" fillId="0" borderId="0" xfId="42" applyNumberFormat="1" applyFont="1" applyAlignment="1">
      <alignment/>
    </xf>
    <xf numFmtId="0" fontId="6" fillId="0" borderId="0" xfId="53" applyFont="1">
      <alignment/>
      <protection/>
    </xf>
    <xf numFmtId="164" fontId="4" fillId="0" borderId="0" xfId="42" applyNumberFormat="1" applyFont="1" applyBorder="1" applyAlignment="1">
      <alignment/>
    </xf>
    <xf numFmtId="164" fontId="4" fillId="0" borderId="0" xfId="42" applyNumberFormat="1" applyFont="1" applyBorder="1" applyAlignment="1">
      <alignment/>
    </xf>
    <xf numFmtId="0" fontId="0" fillId="0" borderId="0" xfId="53" applyFont="1">
      <alignment/>
      <protection/>
    </xf>
    <xf numFmtId="0" fontId="0" fillId="33" borderId="0" xfId="53" applyFont="1" applyFill="1">
      <alignment/>
      <protection/>
    </xf>
    <xf numFmtId="0" fontId="25" fillId="0" borderId="0" xfId="53" applyFont="1">
      <alignment/>
      <protection/>
    </xf>
    <xf numFmtId="0" fontId="0" fillId="33" borderId="0" xfId="53" applyFont="1" applyFill="1" applyAlignment="1">
      <alignment horizontal="center"/>
      <protection/>
    </xf>
    <xf numFmtId="0" fontId="0" fillId="33" borderId="0" xfId="53" applyFont="1" applyFill="1" applyAlignment="1">
      <alignment horizontal="center" vertical="center"/>
      <protection/>
    </xf>
    <xf numFmtId="0" fontId="0" fillId="0" borderId="0" xfId="0" applyFont="1" applyAlignment="1">
      <alignment vertical="center"/>
    </xf>
    <xf numFmtId="0" fontId="7" fillId="0" borderId="10" xfId="0" applyFont="1" applyBorder="1" applyAlignment="1">
      <alignment horizontal="left" wrapText="1"/>
    </xf>
    <xf numFmtId="43" fontId="0" fillId="0" borderId="28" xfId="42" applyFont="1" applyBorder="1" applyAlignment="1">
      <alignment horizontal="center" vertical="center" wrapText="1"/>
    </xf>
    <xf numFmtId="43" fontId="0" fillId="0" borderId="29" xfId="42" applyFont="1" applyBorder="1" applyAlignment="1">
      <alignment horizontal="center" vertical="center" wrapText="1"/>
    </xf>
    <xf numFmtId="0" fontId="12" fillId="0" borderId="10" xfId="0" applyFont="1" applyBorder="1" applyAlignment="1">
      <alignment horizontal="center" vertical="center" wrapText="1"/>
    </xf>
    <xf numFmtId="164" fontId="12" fillId="0" borderId="31" xfId="54" applyNumberFormat="1" applyFont="1" applyBorder="1" applyAlignment="1">
      <alignment horizontal="right" vertical="center" wrapText="1"/>
      <protection/>
    </xf>
    <xf numFmtId="164" fontId="7" fillId="0" borderId="32" xfId="42" applyNumberFormat="1" applyFont="1" applyBorder="1" applyAlignment="1">
      <alignment horizontal="right" vertical="center" wrapText="1"/>
    </xf>
    <xf numFmtId="164" fontId="12" fillId="0" borderId="32" xfId="54" applyNumberFormat="1" applyFont="1" applyBorder="1" applyAlignment="1">
      <alignment horizontal="right" vertical="center" wrapText="1"/>
      <protection/>
    </xf>
    <xf numFmtId="164" fontId="12" fillId="0" borderId="33" xfId="42" applyNumberFormat="1" applyFont="1" applyBorder="1" applyAlignment="1">
      <alignment horizontal="right" vertical="center" wrapText="1"/>
    </xf>
    <xf numFmtId="164" fontId="12" fillId="0" borderId="34" xfId="54" applyNumberFormat="1" applyFont="1" applyBorder="1" applyAlignment="1">
      <alignment horizontal="right" vertical="center" wrapText="1"/>
      <protection/>
    </xf>
    <xf numFmtId="0" fontId="18" fillId="0" borderId="0" xfId="0" applyFont="1" applyAlignment="1">
      <alignment horizontal="left" vertical="center" wrapText="1"/>
    </xf>
    <xf numFmtId="0" fontId="4" fillId="0" borderId="0" xfId="0" applyFont="1" applyBorder="1" applyAlignment="1">
      <alignment horizontal="right" vertical="center"/>
    </xf>
    <xf numFmtId="0" fontId="3" fillId="0" borderId="0" xfId="0" applyFont="1" applyAlignment="1">
      <alignment horizontal="center" vertical="center" wrapText="1"/>
    </xf>
    <xf numFmtId="0" fontId="0" fillId="0" borderId="11" xfId="0" applyBorder="1" applyAlignment="1">
      <alignment horizontal="center" vertical="center"/>
    </xf>
    <xf numFmtId="0" fontId="8" fillId="0" borderId="0" xfId="0" applyFont="1" applyBorder="1" applyAlignment="1">
      <alignment horizontal="center" vertical="top"/>
    </xf>
    <xf numFmtId="0" fontId="7" fillId="0" borderId="31" xfId="54" applyFont="1" applyBorder="1" applyAlignment="1">
      <alignment vertical="top" wrapText="1"/>
      <protection/>
    </xf>
    <xf numFmtId="0" fontId="7" fillId="0" borderId="32" xfId="54" applyFont="1" applyBorder="1" applyAlignment="1">
      <alignment vertical="top" wrapText="1"/>
      <protection/>
    </xf>
    <xf numFmtId="0" fontId="7" fillId="0" borderId="33" xfId="54" applyFont="1" applyBorder="1" applyAlignment="1">
      <alignment horizontal="center" vertical="top" wrapText="1"/>
      <protection/>
    </xf>
    <xf numFmtId="0" fontId="12" fillId="0" borderId="35" xfId="54" applyFont="1" applyBorder="1" applyAlignment="1">
      <alignment vertical="center" wrapText="1"/>
      <protection/>
    </xf>
    <xf numFmtId="0" fontId="7" fillId="0" borderId="23" xfId="54" applyFont="1" applyBorder="1" applyAlignment="1">
      <alignment horizontal="center" vertical="center" wrapText="1"/>
      <protection/>
    </xf>
    <xf numFmtId="0" fontId="12" fillId="0" borderId="23" xfId="54" applyFont="1" applyBorder="1" applyAlignment="1">
      <alignment vertical="center" wrapText="1"/>
      <protection/>
    </xf>
    <xf numFmtId="0" fontId="12" fillId="0" borderId="36" xfId="54" applyFont="1" applyBorder="1" applyAlignment="1">
      <alignment horizontal="center" vertical="center" wrapText="1"/>
      <protection/>
    </xf>
    <xf numFmtId="0" fontId="12" fillId="0" borderId="13" xfId="54" applyFont="1" applyBorder="1" applyAlignment="1">
      <alignment vertical="top" wrapText="1"/>
      <protection/>
    </xf>
    <xf numFmtId="0" fontId="12" fillId="0" borderId="10" xfId="54" applyFont="1" applyBorder="1" applyAlignment="1">
      <alignment vertical="top" wrapText="1"/>
      <protection/>
    </xf>
    <xf numFmtId="0" fontId="12" fillId="0" borderId="12" xfId="54" applyFont="1" applyBorder="1" applyAlignment="1">
      <alignment horizontal="left" vertical="center" wrapText="1"/>
      <protection/>
    </xf>
    <xf numFmtId="0" fontId="10" fillId="0" borderId="0" xfId="0" applyFont="1" applyBorder="1" applyAlignment="1">
      <alignment horizontal="right" vertical="top"/>
    </xf>
    <xf numFmtId="0" fontId="12" fillId="0" borderId="13" xfId="54" applyFont="1" applyBorder="1" applyAlignment="1">
      <alignment vertical="center" wrapText="1"/>
      <protection/>
    </xf>
    <xf numFmtId="0" fontId="7" fillId="0" borderId="10" xfId="54" applyFont="1" applyBorder="1" applyAlignment="1">
      <alignment horizontal="center" vertical="center" wrapText="1"/>
      <protection/>
    </xf>
    <xf numFmtId="0" fontId="12" fillId="0" borderId="10" xfId="54" applyFont="1" applyBorder="1" applyAlignment="1">
      <alignment vertical="center" wrapText="1"/>
      <protection/>
    </xf>
    <xf numFmtId="0" fontId="12" fillId="0" borderId="12" xfId="54" applyFont="1" applyBorder="1" applyAlignment="1">
      <alignment horizontal="center" vertical="center" wrapText="1"/>
      <protection/>
    </xf>
    <xf numFmtId="3" fontId="12" fillId="0" borderId="37" xfId="42" applyNumberFormat="1" applyFont="1" applyBorder="1" applyAlignment="1">
      <alignment horizontal="right" vertical="center" wrapText="1"/>
    </xf>
    <xf numFmtId="3" fontId="7" fillId="0" borderId="22" xfId="42" applyNumberFormat="1" applyFont="1" applyBorder="1" applyAlignment="1">
      <alignment horizontal="right" vertical="center" wrapText="1"/>
    </xf>
    <xf numFmtId="3" fontId="12" fillId="0" borderId="38" xfId="42" applyNumberFormat="1" applyFont="1" applyBorder="1" applyAlignment="1">
      <alignment horizontal="right" vertical="center" wrapText="1"/>
    </xf>
    <xf numFmtId="164" fontId="12" fillId="0" borderId="27" xfId="54" applyNumberFormat="1" applyFont="1" applyBorder="1" applyAlignment="1">
      <alignment horizontal="right" vertical="center" wrapText="1"/>
      <protection/>
    </xf>
    <xf numFmtId="41" fontId="12" fillId="0" borderId="39" xfId="42" applyNumberFormat="1" applyFont="1" applyBorder="1" applyAlignment="1">
      <alignment horizontal="right" vertical="center" wrapText="1"/>
    </xf>
    <xf numFmtId="41" fontId="7" fillId="0" borderId="29" xfId="42" applyNumberFormat="1" applyFont="1" applyBorder="1" applyAlignment="1">
      <alignment horizontal="right" vertical="center" wrapText="1"/>
    </xf>
    <xf numFmtId="41" fontId="7" fillId="0" borderId="29" xfId="54" applyNumberFormat="1" applyFont="1" applyBorder="1" applyAlignment="1">
      <alignment horizontal="right" vertical="center" wrapText="1"/>
      <protection/>
    </xf>
    <xf numFmtId="41" fontId="12" fillId="0" borderId="29" xfId="42" applyNumberFormat="1" applyFont="1" applyBorder="1" applyAlignment="1">
      <alignment horizontal="right" vertical="center" wrapText="1"/>
    </xf>
    <xf numFmtId="41" fontId="12" fillId="0" borderId="30" xfId="42" applyNumberFormat="1" applyFont="1" applyBorder="1" applyAlignment="1">
      <alignment horizontal="right" vertical="center" wrapText="1"/>
    </xf>
    <xf numFmtId="164" fontId="12" fillId="0" borderId="40" xfId="54" applyNumberFormat="1" applyFont="1" applyBorder="1" applyAlignment="1">
      <alignment horizontal="right" vertical="center" wrapText="1"/>
      <protection/>
    </xf>
    <xf numFmtId="0" fontId="12" fillId="0" borderId="19" xfId="54" applyFont="1" applyBorder="1" applyAlignment="1">
      <alignment vertical="center" wrapText="1"/>
      <protection/>
    </xf>
    <xf numFmtId="0" fontId="7" fillId="0" borderId="14" xfId="54" applyFont="1" applyBorder="1" applyAlignment="1">
      <alignment horizontal="center" vertical="center" wrapText="1"/>
      <protection/>
    </xf>
    <xf numFmtId="0" fontId="12" fillId="0" borderId="14" xfId="54" applyFont="1" applyBorder="1" applyAlignment="1">
      <alignment vertical="center" wrapText="1"/>
      <protection/>
    </xf>
    <xf numFmtId="0" fontId="12" fillId="0" borderId="20" xfId="54" applyFont="1" applyBorder="1" applyAlignment="1">
      <alignment horizontal="center" vertical="center" wrapText="1"/>
      <protection/>
    </xf>
    <xf numFmtId="164" fontId="12" fillId="0" borderId="39" xfId="54" applyNumberFormat="1" applyFont="1" applyBorder="1" applyAlignment="1">
      <alignment horizontal="right" vertical="center" wrapText="1"/>
      <protection/>
    </xf>
    <xf numFmtId="164" fontId="7" fillId="0" borderId="29" xfId="42" applyNumberFormat="1" applyFont="1" applyBorder="1" applyAlignment="1">
      <alignment horizontal="right" vertical="center" wrapText="1"/>
    </xf>
    <xf numFmtId="164" fontId="12" fillId="0" borderId="29" xfId="54" applyNumberFormat="1" applyFont="1" applyBorder="1" applyAlignment="1">
      <alignment horizontal="right" vertical="center" wrapText="1"/>
      <protection/>
    </xf>
    <xf numFmtId="164" fontId="12" fillId="0" borderId="30" xfId="42" applyNumberFormat="1" applyFont="1" applyBorder="1" applyAlignment="1">
      <alignment horizontal="right" vertical="center" wrapText="1"/>
    </xf>
    <xf numFmtId="164" fontId="12" fillId="0" borderId="41" xfId="54" applyNumberFormat="1" applyFont="1" applyBorder="1" applyAlignment="1">
      <alignment horizontal="right" vertical="center" wrapText="1"/>
      <protection/>
    </xf>
    <xf numFmtId="0" fontId="10" fillId="0" borderId="0" xfId="0" applyFont="1" applyAlignment="1">
      <alignment horizontal="right" vertical="center" wrapText="1"/>
    </xf>
    <xf numFmtId="0" fontId="148" fillId="0" borderId="0" xfId="0" applyFont="1" applyAlignment="1">
      <alignment horizontal="right" vertical="center"/>
    </xf>
    <xf numFmtId="0" fontId="0" fillId="0" borderId="0" xfId="0" applyFill="1" applyBorder="1" applyAlignment="1">
      <alignment horizontal="left"/>
    </xf>
    <xf numFmtId="0" fontId="149" fillId="0" borderId="0" xfId="0" applyFont="1" applyBorder="1" applyAlignment="1">
      <alignment horizontal="left" vertical="center"/>
    </xf>
    <xf numFmtId="0" fontId="0" fillId="0" borderId="0" xfId="0" applyFont="1" applyFill="1" applyAlignment="1">
      <alignment/>
    </xf>
    <xf numFmtId="0" fontId="0" fillId="0" borderId="10" xfId="0" applyBorder="1" applyAlignment="1">
      <alignment horizontal="center" vertical="center"/>
    </xf>
    <xf numFmtId="0" fontId="10" fillId="0" borderId="0" xfId="0" applyFont="1" applyAlignment="1">
      <alignment horizontal="right"/>
    </xf>
    <xf numFmtId="0" fontId="5" fillId="0" borderId="0" xfId="0" applyFont="1" applyAlignment="1">
      <alignment horizontal="center" vertical="center" wrapText="1"/>
    </xf>
    <xf numFmtId="0" fontId="5" fillId="0" borderId="0" xfId="0" applyFont="1" applyAlignment="1">
      <alignment horizontal="center"/>
    </xf>
    <xf numFmtId="0" fontId="7" fillId="0" borderId="0" xfId="0" applyFont="1" applyAlignment="1">
      <alignment horizontal="center"/>
    </xf>
    <xf numFmtId="0" fontId="7" fillId="0" borderId="10" xfId="0" applyFont="1" applyBorder="1" applyAlignment="1">
      <alignment horizontal="center"/>
    </xf>
    <xf numFmtId="0" fontId="5" fillId="35" borderId="10" xfId="0" applyFont="1" applyFill="1" applyBorder="1" applyAlignment="1">
      <alignment horizontal="center" vertical="center" wrapText="1"/>
    </xf>
    <xf numFmtId="0" fontId="5" fillId="35" borderId="10" xfId="0" applyFont="1" applyFill="1" applyBorder="1" applyAlignment="1">
      <alignment horizontal="center"/>
    </xf>
    <xf numFmtId="0" fontId="5" fillId="35" borderId="10" xfId="0" applyFont="1" applyFill="1" applyBorder="1" applyAlignment="1">
      <alignment/>
    </xf>
    <xf numFmtId="0" fontId="5" fillId="35" borderId="10" xfId="0" applyFont="1" applyFill="1" applyBorder="1" applyAlignment="1">
      <alignment horizontal="left" vertical="center" wrapText="1"/>
    </xf>
    <xf numFmtId="0" fontId="5" fillId="35" borderId="10" xfId="0" applyFont="1" applyFill="1" applyBorder="1" applyAlignment="1">
      <alignment horizontal="center" vertical="center"/>
    </xf>
    <xf numFmtId="0" fontId="0" fillId="0" borderId="10" xfId="0" applyBorder="1" applyAlignment="1">
      <alignment vertical="center"/>
    </xf>
    <xf numFmtId="0" fontId="0" fillId="0" borderId="10" xfId="0" applyBorder="1" applyAlignment="1" quotePrefix="1">
      <alignment horizontal="center" vertical="center"/>
    </xf>
    <xf numFmtId="164" fontId="5" fillId="35" borderId="10" xfId="42" applyNumberFormat="1" applyFont="1" applyFill="1" applyBorder="1" applyAlignment="1">
      <alignment horizontal="right"/>
    </xf>
    <xf numFmtId="164" fontId="0" fillId="0" borderId="10" xfId="42" applyNumberFormat="1" applyFont="1" applyBorder="1" applyAlignment="1">
      <alignment horizontal="right"/>
    </xf>
    <xf numFmtId="0" fontId="8" fillId="35" borderId="10" xfId="0" applyFont="1" applyFill="1" applyBorder="1" applyAlignment="1">
      <alignment horizontal="center" vertical="center" wrapText="1"/>
    </xf>
    <xf numFmtId="0" fontId="150" fillId="35" borderId="10" xfId="0" applyFont="1" applyFill="1" applyBorder="1" applyAlignment="1">
      <alignment horizontal="center" vertical="center" wrapText="1"/>
    </xf>
    <xf numFmtId="0" fontId="151" fillId="0" borderId="10" xfId="0" applyFont="1" applyBorder="1" applyAlignment="1">
      <alignment horizontal="center"/>
    </xf>
    <xf numFmtId="0" fontId="31" fillId="0" borderId="0" xfId="0" applyFont="1" applyAlignment="1">
      <alignment/>
    </xf>
    <xf numFmtId="0" fontId="31" fillId="0" borderId="0" xfId="0" applyFont="1" applyFill="1" applyBorder="1" applyAlignment="1">
      <alignment horizontal="left"/>
    </xf>
    <xf numFmtId="0" fontId="31" fillId="0" borderId="0" xfId="0" applyFont="1" applyAlignment="1">
      <alignment/>
    </xf>
    <xf numFmtId="0" fontId="0" fillId="0" borderId="0" xfId="0" applyFont="1" applyAlignment="1">
      <alignment/>
    </xf>
    <xf numFmtId="164" fontId="152" fillId="0" borderId="10" xfId="42" applyNumberFormat="1" applyFont="1" applyBorder="1" applyAlignment="1">
      <alignment horizontal="center" vertical="center" wrapText="1"/>
    </xf>
    <xf numFmtId="0" fontId="5" fillId="0" borderId="10" xfId="0" applyFont="1" applyBorder="1" applyAlignment="1">
      <alignment horizontal="center" vertical="center"/>
    </xf>
    <xf numFmtId="0" fontId="153" fillId="0" borderId="10" xfId="0" applyFont="1" applyBorder="1" applyAlignment="1">
      <alignment horizontal="center" vertical="center"/>
    </xf>
    <xf numFmtId="0" fontId="8" fillId="0" borderId="42" xfId="0" applyFont="1" applyBorder="1" applyAlignment="1">
      <alignment/>
    </xf>
    <xf numFmtId="0" fontId="153" fillId="35" borderId="10" xfId="0" applyFont="1" applyFill="1" applyBorder="1" applyAlignment="1">
      <alignment/>
    </xf>
    <xf numFmtId="0" fontId="154" fillId="0" borderId="10" xfId="0" applyFont="1" applyBorder="1" applyAlignment="1">
      <alignment/>
    </xf>
    <xf numFmtId="0" fontId="5" fillId="0" borderId="10" xfId="0" applyFont="1" applyBorder="1" applyAlignment="1">
      <alignment horizontal="left" vertical="center" wrapText="1"/>
    </xf>
    <xf numFmtId="0" fontId="14" fillId="0" borderId="0" xfId="0" applyFont="1" applyAlignment="1">
      <alignment horizontal="center" vertical="top"/>
    </xf>
    <xf numFmtId="0" fontId="20" fillId="0" borderId="0" xfId="0" applyFont="1" applyBorder="1" applyAlignment="1">
      <alignment horizontal="left" vertical="center" wrapText="1"/>
    </xf>
    <xf numFmtId="4" fontId="14" fillId="0" borderId="0" xfId="0" applyNumberFormat="1" applyFont="1" applyBorder="1" applyAlignment="1">
      <alignment horizontal="right"/>
    </xf>
    <xf numFmtId="0" fontId="155" fillId="0" borderId="0" xfId="0" applyFont="1" applyAlignment="1">
      <alignment horizontal="center"/>
    </xf>
    <xf numFmtId="0" fontId="149" fillId="0" borderId="0" xfId="0" applyFont="1" applyAlignment="1">
      <alignment horizontal="center" vertical="center"/>
    </xf>
    <xf numFmtId="0" fontId="0" fillId="0" borderId="0" xfId="0" applyFont="1" applyAlignment="1">
      <alignment/>
    </xf>
    <xf numFmtId="0" fontId="18" fillId="0" borderId="0" xfId="0" applyFont="1" applyAlignment="1">
      <alignment wrapText="1"/>
    </xf>
    <xf numFmtId="0" fontId="18" fillId="0" borderId="0" xfId="0" applyFont="1" applyAlignment="1">
      <alignment horizontal="left"/>
    </xf>
    <xf numFmtId="0" fontId="0" fillId="0" borderId="0" xfId="0" applyFont="1" applyAlignment="1">
      <alignment horizontal="center"/>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6" fillId="0" borderId="0" xfId="0" applyFont="1" applyAlignment="1">
      <alignment/>
    </xf>
    <xf numFmtId="0" fontId="5" fillId="0" borderId="17" xfId="0" applyFont="1" applyBorder="1" applyAlignment="1">
      <alignment horizontal="center" vertical="center" wrapText="1"/>
    </xf>
    <xf numFmtId="0" fontId="5" fillId="0" borderId="13" xfId="0" applyFont="1" applyBorder="1" applyAlignment="1">
      <alignment horizontal="left" vertical="center" wrapText="1"/>
    </xf>
    <xf numFmtId="41" fontId="5" fillId="0" borderId="13" xfId="0" applyNumberFormat="1" applyFont="1" applyBorder="1" applyAlignment="1">
      <alignment horizontal="right" vertical="center"/>
    </xf>
    <xf numFmtId="41" fontId="5" fillId="0" borderId="39" xfId="0" applyNumberFormat="1" applyFont="1" applyBorder="1" applyAlignment="1">
      <alignment horizontal="right" vertical="center"/>
    </xf>
    <xf numFmtId="0" fontId="5" fillId="0" borderId="13" xfId="0" applyFont="1" applyBorder="1" applyAlignment="1">
      <alignment horizontal="left" vertical="center"/>
    </xf>
    <xf numFmtId="0" fontId="0" fillId="0" borderId="11" xfId="0" applyFont="1" applyBorder="1" applyAlignment="1">
      <alignment horizontal="center" vertical="center" wrapText="1"/>
    </xf>
    <xf numFmtId="0" fontId="0" fillId="0" borderId="10" xfId="0" applyFont="1" applyBorder="1" applyAlignment="1">
      <alignment horizontal="left" vertical="center"/>
    </xf>
    <xf numFmtId="41" fontId="0" fillId="0" borderId="10" xfId="0" applyNumberFormat="1" applyFont="1" applyBorder="1" applyAlignment="1">
      <alignment horizontal="right" vertical="center"/>
    </xf>
    <xf numFmtId="41" fontId="0" fillId="0" borderId="29" xfId="0" applyNumberFormat="1" applyFont="1" applyBorder="1" applyAlignment="1">
      <alignment horizontal="right" vertical="center"/>
    </xf>
    <xf numFmtId="0" fontId="0" fillId="0" borderId="10" xfId="0" applyFont="1" applyBorder="1" applyAlignment="1">
      <alignment horizontal="left" vertical="center" wrapText="1"/>
    </xf>
    <xf numFmtId="0" fontId="5" fillId="0" borderId="43" xfId="0" applyFont="1" applyBorder="1" applyAlignment="1">
      <alignment horizontal="center" vertical="center" wrapText="1"/>
    </xf>
    <xf numFmtId="41" fontId="5" fillId="0" borderId="10" xfId="0" applyNumberFormat="1" applyFont="1" applyBorder="1" applyAlignment="1">
      <alignment horizontal="right" vertical="center"/>
    </xf>
    <xf numFmtId="41" fontId="5" fillId="0" borderId="29" xfId="0" applyNumberFormat="1" applyFont="1" applyBorder="1" applyAlignment="1">
      <alignment horizontal="right"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10" xfId="0" applyFont="1" applyBorder="1" applyAlignment="1">
      <alignment horizontal="left" vertical="center"/>
    </xf>
    <xf numFmtId="0" fontId="0" fillId="0" borderId="46" xfId="0" applyFont="1" applyBorder="1" applyAlignment="1">
      <alignment horizontal="center" vertical="center" wrapText="1"/>
    </xf>
    <xf numFmtId="0" fontId="0" fillId="0" borderId="12" xfId="0" applyFont="1" applyBorder="1" applyAlignment="1">
      <alignment horizontal="left" vertical="center"/>
    </xf>
    <xf numFmtId="41" fontId="0" fillId="0" borderId="12" xfId="0" applyNumberFormat="1" applyFont="1" applyBorder="1" applyAlignment="1">
      <alignment horizontal="right" vertical="center"/>
    </xf>
    <xf numFmtId="41" fontId="0" fillId="0" borderId="30" xfId="0" applyNumberFormat="1" applyFont="1" applyBorder="1" applyAlignment="1">
      <alignment horizontal="right" vertical="center"/>
    </xf>
    <xf numFmtId="0" fontId="5" fillId="0" borderId="4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left" vertical="center" wrapText="1"/>
    </xf>
    <xf numFmtId="41" fontId="5" fillId="0" borderId="50" xfId="0" applyNumberFormat="1" applyFont="1" applyBorder="1" applyAlignment="1">
      <alignment horizontal="right" vertical="center"/>
    </xf>
    <xf numFmtId="41" fontId="5" fillId="0" borderId="51" xfId="0" applyNumberFormat="1" applyFont="1" applyBorder="1" applyAlignment="1">
      <alignment horizontal="right" vertical="center"/>
    </xf>
    <xf numFmtId="0" fontId="29" fillId="0" borderId="0" xfId="0" applyFont="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5" fillId="0" borderId="45" xfId="0" applyFont="1" applyBorder="1" applyAlignment="1">
      <alignment horizontal="center" vertical="center" wrapText="1"/>
    </xf>
    <xf numFmtId="0" fontId="5" fillId="0" borderId="24" xfId="0" applyFont="1" applyBorder="1" applyAlignment="1">
      <alignment horizontal="left" vertical="center"/>
    </xf>
    <xf numFmtId="41" fontId="5" fillId="0" borderId="24" xfId="0" applyNumberFormat="1" applyFont="1" applyBorder="1" applyAlignment="1">
      <alignment horizontal="right" vertical="center"/>
    </xf>
    <xf numFmtId="41" fontId="5" fillId="0" borderId="28" xfId="0" applyNumberFormat="1" applyFont="1" applyBorder="1" applyAlignment="1">
      <alignment horizontal="right" vertical="center"/>
    </xf>
    <xf numFmtId="0" fontId="0" fillId="0" borderId="52" xfId="0" applyFont="1" applyBorder="1" applyAlignment="1">
      <alignment horizontal="left" vertical="center" wrapText="1"/>
    </xf>
    <xf numFmtId="41" fontId="0" fillId="0" borderId="52" xfId="0" applyNumberFormat="1" applyFont="1" applyBorder="1" applyAlignment="1">
      <alignment horizontal="right" vertical="center"/>
    </xf>
    <xf numFmtId="41" fontId="0" fillId="0" borderId="53" xfId="0" applyNumberFormat="1" applyFont="1" applyBorder="1" applyAlignment="1">
      <alignment horizontal="right" vertical="center"/>
    </xf>
    <xf numFmtId="0" fontId="5" fillId="0" borderId="41" xfId="0" applyFont="1" applyBorder="1" applyAlignment="1">
      <alignment horizontal="center" vertical="center" wrapText="1"/>
    </xf>
    <xf numFmtId="0" fontId="7"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left" vertical="center" wrapText="1"/>
    </xf>
    <xf numFmtId="164" fontId="5" fillId="0" borderId="10" xfId="42" applyNumberFormat="1" applyFont="1" applyBorder="1" applyAlignment="1">
      <alignment horizontal="center" vertical="center" wrapText="1"/>
    </xf>
    <xf numFmtId="164" fontId="12" fillId="0" borderId="10" xfId="42" applyNumberFormat="1" applyFont="1" applyBorder="1" applyAlignment="1">
      <alignment horizontal="center" vertical="center" wrapText="1"/>
    </xf>
    <xf numFmtId="0" fontId="12" fillId="35" borderId="10" xfId="0" applyFont="1" applyFill="1" applyBorder="1" applyAlignment="1">
      <alignment horizontal="center" vertical="center" wrapText="1"/>
    </xf>
    <xf numFmtId="0" fontId="12" fillId="35" borderId="10" xfId="0" applyFont="1" applyFill="1" applyBorder="1" applyAlignment="1">
      <alignment horizontal="left" vertical="center" wrapText="1"/>
    </xf>
    <xf numFmtId="164" fontId="12" fillId="35" borderId="10" xfId="42" applyNumberFormat="1" applyFont="1" applyFill="1" applyBorder="1" applyAlignment="1">
      <alignment/>
    </xf>
    <xf numFmtId="0" fontId="12" fillId="35" borderId="10" xfId="0" applyFont="1" applyFill="1" applyBorder="1" applyAlignment="1">
      <alignment horizontal="center" vertical="center"/>
    </xf>
    <xf numFmtId="164" fontId="5" fillId="35" borderId="10" xfId="42" applyNumberFormat="1" applyFont="1" applyFill="1" applyBorder="1" applyAlignment="1">
      <alignment horizontal="center" vertical="center" wrapText="1"/>
    </xf>
    <xf numFmtId="0" fontId="27" fillId="34" borderId="10" xfId="0" applyFont="1" applyFill="1" applyBorder="1" applyAlignment="1">
      <alignment horizontal="centerContinuous" vertical="center"/>
    </xf>
    <xf numFmtId="0" fontId="19" fillId="34" borderId="10" xfId="0" applyFont="1" applyFill="1" applyBorder="1" applyAlignment="1">
      <alignment horizontal="center"/>
    </xf>
    <xf numFmtId="0" fontId="19" fillId="0" borderId="10" xfId="0" applyFont="1" applyBorder="1" applyAlignment="1">
      <alignment vertical="center" wrapText="1"/>
    </xf>
    <xf numFmtId="0" fontId="19" fillId="0" borderId="10" xfId="0" applyFont="1" applyBorder="1" applyAlignment="1">
      <alignment horizontal="center" vertical="center"/>
    </xf>
    <xf numFmtId="0" fontId="19" fillId="35" borderId="10" xfId="0" applyFont="1" applyFill="1" applyBorder="1" applyAlignment="1">
      <alignment horizontal="center" vertical="center"/>
    </xf>
    <xf numFmtId="0" fontId="19" fillId="35" borderId="10" xfId="0" applyFont="1" applyFill="1" applyBorder="1" applyAlignment="1">
      <alignment vertical="center" wrapText="1"/>
    </xf>
    <xf numFmtId="0" fontId="19" fillId="35" borderId="10" xfId="0" applyFont="1" applyFill="1" applyBorder="1" applyAlignment="1">
      <alignment vertical="center"/>
    </xf>
    <xf numFmtId="4" fontId="19" fillId="35" borderId="10" xfId="0" applyNumberFormat="1" applyFont="1" applyFill="1" applyBorder="1" applyAlignment="1">
      <alignment horizontal="right"/>
    </xf>
    <xf numFmtId="0" fontId="27" fillId="35" borderId="10" xfId="0" applyFont="1" applyFill="1" applyBorder="1" applyAlignment="1">
      <alignment vertical="center" wrapText="1"/>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7" fillId="0" borderId="0" xfId="0" applyFont="1" applyFill="1" applyAlignment="1">
      <alignment/>
    </xf>
    <xf numFmtId="0" fontId="27" fillId="34" borderId="10" xfId="0" applyFont="1" applyFill="1" applyBorder="1" applyAlignment="1">
      <alignment horizontal="center" vertical="center" wrapText="1"/>
    </xf>
    <xf numFmtId="4" fontId="19" fillId="0" borderId="10" xfId="0" applyNumberFormat="1" applyFont="1" applyFill="1" applyBorder="1" applyAlignment="1">
      <alignment horizontal="center" vertical="center"/>
    </xf>
    <xf numFmtId="0" fontId="19" fillId="0" borderId="10" xfId="0" applyFont="1" applyBorder="1" applyAlignment="1">
      <alignment horizontal="right" vertical="center"/>
    </xf>
    <xf numFmtId="4" fontId="19" fillId="0" borderId="10" xfId="0" applyNumberFormat="1" applyFont="1" applyBorder="1" applyAlignment="1">
      <alignment horizontal="right" vertical="center"/>
    </xf>
    <xf numFmtId="0" fontId="0" fillId="0" borderId="29" xfId="0" applyBorder="1" applyAlignment="1">
      <alignment horizontal="center"/>
    </xf>
    <xf numFmtId="0" fontId="0" fillId="0" borderId="44" xfId="0" applyBorder="1" applyAlignment="1">
      <alignment horizontal="center" vertical="center"/>
    </xf>
    <xf numFmtId="0" fontId="156" fillId="0" borderId="0" xfId="0" applyFont="1" applyAlignment="1">
      <alignment/>
    </xf>
    <xf numFmtId="0" fontId="155" fillId="0" borderId="0" xfId="0" applyFont="1" applyAlignment="1">
      <alignment/>
    </xf>
    <xf numFmtId="0" fontId="5" fillId="35" borderId="10" xfId="0" applyFont="1" applyFill="1" applyBorder="1" applyAlignment="1">
      <alignment horizontal="center" vertical="center" wrapText="1"/>
    </xf>
    <xf numFmtId="0" fontId="27" fillId="35" borderId="10" xfId="0" applyFont="1" applyFill="1" applyBorder="1" applyAlignment="1">
      <alignment horizontal="center" vertical="center"/>
    </xf>
    <xf numFmtId="4" fontId="19" fillId="0" borderId="10" xfId="0" applyNumberFormat="1" applyFont="1" applyBorder="1" applyAlignment="1">
      <alignment horizontal="center"/>
    </xf>
    <xf numFmtId="4" fontId="27" fillId="35" borderId="10" xfId="0" applyNumberFormat="1" applyFont="1" applyFill="1" applyBorder="1" applyAlignment="1">
      <alignment horizontal="center"/>
    </xf>
    <xf numFmtId="0" fontId="3" fillId="0" borderId="0" xfId="0" applyFont="1" applyAlignment="1">
      <alignment horizontal="center" vertical="center" wrapText="1"/>
    </xf>
    <xf numFmtId="0" fontId="0" fillId="0" borderId="10" xfId="0" applyFont="1" applyBorder="1" applyAlignment="1">
      <alignment horizontal="center" vertical="center" wrapText="1"/>
    </xf>
    <xf numFmtId="0" fontId="12" fillId="0" borderId="0" xfId="54" applyFont="1">
      <alignment/>
      <protection/>
    </xf>
    <xf numFmtId="0" fontId="15" fillId="0" borderId="0" xfId="54" applyFont="1" applyAlignment="1">
      <alignment horizontal="right"/>
      <protection/>
    </xf>
    <xf numFmtId="0" fontId="0" fillId="0" borderId="0" xfId="0" applyAlignment="1">
      <alignment wrapText="1"/>
    </xf>
    <xf numFmtId="0" fontId="6" fillId="0" borderId="0" xfId="0" applyFont="1" applyAlignment="1">
      <alignment vertical="top" wrapText="1"/>
    </xf>
    <xf numFmtId="0" fontId="12" fillId="0" borderId="10"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top"/>
    </xf>
    <xf numFmtId="0" fontId="5" fillId="0" borderId="47" xfId="0" applyFont="1" applyBorder="1" applyAlignment="1">
      <alignment/>
    </xf>
    <xf numFmtId="0" fontId="5" fillId="0" borderId="54" xfId="0" applyFont="1" applyBorder="1" applyAlignment="1">
      <alignment/>
    </xf>
    <xf numFmtId="0" fontId="5" fillId="0" borderId="55" xfId="0" applyFont="1" applyBorder="1" applyAlignment="1">
      <alignment/>
    </xf>
    <xf numFmtId="0" fontId="5" fillId="0" borderId="25" xfId="0" applyFont="1" applyBorder="1" applyAlignment="1">
      <alignment/>
    </xf>
    <xf numFmtId="0" fontId="5" fillId="0" borderId="0" xfId="0" applyFont="1" applyBorder="1" applyAlignment="1">
      <alignment/>
    </xf>
    <xf numFmtId="0" fontId="5" fillId="0" borderId="26" xfId="0" applyFont="1" applyBorder="1" applyAlignment="1">
      <alignment/>
    </xf>
    <xf numFmtId="0" fontId="26" fillId="0" borderId="25" xfId="0" applyFont="1" applyBorder="1" applyAlignment="1">
      <alignment/>
    </xf>
    <xf numFmtId="0" fontId="26" fillId="0" borderId="0" xfId="0" applyFont="1" applyBorder="1" applyAlignment="1">
      <alignment/>
    </xf>
    <xf numFmtId="0" fontId="26" fillId="0" borderId="26" xfId="0" applyFont="1" applyBorder="1" applyAlignment="1">
      <alignment/>
    </xf>
    <xf numFmtId="0" fontId="26" fillId="0" borderId="0" xfId="0" applyFont="1" applyAlignment="1">
      <alignment/>
    </xf>
    <xf numFmtId="0" fontId="12" fillId="34" borderId="17" xfId="0" applyFont="1" applyFill="1" applyBorder="1" applyAlignment="1">
      <alignment horizontal="center" vertical="center" wrapText="1"/>
    </xf>
    <xf numFmtId="0" fontId="12" fillId="34" borderId="13" xfId="0" applyFont="1" applyFill="1" applyBorder="1" applyAlignment="1">
      <alignment horizontal="center" vertical="center" wrapText="1"/>
    </xf>
    <xf numFmtId="0" fontId="12" fillId="34" borderId="39" xfId="0" applyFont="1" applyFill="1" applyBorder="1" applyAlignment="1">
      <alignment horizontal="center" vertical="center" wrapText="1"/>
    </xf>
    <xf numFmtId="0" fontId="5" fillId="0" borderId="32" xfId="0" applyFont="1" applyBorder="1" applyAlignment="1">
      <alignment horizontal="center" vertical="center" wrapText="1"/>
    </xf>
    <xf numFmtId="0" fontId="12" fillId="0" borderId="11" xfId="0" applyFont="1" applyBorder="1" applyAlignment="1">
      <alignment horizontal="center" vertical="center" wrapText="1"/>
    </xf>
    <xf numFmtId="164" fontId="7" fillId="0" borderId="29" xfId="42" applyNumberFormat="1" applyFont="1" applyBorder="1" applyAlignment="1">
      <alignment horizontal="center" vertical="center" wrapText="1"/>
    </xf>
    <xf numFmtId="164" fontId="0" fillId="0" borderId="29" xfId="42"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xf>
    <xf numFmtId="0" fontId="5" fillId="0" borderId="0" xfId="0" applyFont="1" applyBorder="1" applyAlignment="1">
      <alignment horizontal="left"/>
    </xf>
    <xf numFmtId="0" fontId="7" fillId="0" borderId="43" xfId="0" applyFont="1" applyBorder="1" applyAlignment="1">
      <alignment/>
    </xf>
    <xf numFmtId="0" fontId="7" fillId="0" borderId="52" xfId="0" applyFont="1" applyBorder="1" applyAlignment="1">
      <alignment/>
    </xf>
    <xf numFmtId="0" fontId="7" fillId="0" borderId="52" xfId="0" applyFont="1" applyBorder="1" applyAlignment="1">
      <alignment horizontal="left"/>
    </xf>
    <xf numFmtId="164" fontId="7" fillId="0" borderId="52" xfId="42" applyNumberFormat="1" applyFont="1" applyBorder="1" applyAlignment="1">
      <alignment/>
    </xf>
    <xf numFmtId="164" fontId="7" fillId="0" borderId="53" xfId="42" applyNumberFormat="1" applyFont="1" applyBorder="1" applyAlignment="1">
      <alignment/>
    </xf>
    <xf numFmtId="164" fontId="5" fillId="35" borderId="50" xfId="42" applyNumberFormat="1" applyFont="1" applyFill="1" applyBorder="1" applyAlignment="1">
      <alignment horizontal="center" vertical="center" wrapText="1"/>
    </xf>
    <xf numFmtId="164" fontId="5" fillId="35" borderId="51" xfId="42" applyNumberFormat="1" applyFont="1" applyFill="1" applyBorder="1" applyAlignment="1">
      <alignment horizontal="center" vertical="center" wrapText="1"/>
    </xf>
    <xf numFmtId="164" fontId="0" fillId="0" borderId="52" xfId="42" applyNumberFormat="1" applyFont="1" applyBorder="1" applyAlignment="1">
      <alignment horizontal="center" vertical="center" wrapText="1"/>
    </xf>
    <xf numFmtId="164" fontId="0" fillId="0" borderId="53" xfId="42" applyNumberFormat="1" applyFont="1" applyBorder="1" applyAlignment="1">
      <alignment horizontal="center"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xf>
    <xf numFmtId="0" fontId="0" fillId="0" borderId="0" xfId="0" applyAlignment="1">
      <alignment vertical="center"/>
    </xf>
    <xf numFmtId="0" fontId="0" fillId="0" borderId="0" xfId="0" applyFont="1" applyAlignment="1">
      <alignment wrapText="1"/>
    </xf>
    <xf numFmtId="0" fontId="2" fillId="0" borderId="0" xfId="0" applyFont="1" applyAlignment="1">
      <alignment vertical="top"/>
    </xf>
    <xf numFmtId="0" fontId="0" fillId="0" borderId="0" xfId="0" applyAlignment="1">
      <alignment vertical="center" wrapText="1"/>
    </xf>
    <xf numFmtId="0" fontId="0" fillId="0" borderId="0" xfId="0" applyFont="1" applyAlignment="1">
      <alignment vertical="center"/>
    </xf>
    <xf numFmtId="0" fontId="6" fillId="0" borderId="0" xfId="0" applyFont="1" applyAlignment="1">
      <alignment vertical="center"/>
    </xf>
    <xf numFmtId="0" fontId="0" fillId="0" borderId="45"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vertical="center"/>
    </xf>
    <xf numFmtId="164" fontId="0" fillId="0" borderId="28" xfId="42" applyNumberFormat="1" applyFont="1" applyBorder="1" applyAlignment="1">
      <alignment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164" fontId="0" fillId="0" borderId="29" xfId="42" applyNumberFormat="1" applyFont="1" applyBorder="1" applyAlignment="1">
      <alignment vertical="center"/>
    </xf>
    <xf numFmtId="164" fontId="5" fillId="0" borderId="51" xfId="42" applyNumberFormat="1" applyFont="1" applyBorder="1" applyAlignment="1">
      <alignment vertical="center"/>
    </xf>
    <xf numFmtId="0" fontId="2" fillId="0" borderId="0" xfId="0" applyFont="1" applyAlignment="1">
      <alignment horizontal="center" vertical="center"/>
    </xf>
    <xf numFmtId="0" fontId="6" fillId="0" borderId="0" xfId="0" applyFont="1" applyAlignment="1">
      <alignment/>
    </xf>
    <xf numFmtId="0" fontId="0" fillId="0" borderId="24" xfId="0" applyFont="1" applyBorder="1" applyAlignment="1">
      <alignment vertical="center" wrapText="1"/>
    </xf>
    <xf numFmtId="0" fontId="0" fillId="0" borderId="43" xfId="0" applyFont="1" applyBorder="1" applyAlignment="1">
      <alignment horizontal="center" vertical="center"/>
    </xf>
    <xf numFmtId="0" fontId="0" fillId="0" borderId="52" xfId="0" applyFont="1" applyBorder="1" applyAlignment="1">
      <alignment horizontal="center" vertical="center"/>
    </xf>
    <xf numFmtId="0" fontId="0" fillId="0" borderId="52" xfId="0" applyFont="1" applyBorder="1" applyAlignment="1">
      <alignment vertical="center" wrapText="1"/>
    </xf>
    <xf numFmtId="164" fontId="0" fillId="0" borderId="53" xfId="42" applyNumberFormat="1" applyFont="1" applyBorder="1" applyAlignment="1">
      <alignment vertical="center"/>
    </xf>
    <xf numFmtId="0" fontId="13" fillId="0" borderId="0" xfId="0" applyFont="1" applyAlignment="1">
      <alignment vertical="top"/>
    </xf>
    <xf numFmtId="0" fontId="17" fillId="0" borderId="0" xfId="0" applyFont="1" applyAlignment="1">
      <alignment horizontal="center"/>
    </xf>
    <xf numFmtId="0" fontId="0" fillId="0" borderId="4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left" vertical="center" wrapText="1"/>
    </xf>
    <xf numFmtId="164" fontId="0" fillId="0" borderId="28" xfId="42" applyNumberFormat="1" applyFont="1" applyFill="1" applyBorder="1" applyAlignment="1">
      <alignment vertical="center"/>
    </xf>
    <xf numFmtId="0" fontId="12" fillId="0" borderId="0" xfId="0" applyFont="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29" xfId="42" applyNumberFormat="1" applyFont="1" applyFill="1" applyBorder="1" applyAlignment="1">
      <alignment vertical="center"/>
    </xf>
    <xf numFmtId="0" fontId="12" fillId="0" borderId="0" xfId="0" applyFont="1" applyAlignment="1">
      <alignment horizontal="center" vertical="center" wrapText="1"/>
    </xf>
    <xf numFmtId="0" fontId="157" fillId="0" borderId="0" xfId="0" applyFont="1" applyAlignment="1">
      <alignment/>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wrapText="1"/>
    </xf>
    <xf numFmtId="0" fontId="0" fillId="0" borderId="12" xfId="0" applyFont="1" applyBorder="1" applyAlignment="1">
      <alignment horizontal="left" vertical="center" wrapText="1"/>
    </xf>
    <xf numFmtId="164" fontId="0" fillId="0" borderId="30" xfId="42" applyNumberFormat="1" applyFont="1" applyBorder="1" applyAlignment="1">
      <alignment vertical="center"/>
    </xf>
    <xf numFmtId="0" fontId="0" fillId="0" borderId="44" xfId="0" applyFont="1" applyBorder="1" applyAlignment="1">
      <alignment horizontal="center" vertical="center"/>
    </xf>
    <xf numFmtId="0" fontId="0" fillId="0" borderId="56" xfId="0" applyFont="1" applyBorder="1" applyAlignment="1">
      <alignment horizontal="center" vertical="center"/>
    </xf>
    <xf numFmtId="0" fontId="0" fillId="0" borderId="56" xfId="0" applyFont="1" applyBorder="1" applyAlignment="1">
      <alignment vertical="center" wrapText="1"/>
    </xf>
    <xf numFmtId="0" fontId="0" fillId="0" borderId="56" xfId="0" applyFont="1" applyBorder="1" applyAlignment="1">
      <alignment horizontal="left" vertical="center" wrapText="1"/>
    </xf>
    <xf numFmtId="164" fontId="0" fillId="0" borderId="57" xfId="42" applyNumberFormat="1" applyFont="1" applyBorder="1" applyAlignment="1">
      <alignment vertical="center"/>
    </xf>
    <xf numFmtId="0" fontId="18" fillId="0" borderId="0" xfId="54" applyFont="1" applyAlignment="1">
      <alignment wrapText="1"/>
      <protection/>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wrapText="1"/>
    </xf>
    <xf numFmtId="0" fontId="0" fillId="0" borderId="13" xfId="0" applyFont="1" applyBorder="1" applyAlignment="1">
      <alignment horizontal="left" vertical="center" wrapText="1"/>
    </xf>
    <xf numFmtId="164" fontId="0" fillId="0" borderId="39" xfId="42" applyNumberFormat="1" applyFont="1" applyBorder="1" applyAlignment="1">
      <alignment vertical="center"/>
    </xf>
    <xf numFmtId="0" fontId="0" fillId="0" borderId="52" xfId="0" applyFont="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Alignment="1">
      <alignment horizontal="right"/>
    </xf>
    <xf numFmtId="164" fontId="5" fillId="0" borderId="51" xfId="0" applyNumberFormat="1" applyFont="1" applyBorder="1" applyAlignment="1">
      <alignmen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37" fillId="0" borderId="0" xfId="0" applyFont="1" applyAlignment="1">
      <alignment/>
    </xf>
    <xf numFmtId="0" fontId="37" fillId="0" borderId="0" xfId="0" applyFont="1" applyAlignment="1">
      <alignment/>
    </xf>
    <xf numFmtId="0" fontId="5" fillId="0" borderId="50" xfId="0" applyFont="1" applyBorder="1" applyAlignment="1">
      <alignment horizontal="left" vertical="center"/>
    </xf>
    <xf numFmtId="0" fontId="18" fillId="0" borderId="45" xfId="0" applyFont="1" applyBorder="1" applyAlignment="1">
      <alignment horizontal="center" vertical="center" wrapText="1"/>
    </xf>
    <xf numFmtId="0" fontId="18" fillId="0" borderId="24" xfId="0" applyFont="1" applyBorder="1" applyAlignment="1">
      <alignment horizontal="left" vertical="center"/>
    </xf>
    <xf numFmtId="41" fontId="18" fillId="0" borderId="28" xfId="0" applyNumberFormat="1" applyFont="1" applyBorder="1" applyAlignment="1">
      <alignment horizontal="right" vertical="center"/>
    </xf>
    <xf numFmtId="0" fontId="18" fillId="0" borderId="10" xfId="0" applyFont="1" applyBorder="1" applyAlignment="1">
      <alignment horizontal="left" vertical="center" wrapText="1"/>
    </xf>
    <xf numFmtId="0" fontId="5" fillId="0" borderId="44" xfId="0" applyFont="1" applyBorder="1" applyAlignment="1">
      <alignment horizontal="center" vertical="center" wrapText="1"/>
    </xf>
    <xf numFmtId="0" fontId="5" fillId="0" borderId="24" xfId="0" applyFont="1" applyBorder="1" applyAlignment="1">
      <alignment horizontal="left" vertical="center" wrapText="1"/>
    </xf>
    <xf numFmtId="0" fontId="18" fillId="0" borderId="44" xfId="0" applyFont="1" applyBorder="1" applyAlignment="1">
      <alignment horizontal="center" vertical="center" wrapText="1"/>
    </xf>
    <xf numFmtId="41" fontId="18" fillId="0" borderId="29" xfId="0" applyNumberFormat="1" applyFont="1" applyBorder="1" applyAlignment="1">
      <alignment horizontal="right" vertical="center"/>
    </xf>
    <xf numFmtId="0" fontId="18" fillId="0" borderId="10" xfId="0" applyFont="1" applyBorder="1" applyAlignment="1">
      <alignment horizontal="left" vertical="center"/>
    </xf>
    <xf numFmtId="0" fontId="5" fillId="0" borderId="25"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52" xfId="0" applyFont="1" applyBorder="1" applyAlignment="1">
      <alignment horizontal="left" vertical="center" wrapText="1"/>
    </xf>
    <xf numFmtId="41" fontId="18" fillId="0" borderId="53" xfId="0" applyNumberFormat="1" applyFont="1" applyBorder="1" applyAlignment="1">
      <alignment horizontal="right" vertical="center"/>
    </xf>
    <xf numFmtId="0" fontId="18" fillId="0" borderId="10" xfId="0" applyFont="1" applyBorder="1" applyAlignment="1">
      <alignment horizontal="left" wrapText="1"/>
    </xf>
    <xf numFmtId="0" fontId="18" fillId="0" borderId="34" xfId="0" applyFont="1" applyBorder="1" applyAlignment="1">
      <alignment horizontal="center" vertical="center" wrapText="1"/>
    </xf>
    <xf numFmtId="0" fontId="18" fillId="0" borderId="12" xfId="0" applyFont="1" applyBorder="1" applyAlignment="1">
      <alignment horizontal="left" wrapText="1"/>
    </xf>
    <xf numFmtId="41" fontId="18" fillId="0" borderId="30" xfId="0" applyNumberFormat="1" applyFont="1" applyBorder="1" applyAlignment="1">
      <alignment horizontal="right" vertical="center"/>
    </xf>
    <xf numFmtId="0" fontId="5" fillId="0" borderId="58" xfId="0" applyFont="1" applyBorder="1" applyAlignment="1">
      <alignment horizontal="center" vertical="center" wrapText="1"/>
    </xf>
    <xf numFmtId="0" fontId="5" fillId="0" borderId="59" xfId="0" applyFont="1" applyBorder="1" applyAlignment="1">
      <alignment horizontal="left" vertical="center"/>
    </xf>
    <xf numFmtId="41" fontId="5" fillId="0" borderId="59" xfId="0" applyNumberFormat="1" applyFont="1" applyBorder="1" applyAlignment="1">
      <alignment horizontal="right" vertical="center"/>
    </xf>
    <xf numFmtId="41" fontId="5" fillId="0" borderId="60" xfId="0" applyNumberFormat="1" applyFont="1" applyBorder="1" applyAlignment="1">
      <alignment horizontal="right" vertical="center"/>
    </xf>
    <xf numFmtId="0" fontId="5" fillId="0" borderId="18" xfId="0" applyFont="1" applyBorder="1" applyAlignment="1">
      <alignment horizontal="center" vertical="center" wrapText="1"/>
    </xf>
    <xf numFmtId="0" fontId="5" fillId="0" borderId="12" xfId="0" applyFont="1" applyBorder="1" applyAlignment="1">
      <alignment horizontal="left" vertical="center"/>
    </xf>
    <xf numFmtId="41" fontId="5" fillId="0" borderId="12" xfId="0" applyNumberFormat="1" applyFont="1" applyBorder="1" applyAlignment="1">
      <alignment horizontal="right" vertical="center"/>
    </xf>
    <xf numFmtId="41" fontId="5" fillId="0" borderId="30" xfId="0" applyNumberFormat="1" applyFont="1" applyBorder="1" applyAlignment="1">
      <alignment horizontal="right" vertical="center"/>
    </xf>
    <xf numFmtId="0" fontId="18" fillId="0" borderId="0" xfId="0" applyFont="1" applyAlignment="1">
      <alignment horizontal="left" wrapText="1"/>
    </xf>
    <xf numFmtId="0" fontId="22" fillId="0" borderId="0" xfId="0" applyFont="1" applyAlignment="1">
      <alignment horizontal="center"/>
    </xf>
    <xf numFmtId="0" fontId="33" fillId="0" borderId="0" xfId="0" applyFont="1" applyAlignment="1">
      <alignment horizontal="center"/>
    </xf>
    <xf numFmtId="0" fontId="33"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0" xfId="0" applyFont="1" applyBorder="1" applyAlignment="1">
      <alignment horizontal="center" vertical="top" wrapText="1"/>
    </xf>
    <xf numFmtId="0" fontId="5" fillId="35" borderId="10" xfId="0" applyFont="1" applyFill="1" applyBorder="1" applyAlignment="1">
      <alignment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9" xfId="0" applyFont="1" applyFill="1" applyBorder="1" applyAlignment="1">
      <alignment horizontal="center" vertical="center" wrapText="1"/>
    </xf>
    <xf numFmtId="0" fontId="14" fillId="34" borderId="10" xfId="0" applyFont="1" applyFill="1" applyBorder="1" applyAlignment="1">
      <alignment horizontal="center"/>
    </xf>
    <xf numFmtId="0" fontId="40" fillId="0" borderId="0" xfId="0" applyFont="1" applyAlignment="1">
      <alignment vertical="center"/>
    </xf>
    <xf numFmtId="0" fontId="17" fillId="0" borderId="0" xfId="0" applyFont="1" applyAlignment="1">
      <alignment/>
    </xf>
    <xf numFmtId="0" fontId="17" fillId="0" borderId="10" xfId="0" applyFont="1" applyBorder="1" applyAlignment="1">
      <alignment horizontal="center" vertical="top" wrapText="1"/>
    </xf>
    <xf numFmtId="0" fontId="17" fillId="0" borderId="10" xfId="0" applyFont="1" applyBorder="1" applyAlignment="1">
      <alignment horizontal="left" vertical="top" wrapText="1"/>
    </xf>
    <xf numFmtId="0" fontId="108" fillId="0" borderId="0" xfId="0" applyFont="1" applyAlignment="1">
      <alignment horizontal="center"/>
    </xf>
    <xf numFmtId="0" fontId="41" fillId="0" borderId="0" xfId="0" applyFont="1" applyAlignment="1">
      <alignment horizontal="left" vertical="center"/>
    </xf>
    <xf numFmtId="0" fontId="31" fillId="0" borderId="0" xfId="0" applyFont="1" applyAlignment="1">
      <alignment horizontal="center" vertical="top"/>
    </xf>
    <xf numFmtId="0" fontId="30" fillId="0" borderId="0" xfId="0" applyFont="1" applyAlignment="1">
      <alignment horizontal="left" vertical="top" wrapText="1"/>
    </xf>
    <xf numFmtId="0" fontId="41" fillId="0" borderId="0" xfId="0" applyFont="1" applyAlignment="1">
      <alignment horizontal="left"/>
    </xf>
    <xf numFmtId="0" fontId="51" fillId="0" borderId="0" xfId="0" applyFont="1" applyAlignment="1">
      <alignment/>
    </xf>
    <xf numFmtId="0" fontId="108" fillId="0" borderId="0" xfId="0" applyFont="1" applyAlignment="1">
      <alignment horizontal="left" vertical="top" wrapText="1"/>
    </xf>
    <xf numFmtId="0" fontId="108" fillId="0" borderId="0" xfId="0" applyFont="1" applyAlignment="1">
      <alignment/>
    </xf>
    <xf numFmtId="0" fontId="17" fillId="0" borderId="10" xfId="0" applyFont="1" applyBorder="1" applyAlignment="1">
      <alignment horizontal="center" vertical="center" wrapText="1"/>
    </xf>
    <xf numFmtId="0" fontId="17" fillId="0" borderId="10" xfId="0" applyFont="1" applyBorder="1" applyAlignment="1">
      <alignment vertical="center" wrapText="1"/>
    </xf>
    <xf numFmtId="0" fontId="17" fillId="0" borderId="0" xfId="0" applyNumberFormat="1" applyFont="1" applyAlignment="1">
      <alignment/>
    </xf>
    <xf numFmtId="0" fontId="44" fillId="0" borderId="0" xfId="0" applyFont="1" applyAlignment="1">
      <alignment horizontal="right"/>
    </xf>
    <xf numFmtId="0" fontId="31" fillId="0" borderId="0" xfId="0" applyFont="1" applyAlignment="1">
      <alignment horizontal="left" vertical="center" wrapText="1"/>
    </xf>
    <xf numFmtId="0" fontId="51" fillId="0" borderId="0" xfId="0" applyFont="1" applyAlignment="1">
      <alignment horizontal="left" vertical="center" wrapText="1"/>
    </xf>
    <xf numFmtId="0" fontId="5" fillId="35" borderId="10" xfId="0" applyFont="1" applyFill="1" applyBorder="1" applyAlignment="1">
      <alignment horizontal="center" vertical="center" wrapText="1"/>
    </xf>
    <xf numFmtId="0" fontId="17" fillId="0" borderId="24" xfId="0" applyFont="1" applyBorder="1" applyAlignment="1">
      <alignment horizontal="center" vertical="center" wrapText="1"/>
    </xf>
    <xf numFmtId="0" fontId="158" fillId="35" borderId="10" xfId="0" applyFont="1" applyFill="1" applyBorder="1" applyAlignment="1">
      <alignment horizontal="center" vertical="center" wrapText="1"/>
    </xf>
    <xf numFmtId="0" fontId="45" fillId="0" borderId="0" xfId="0" applyFont="1" applyBorder="1" applyAlignment="1">
      <alignment horizontal="left"/>
    </xf>
    <xf numFmtId="0" fontId="0" fillId="0" borderId="54" xfId="0" applyFont="1" applyBorder="1" applyAlignment="1">
      <alignment/>
    </xf>
    <xf numFmtId="0" fontId="0" fillId="0" borderId="54" xfId="0" applyFont="1" applyBorder="1" applyAlignment="1">
      <alignment/>
    </xf>
    <xf numFmtId="0" fontId="7" fillId="35" borderId="46"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40" xfId="0" applyFont="1" applyFill="1" applyBorder="1" applyAlignment="1">
      <alignment horizontal="center" vertical="center" wrapText="1"/>
    </xf>
    <xf numFmtId="0" fontId="7" fillId="35" borderId="15" xfId="0" applyFont="1" applyFill="1" applyBorder="1" applyAlignment="1">
      <alignment horizontal="center"/>
    </xf>
    <xf numFmtId="0" fontId="7" fillId="35" borderId="15" xfId="0" applyFont="1" applyFill="1" applyBorder="1" applyAlignment="1">
      <alignment horizontal="center"/>
    </xf>
    <xf numFmtId="0" fontId="7" fillId="35" borderId="21" xfId="0" applyFont="1" applyFill="1" applyBorder="1" applyAlignment="1">
      <alignment horizontal="center"/>
    </xf>
    <xf numFmtId="0" fontId="7" fillId="35" borderId="40" xfId="0" applyFont="1" applyFill="1" applyBorder="1" applyAlignment="1">
      <alignment horizontal="center"/>
    </xf>
    <xf numFmtId="0" fontId="6" fillId="35" borderId="49"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2" xfId="54" applyFont="1" applyFill="1" applyBorder="1" applyAlignment="1">
      <alignment horizontal="center" vertical="center" wrapText="1"/>
      <protection/>
    </xf>
    <xf numFmtId="0" fontId="6" fillId="35" borderId="26" xfId="54" applyFont="1" applyFill="1" applyBorder="1" applyAlignment="1">
      <alignment horizontal="center" vertical="center" wrapText="1"/>
      <protection/>
    </xf>
    <xf numFmtId="0" fontId="12" fillId="35" borderId="17" xfId="0" applyFont="1" applyFill="1" applyBorder="1" applyAlignment="1">
      <alignment horizontal="center" vertical="center"/>
    </xf>
    <xf numFmtId="0" fontId="12" fillId="35" borderId="13" xfId="0" applyFont="1" applyFill="1" applyBorder="1" applyAlignment="1">
      <alignment horizontal="center" vertical="center"/>
    </xf>
    <xf numFmtId="0" fontId="12" fillId="35" borderId="39" xfId="0" applyFont="1" applyFill="1" applyBorder="1" applyAlignment="1">
      <alignment horizontal="center" vertical="center" wrapText="1"/>
    </xf>
    <xf numFmtId="0" fontId="6" fillId="35" borderId="18"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30" xfId="0" applyFont="1" applyFill="1" applyBorder="1" applyAlignment="1">
      <alignment horizontal="center" vertical="center"/>
    </xf>
    <xf numFmtId="0" fontId="12" fillId="35" borderId="13" xfId="0" applyFont="1" applyFill="1" applyBorder="1" applyAlignment="1">
      <alignment horizontal="center" vertical="center" wrapText="1"/>
    </xf>
    <xf numFmtId="0" fontId="12" fillId="35" borderId="52" xfId="54" applyFont="1" applyFill="1" applyBorder="1" applyAlignment="1">
      <alignment horizontal="center" vertical="center" wrapText="1"/>
      <protection/>
    </xf>
    <xf numFmtId="0" fontId="12" fillId="35" borderId="62" xfId="54" applyFont="1" applyFill="1" applyBorder="1" applyAlignment="1">
      <alignment horizontal="center" vertical="center" wrapText="1"/>
      <protection/>
    </xf>
    <xf numFmtId="0" fontId="12" fillId="35" borderId="53" xfId="54" applyFont="1" applyFill="1" applyBorder="1" applyAlignment="1">
      <alignment horizontal="center" vertical="center" wrapText="1"/>
      <protection/>
    </xf>
    <xf numFmtId="0" fontId="6" fillId="35" borderId="61" xfId="54" applyFont="1" applyFill="1" applyBorder="1" applyAlignment="1">
      <alignment horizontal="center" vertical="center" wrapText="1"/>
      <protection/>
    </xf>
    <xf numFmtId="0" fontId="6" fillId="35" borderId="62" xfId="54" applyFont="1" applyFill="1" applyBorder="1" applyAlignment="1">
      <alignment horizontal="center" vertical="center" wrapText="1"/>
      <protection/>
    </xf>
    <xf numFmtId="0" fontId="6" fillId="35" borderId="53" xfId="54" applyFont="1" applyFill="1" applyBorder="1" applyAlignment="1">
      <alignment horizontal="center" vertical="center" wrapText="1"/>
      <protection/>
    </xf>
    <xf numFmtId="0" fontId="6" fillId="35" borderId="49" xfId="54" applyFont="1" applyFill="1" applyBorder="1" applyAlignment="1">
      <alignment horizontal="center" vertical="center" wrapText="1"/>
      <protection/>
    </xf>
    <xf numFmtId="0" fontId="6" fillId="35" borderId="12" xfId="54" applyFont="1" applyFill="1" applyBorder="1" applyAlignment="1">
      <alignment horizontal="center" vertical="center" wrapText="1"/>
      <protection/>
    </xf>
    <xf numFmtId="0" fontId="6" fillId="35" borderId="0" xfId="54" applyFont="1" applyFill="1" applyBorder="1" applyAlignment="1">
      <alignment horizontal="center" vertical="center" wrapText="1"/>
      <protection/>
    </xf>
    <xf numFmtId="0" fontId="6" fillId="35" borderId="57" xfId="54" applyFont="1" applyFill="1" applyBorder="1" applyAlignment="1">
      <alignment horizontal="center"/>
      <protection/>
    </xf>
    <xf numFmtId="0" fontId="5" fillId="35" borderId="17"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39"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30"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6" fillId="36" borderId="46"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15" xfId="53" applyFont="1" applyFill="1" applyBorder="1" applyAlignment="1">
      <alignment horizontal="center" vertical="center" wrapText="1"/>
      <protection/>
    </xf>
    <xf numFmtId="0" fontId="6" fillId="36" borderId="21" xfId="53" applyFont="1" applyFill="1" applyBorder="1" applyAlignment="1">
      <alignment horizontal="center" vertical="center" wrapText="1"/>
      <protection/>
    </xf>
    <xf numFmtId="0" fontId="6" fillId="36" borderId="12" xfId="53" applyFont="1" applyFill="1" applyBorder="1" applyAlignment="1">
      <alignment horizontal="center" vertical="center" wrapText="1"/>
      <protection/>
    </xf>
    <xf numFmtId="0" fontId="6" fillId="36" borderId="64" xfId="53" applyFont="1" applyFill="1" applyBorder="1" applyAlignment="1">
      <alignment horizontal="center" vertical="center" wrapText="1"/>
      <protection/>
    </xf>
    <xf numFmtId="0" fontId="17" fillId="0" borderId="24" xfId="0" applyFont="1" applyBorder="1" applyAlignment="1">
      <alignment vertical="center" wrapText="1"/>
    </xf>
    <xf numFmtId="0" fontId="17" fillId="35" borderId="12" xfId="0" applyFont="1" applyFill="1" applyBorder="1" applyAlignment="1">
      <alignment horizontal="center" vertical="center" wrapText="1"/>
    </xf>
    <xf numFmtId="0" fontId="17" fillId="0" borderId="28" xfId="0" applyFont="1" applyBorder="1" applyAlignment="1">
      <alignment vertical="center" wrapText="1"/>
    </xf>
    <xf numFmtId="0" fontId="17" fillId="0" borderId="29" xfId="0" applyFont="1" applyBorder="1" applyAlignment="1">
      <alignment vertical="center" wrapText="1"/>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0" fontId="17" fillId="0" borderId="30" xfId="0" applyFont="1" applyBorder="1" applyAlignment="1">
      <alignment vertical="center" wrapText="1"/>
    </xf>
    <xf numFmtId="0" fontId="159" fillId="10" borderId="10" xfId="0" applyFont="1" applyFill="1" applyBorder="1" applyAlignment="1">
      <alignment horizontal="center" vertical="center" wrapText="1"/>
    </xf>
    <xf numFmtId="0" fontId="159" fillId="10" borderId="10" xfId="0" applyFont="1" applyFill="1" applyBorder="1" applyAlignment="1">
      <alignment horizontal="center" wrapText="1"/>
    </xf>
    <xf numFmtId="0" fontId="159" fillId="10" borderId="0" xfId="0" applyFont="1" applyFill="1" applyAlignment="1">
      <alignment horizontal="center" wrapText="1"/>
    </xf>
    <xf numFmtId="0" fontId="158" fillId="35" borderId="0" xfId="0" applyFont="1" applyFill="1" applyAlignment="1">
      <alignment horizontal="center" wrapText="1"/>
    </xf>
    <xf numFmtId="0" fontId="158" fillId="0" borderId="0" xfId="0" applyFont="1" applyAlignment="1">
      <alignment horizontal="center" wrapText="1"/>
    </xf>
    <xf numFmtId="0" fontId="160" fillId="0" borderId="0" xfId="0" applyFont="1" applyAlignment="1">
      <alignment horizontal="center" wrapText="1"/>
    </xf>
    <xf numFmtId="0" fontId="158" fillId="7" borderId="10" xfId="0" applyFont="1" applyFill="1" applyBorder="1" applyAlignment="1">
      <alignment horizontal="center" vertical="center" wrapText="1"/>
    </xf>
    <xf numFmtId="0" fontId="160" fillId="31" borderId="10" xfId="0" applyFont="1" applyFill="1" applyBorder="1" applyAlignment="1">
      <alignment horizontal="center" vertical="center" wrapText="1"/>
    </xf>
    <xf numFmtId="0" fontId="161" fillId="31" borderId="10" xfId="0" applyFont="1" applyFill="1" applyBorder="1" applyAlignment="1">
      <alignment horizontal="left" vertical="center" wrapText="1"/>
    </xf>
    <xf numFmtId="164" fontId="158" fillId="35" borderId="10" xfId="42" applyNumberFormat="1" applyFont="1" applyFill="1" applyBorder="1" applyAlignment="1">
      <alignment horizontal="center" vertical="center" wrapText="1"/>
    </xf>
    <xf numFmtId="164" fontId="158" fillId="7" borderId="10" xfId="42" applyNumberFormat="1" applyFont="1" applyFill="1" applyBorder="1" applyAlignment="1">
      <alignment horizontal="center" vertical="center" wrapText="1"/>
    </xf>
    <xf numFmtId="164" fontId="161" fillId="31" borderId="10" xfId="42" applyNumberFormat="1" applyFont="1" applyFill="1" applyBorder="1" applyAlignment="1">
      <alignment horizontal="center" vertical="center" wrapText="1"/>
    </xf>
    <xf numFmtId="164" fontId="160" fillId="31" borderId="10" xfId="42" applyNumberFormat="1" applyFont="1" applyFill="1" applyBorder="1" applyAlignment="1">
      <alignment horizontal="center" vertical="center" wrapText="1"/>
    </xf>
    <xf numFmtId="0" fontId="158" fillId="0" borderId="0" xfId="0" applyFont="1" applyAlignment="1">
      <alignment/>
    </xf>
    <xf numFmtId="0" fontId="51" fillId="0" borderId="0" xfId="0" applyFont="1" applyAlignment="1">
      <alignment horizontal="left" vertical="center" wrapText="1"/>
    </xf>
    <xf numFmtId="164" fontId="160" fillId="35" borderId="10" xfId="42" applyNumberFormat="1" applyFont="1" applyFill="1" applyBorder="1" applyAlignment="1">
      <alignment horizontal="center" vertical="center" wrapText="1"/>
    </xf>
    <xf numFmtId="1" fontId="158" fillId="10" borderId="10" xfId="42" applyNumberFormat="1" applyFont="1" applyFill="1" applyBorder="1" applyAlignment="1">
      <alignment horizontal="center" vertical="center" wrapText="1"/>
    </xf>
    <xf numFmtId="1" fontId="73" fillId="31" borderId="10" xfId="42" applyNumberFormat="1" applyFont="1" applyFill="1" applyBorder="1" applyAlignment="1">
      <alignment horizontal="center" vertical="center" wrapText="1"/>
    </xf>
    <xf numFmtId="164" fontId="158" fillId="31" borderId="10" xfId="42" applyNumberFormat="1" applyFont="1" applyFill="1" applyBorder="1" applyAlignment="1">
      <alignment horizontal="center" vertical="center" wrapText="1"/>
    </xf>
    <xf numFmtId="0" fontId="30" fillId="0" borderId="0" xfId="0" applyFont="1" applyAlignment="1">
      <alignment horizontal="left" vertical="center" wrapText="1"/>
    </xf>
    <xf numFmtId="0" fontId="52" fillId="0" borderId="0" xfId="0" applyFont="1" applyAlignment="1">
      <alignment horizontal="left" vertical="center" wrapText="1"/>
    </xf>
    <xf numFmtId="0" fontId="160" fillId="31" borderId="10" xfId="0" applyFont="1" applyFill="1" applyBorder="1" applyAlignment="1">
      <alignment horizontal="left" vertical="center" wrapText="1"/>
    </xf>
    <xf numFmtId="0" fontId="158" fillId="7"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55" fillId="0" borderId="0" xfId="0" applyFont="1" applyAlignment="1">
      <alignment horizontal="center"/>
    </xf>
    <xf numFmtId="0" fontId="158" fillId="0" borderId="0" xfId="0" applyFont="1" applyAlignment="1">
      <alignment horizontal="center"/>
    </xf>
    <xf numFmtId="0" fontId="155" fillId="0" borderId="0" xfId="0" applyFont="1" applyAlignment="1">
      <alignment horizontal="center"/>
    </xf>
    <xf numFmtId="165" fontId="162" fillId="0" borderId="0" xfId="0" applyNumberFormat="1" applyFont="1" applyAlignment="1">
      <alignment horizontal="right"/>
    </xf>
    <xf numFmtId="0" fontId="52" fillId="0" borderId="0" xfId="0" applyFont="1" applyAlignment="1">
      <alignment vertical="center" wrapText="1"/>
    </xf>
    <xf numFmtId="0" fontId="52" fillId="0" borderId="0" xfId="0" applyFont="1" applyAlignment="1">
      <alignment/>
    </xf>
    <xf numFmtId="0" fontId="163" fillId="0" borderId="0" xfId="0" applyFont="1" applyAlignment="1">
      <alignment vertical="center"/>
    </xf>
    <xf numFmtId="0" fontId="163" fillId="0" borderId="0" xfId="0" applyFont="1" applyAlignment="1">
      <alignment horizontal="center" vertical="center"/>
    </xf>
    <xf numFmtId="0" fontId="164" fillId="0" borderId="0" xfId="0" applyFont="1" applyAlignment="1">
      <alignment horizontal="right" vertical="center"/>
    </xf>
    <xf numFmtId="0" fontId="165" fillId="0" borderId="0" xfId="0" applyFont="1" applyAlignment="1">
      <alignment horizontal="left" vertical="center"/>
    </xf>
    <xf numFmtId="0" fontId="113" fillId="0" borderId="0" xfId="0" applyFont="1" applyBorder="1" applyAlignment="1">
      <alignment horizontal="center" vertical="center"/>
    </xf>
    <xf numFmtId="164" fontId="52" fillId="31" borderId="10" xfId="42" applyNumberFormat="1" applyFont="1" applyFill="1" applyBorder="1" applyAlignment="1">
      <alignment horizontal="center" vertical="center" wrapText="1"/>
    </xf>
    <xf numFmtId="164" fontId="52" fillId="0" borderId="10" xfId="42" applyNumberFormat="1" applyFont="1" applyBorder="1" applyAlignment="1">
      <alignment horizontal="center" vertical="center" wrapText="1"/>
    </xf>
    <xf numFmtId="0" fontId="52" fillId="0" borderId="10" xfId="0" applyFont="1" applyBorder="1" applyAlignment="1">
      <alignment vertical="center" wrapText="1"/>
    </xf>
    <xf numFmtId="164" fontId="52" fillId="35" borderId="10" xfId="42" applyNumberFormat="1" applyFont="1" applyFill="1" applyBorder="1" applyAlignment="1">
      <alignment horizontal="center" vertical="center" wrapText="1"/>
    </xf>
    <xf numFmtId="164" fontId="76" fillId="31" borderId="10" xfId="42" applyNumberFormat="1" applyFont="1" applyFill="1" applyBorder="1" applyAlignment="1">
      <alignment horizontal="center" vertical="center" wrapText="1"/>
    </xf>
    <xf numFmtId="164" fontId="76" fillId="35" borderId="10" xfId="42" applyNumberFormat="1" applyFont="1" applyFill="1" applyBorder="1" applyAlignment="1">
      <alignment horizontal="center" vertical="center" wrapText="1"/>
    </xf>
    <xf numFmtId="164" fontId="52" fillId="31" borderId="0" xfId="42" applyNumberFormat="1" applyFont="1" applyFill="1" applyAlignment="1">
      <alignment horizontal="center" vertical="center" wrapText="1"/>
    </xf>
    <xf numFmtId="164" fontId="52" fillId="0" borderId="0" xfId="42" applyNumberFormat="1" applyFont="1" applyAlignment="1">
      <alignment horizontal="center" vertical="center" wrapText="1"/>
    </xf>
    <xf numFmtId="164" fontId="52" fillId="31" borderId="22" xfId="42" applyNumberFormat="1" applyFont="1" applyFill="1" applyBorder="1" applyAlignment="1">
      <alignment horizontal="center" vertical="center" wrapText="1"/>
    </xf>
    <xf numFmtId="164" fontId="52" fillId="0" borderId="22" xfId="42" applyNumberFormat="1" applyFont="1" applyBorder="1" applyAlignment="1">
      <alignment horizontal="center" vertical="center" wrapText="1"/>
    </xf>
    <xf numFmtId="164" fontId="52" fillId="0" borderId="0" xfId="42" applyNumberFormat="1" applyFont="1" applyFill="1" applyAlignment="1">
      <alignment horizontal="center" vertical="center" wrapText="1"/>
    </xf>
    <xf numFmtId="0" fontId="162" fillId="0" borderId="0" xfId="0" applyFont="1" applyAlignment="1">
      <alignment horizontal="center"/>
    </xf>
    <xf numFmtId="0" fontId="162" fillId="0" borderId="0" xfId="0" applyFont="1" applyAlignment="1">
      <alignment/>
    </xf>
    <xf numFmtId="165" fontId="166" fillId="0" borderId="0" xfId="0" applyNumberFormat="1" applyFont="1" applyAlignment="1">
      <alignment horizontal="right"/>
    </xf>
    <xf numFmtId="0" fontId="58" fillId="0" borderId="0" xfId="0" applyFont="1" applyAlignment="1">
      <alignment/>
    </xf>
    <xf numFmtId="0" fontId="52" fillId="10" borderId="0" xfId="0" applyFont="1" applyFill="1" applyAlignment="1">
      <alignment horizontal="center" wrapText="1"/>
    </xf>
    <xf numFmtId="0" fontId="76" fillId="0" borderId="10" xfId="0" applyFont="1" applyBorder="1" applyAlignment="1">
      <alignment horizontal="left" vertical="center" wrapText="1"/>
    </xf>
    <xf numFmtId="164" fontId="76" fillId="0" borderId="10" xfId="42" applyNumberFormat="1" applyFont="1" applyBorder="1" applyAlignment="1">
      <alignment horizontal="center" vertical="center" wrapText="1"/>
    </xf>
    <xf numFmtId="0" fontId="52" fillId="0" borderId="0" xfId="0" applyFont="1" applyAlignment="1">
      <alignment horizontal="center" wrapText="1"/>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164" fontId="52" fillId="7" borderId="10" xfId="42" applyNumberFormat="1" applyFont="1" applyFill="1" applyBorder="1" applyAlignment="1">
      <alignment horizontal="center" vertical="center" wrapText="1"/>
    </xf>
    <xf numFmtId="0" fontId="52" fillId="0" borderId="0" xfId="0" applyFont="1" applyBorder="1" applyAlignment="1">
      <alignment horizontal="center"/>
    </xf>
    <xf numFmtId="0" fontId="52" fillId="0" borderId="0" xfId="0" applyFont="1" applyBorder="1" applyAlignment="1">
      <alignment/>
    </xf>
    <xf numFmtId="0" fontId="52" fillId="0" borderId="0" xfId="0" applyFont="1" applyFill="1" applyBorder="1" applyAlignment="1">
      <alignment horizontal="left"/>
    </xf>
    <xf numFmtId="0" fontId="0" fillId="0" borderId="10" xfId="0" applyFont="1" applyBorder="1" applyAlignment="1">
      <alignment horizontal="left" vertical="top" wrapText="1"/>
    </xf>
    <xf numFmtId="0" fontId="52" fillId="0" borderId="0" xfId="0" applyFont="1" applyFill="1" applyAlignment="1">
      <alignment vertical="center" wrapText="1"/>
    </xf>
    <xf numFmtId="165" fontId="162" fillId="0" borderId="0" xfId="0" applyNumberFormat="1" applyFont="1" applyFill="1" applyAlignment="1">
      <alignment horizontal="right"/>
    </xf>
    <xf numFmtId="0" fontId="52" fillId="0" borderId="0" xfId="0" applyFont="1" applyFill="1" applyAlignment="1">
      <alignment/>
    </xf>
    <xf numFmtId="0" fontId="167" fillId="0" borderId="0" xfId="0" applyFont="1" applyAlignment="1">
      <alignment horizontal="center"/>
    </xf>
    <xf numFmtId="0" fontId="155" fillId="0" borderId="0" xfId="0" applyFont="1" applyAlignment="1">
      <alignment horizontal="center" vertical="top"/>
    </xf>
    <xf numFmtId="165" fontId="159" fillId="0" borderId="0" xfId="0" applyNumberFormat="1" applyFont="1" applyAlignment="1">
      <alignment horizontal="right"/>
    </xf>
    <xf numFmtId="0" fontId="114" fillId="0" borderId="0" xfId="0" applyFont="1" applyAlignment="1">
      <alignment/>
    </xf>
    <xf numFmtId="0" fontId="0" fillId="0" borderId="56" xfId="0" applyBorder="1" applyAlignment="1">
      <alignment horizontal="center" vertical="center"/>
    </xf>
    <xf numFmtId="0" fontId="0" fillId="0" borderId="13" xfId="0" applyBorder="1" applyAlignment="1">
      <alignment horizontal="center" vertical="center"/>
    </xf>
    <xf numFmtId="0" fontId="162" fillId="35" borderId="18" xfId="0" applyFont="1" applyFill="1" applyBorder="1" applyAlignment="1">
      <alignment horizontal="center" vertical="center" wrapText="1"/>
    </xf>
    <xf numFmtId="0" fontId="162" fillId="35" borderId="12" xfId="0" applyFont="1" applyFill="1" applyBorder="1" applyAlignment="1">
      <alignment horizontal="center" vertical="center" wrapText="1"/>
    </xf>
    <xf numFmtId="0" fontId="162" fillId="35" borderId="30" xfId="0" applyFont="1" applyFill="1" applyBorder="1" applyAlignment="1">
      <alignment horizontal="center" vertical="center" wrapText="1"/>
    </xf>
    <xf numFmtId="0" fontId="158" fillId="35" borderId="29" xfId="0" applyFont="1" applyFill="1" applyBorder="1" applyAlignment="1">
      <alignment horizontal="center" vertical="center" wrapText="1"/>
    </xf>
    <xf numFmtId="0" fontId="162" fillId="35" borderId="20" xfId="0" applyFont="1" applyFill="1" applyBorder="1" applyAlignment="1">
      <alignment horizontal="center" vertical="center" wrapText="1"/>
    </xf>
    <xf numFmtId="0" fontId="158" fillId="35" borderId="23" xfId="0" applyFont="1" applyFill="1" applyBorder="1" applyAlignment="1">
      <alignment horizontal="center" vertical="center" wrapText="1"/>
    </xf>
    <xf numFmtId="0" fontId="162" fillId="35" borderId="36" xfId="0" applyFont="1" applyFill="1" applyBorder="1" applyAlignment="1">
      <alignment horizontal="center" vertical="center" wrapText="1"/>
    </xf>
    <xf numFmtId="0" fontId="0" fillId="0" borderId="37" xfId="0" applyBorder="1" applyAlignment="1">
      <alignment horizontal="center"/>
    </xf>
    <xf numFmtId="0" fontId="0" fillId="0" borderId="22" xfId="0" applyBorder="1" applyAlignment="1">
      <alignment horizontal="center"/>
    </xf>
    <xf numFmtId="0" fontId="158" fillId="35" borderId="11" xfId="0" applyFont="1" applyFill="1" applyBorder="1" applyAlignment="1">
      <alignment horizontal="center" vertical="center" wrapText="1"/>
    </xf>
    <xf numFmtId="0" fontId="0" fillId="0" borderId="11" xfId="0" applyBorder="1" applyAlignment="1">
      <alignment horizontal="center"/>
    </xf>
    <xf numFmtId="0" fontId="0" fillId="0" borderId="32" xfId="0" applyBorder="1" applyAlignment="1">
      <alignment horizontal="center"/>
    </xf>
    <xf numFmtId="0" fontId="73" fillId="10" borderId="10" xfId="0" applyFont="1" applyFill="1" applyBorder="1" applyAlignment="1">
      <alignment horizontal="center" vertical="center" wrapText="1"/>
    </xf>
    <xf numFmtId="43" fontId="12" fillId="0" borderId="13" xfId="42" applyFont="1" applyBorder="1" applyAlignment="1">
      <alignment horizontal="right" vertical="center" wrapText="1"/>
    </xf>
    <xf numFmtId="43" fontId="12" fillId="0" borderId="63" xfId="42" applyFont="1" applyBorder="1" applyAlignment="1">
      <alignment horizontal="right" vertical="center" wrapText="1"/>
    </xf>
    <xf numFmtId="43" fontId="7" fillId="0" borderId="10" xfId="42" applyFont="1" applyBorder="1" applyAlignment="1">
      <alignment horizontal="right" vertical="center" wrapText="1"/>
    </xf>
    <xf numFmtId="43" fontId="7" fillId="0" borderId="65" xfId="42" applyFont="1" applyBorder="1" applyAlignment="1">
      <alignment horizontal="right" vertical="center" wrapText="1"/>
    </xf>
    <xf numFmtId="43" fontId="12" fillId="0" borderId="10" xfId="42" applyFont="1" applyBorder="1" applyAlignment="1">
      <alignment horizontal="right" vertical="center" wrapText="1"/>
    </xf>
    <xf numFmtId="43" fontId="12" fillId="0" borderId="12" xfId="42" applyFont="1" applyBorder="1" applyAlignment="1">
      <alignment horizontal="right" vertical="center" wrapText="1"/>
    </xf>
    <xf numFmtId="43" fontId="12" fillId="0" borderId="66" xfId="42" applyFont="1" applyBorder="1" applyAlignment="1">
      <alignment horizontal="right" vertical="center" wrapText="1"/>
    </xf>
    <xf numFmtId="43" fontId="12" fillId="0" borderId="15" xfId="42" applyFont="1" applyBorder="1" applyAlignment="1">
      <alignment horizontal="right" vertical="center" wrapText="1"/>
    </xf>
    <xf numFmtId="43" fontId="12" fillId="0" borderId="64" xfId="42" applyFont="1" applyBorder="1" applyAlignment="1">
      <alignment horizontal="right" vertical="center" wrapText="1"/>
    </xf>
    <xf numFmtId="3" fontId="0" fillId="0" borderId="67" xfId="0" applyNumberFormat="1" applyBorder="1" applyAlignment="1">
      <alignment horizontal="right" vertical="center" wrapText="1"/>
    </xf>
    <xf numFmtId="3" fontId="0" fillId="0" borderId="14" xfId="0" applyNumberFormat="1" applyBorder="1" applyAlignment="1">
      <alignment horizontal="right" vertical="center" wrapText="1"/>
    </xf>
    <xf numFmtId="3" fontId="0" fillId="0" borderId="20" xfId="0" applyNumberFormat="1" applyBorder="1" applyAlignment="1">
      <alignment horizontal="right" vertical="center" wrapText="1"/>
    </xf>
    <xf numFmtId="0" fontId="162" fillId="0" borderId="10" xfId="0" applyFont="1" applyFill="1" applyBorder="1" applyAlignment="1">
      <alignment horizontal="left" vertical="center" wrapText="1"/>
    </xf>
    <xf numFmtId="0" fontId="5" fillId="35" borderId="10" xfId="0" applyFont="1" applyFill="1" applyBorder="1" applyAlignment="1">
      <alignment horizontal="center" vertical="center" wrapText="1"/>
    </xf>
    <xf numFmtId="0" fontId="4" fillId="0" borderId="0" xfId="0" applyFont="1" applyBorder="1" applyAlignment="1">
      <alignment horizontal="center" vertical="center"/>
    </xf>
    <xf numFmtId="0" fontId="155" fillId="0" borderId="0" xfId="0" applyFont="1" applyAlignment="1">
      <alignment horizontal="center"/>
    </xf>
    <xf numFmtId="0" fontId="52" fillId="0" borderId="0" xfId="0" applyFont="1" applyFill="1" applyBorder="1" applyAlignment="1">
      <alignment horizontal="left"/>
    </xf>
    <xf numFmtId="0" fontId="158" fillId="0" borderId="0" xfId="0" applyFont="1" applyAlignment="1">
      <alignment horizontal="center"/>
    </xf>
    <xf numFmtId="0" fontId="18" fillId="0" borderId="10" xfId="0" applyFont="1" applyBorder="1" applyAlignment="1">
      <alignment horizontal="left" vertical="top" wrapText="1"/>
    </xf>
    <xf numFmtId="0" fontId="7" fillId="35" borderId="46" xfId="0" applyFont="1" applyFill="1" applyBorder="1" applyAlignment="1">
      <alignment horizontal="center"/>
    </xf>
    <xf numFmtId="0" fontId="160" fillId="35" borderId="10" xfId="0" applyFont="1" applyFill="1" applyBorder="1" applyAlignment="1">
      <alignment horizontal="left" vertical="center" wrapText="1"/>
    </xf>
    <xf numFmtId="0" fontId="52" fillId="0" borderId="10" xfId="0" applyFont="1" applyBorder="1" applyAlignment="1">
      <alignment horizontal="left"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58" fillId="35" borderId="23" xfId="0" applyFont="1" applyFill="1" applyBorder="1" applyAlignment="1">
      <alignment horizontal="left" vertical="center" wrapText="1"/>
    </xf>
    <xf numFmtId="0" fontId="52" fillId="0" borderId="23" xfId="0" applyFont="1" applyBorder="1" applyAlignment="1">
      <alignment horizontal="left" vertical="center" wrapText="1"/>
    </xf>
    <xf numFmtId="0" fontId="155" fillId="0" borderId="0" xfId="0" applyFont="1" applyAlignment="1">
      <alignment horizontal="left"/>
    </xf>
    <xf numFmtId="0" fontId="163" fillId="0" borderId="0" xfId="0" applyFont="1" applyAlignment="1">
      <alignment horizontal="center" vertical="center"/>
    </xf>
    <xf numFmtId="0" fontId="52" fillId="0" borderId="14" xfId="0" applyFont="1" applyBorder="1" applyAlignment="1">
      <alignment horizontal="left" vertical="center" wrapText="1"/>
    </xf>
    <xf numFmtId="0" fontId="113" fillId="0" borderId="0" xfId="0" applyFont="1" applyAlignment="1">
      <alignment horizontal="center" vertical="center" wrapText="1"/>
    </xf>
    <xf numFmtId="0" fontId="113" fillId="0" borderId="0" xfId="0" applyFont="1" applyAlignment="1">
      <alignment/>
    </xf>
    <xf numFmtId="0" fontId="113" fillId="0" borderId="0" xfId="0" applyFont="1" applyFill="1" applyAlignment="1">
      <alignment/>
    </xf>
    <xf numFmtId="0" fontId="113" fillId="13" borderId="0" xfId="0" applyFont="1" applyFill="1" applyAlignment="1">
      <alignment/>
    </xf>
    <xf numFmtId="165" fontId="113" fillId="0" borderId="0" xfId="0" applyNumberFormat="1" applyFont="1" applyFill="1" applyAlignment="1">
      <alignment/>
    </xf>
    <xf numFmtId="0" fontId="52" fillId="0" borderId="10" xfId="0" applyFont="1" applyFill="1" applyBorder="1" applyAlignment="1">
      <alignment vertical="center"/>
    </xf>
    <xf numFmtId="0" fontId="76" fillId="0" borderId="10" xfId="0" applyFont="1" applyFill="1" applyBorder="1" applyAlignment="1">
      <alignment vertical="center"/>
    </xf>
    <xf numFmtId="0" fontId="76" fillId="0" borderId="24" xfId="0" applyFont="1" applyFill="1" applyBorder="1" applyAlignment="1">
      <alignment vertical="center"/>
    </xf>
    <xf numFmtId="165" fontId="113" fillId="0" borderId="0" xfId="0" applyNumberFormat="1" applyFont="1" applyFill="1" applyBorder="1" applyAlignment="1">
      <alignment/>
    </xf>
    <xf numFmtId="0" fontId="113" fillId="0" borderId="0" xfId="0" applyFont="1" applyFill="1" applyBorder="1" applyAlignment="1">
      <alignment/>
    </xf>
    <xf numFmtId="0" fontId="31" fillId="0" borderId="0" xfId="0" applyFont="1" applyFill="1" applyAlignment="1">
      <alignment/>
    </xf>
    <xf numFmtId="165" fontId="31" fillId="0" borderId="0" xfId="0" applyNumberFormat="1" applyFont="1" applyFill="1" applyAlignment="1">
      <alignment/>
    </xf>
    <xf numFmtId="3" fontId="31" fillId="0" borderId="0" xfId="0" applyNumberFormat="1" applyFont="1" applyFill="1" applyAlignment="1">
      <alignment/>
    </xf>
    <xf numFmtId="165" fontId="31" fillId="0" borderId="0" xfId="0" applyNumberFormat="1" applyFont="1" applyFill="1" applyBorder="1" applyAlignment="1">
      <alignment/>
    </xf>
    <xf numFmtId="0" fontId="31" fillId="0" borderId="0" xfId="0" applyFont="1" applyFill="1" applyBorder="1" applyAlignment="1">
      <alignment/>
    </xf>
    <xf numFmtId="3" fontId="76" fillId="0" borderId="28" xfId="0" applyNumberFormat="1" applyFont="1" applyFill="1" applyBorder="1" applyAlignment="1">
      <alignment vertical="center"/>
    </xf>
    <xf numFmtId="3" fontId="52" fillId="0" borderId="29" xfId="52" applyNumberFormat="1" applyFont="1" applyFill="1" applyBorder="1" applyAlignment="1">
      <alignment vertical="center"/>
      <protection/>
    </xf>
    <xf numFmtId="3" fontId="76" fillId="0" borderId="29" xfId="0" applyNumberFormat="1" applyFont="1" applyFill="1" applyBorder="1" applyAlignment="1">
      <alignment vertical="center"/>
    </xf>
    <xf numFmtId="3" fontId="52" fillId="0" borderId="53" xfId="52" applyNumberFormat="1" applyFont="1" applyFill="1" applyBorder="1" applyAlignment="1">
      <alignment vertical="center"/>
      <protection/>
    </xf>
    <xf numFmtId="165" fontId="51" fillId="0" borderId="0" xfId="0" applyNumberFormat="1" applyFont="1" applyFill="1" applyAlignment="1">
      <alignment/>
    </xf>
    <xf numFmtId="3" fontId="51" fillId="0" borderId="0" xfId="0" applyNumberFormat="1" applyFont="1" applyFill="1" applyAlignment="1">
      <alignment/>
    </xf>
    <xf numFmtId="0" fontId="51" fillId="0" borderId="0" xfId="0" applyFont="1" applyFill="1" applyAlignment="1">
      <alignment/>
    </xf>
    <xf numFmtId="0" fontId="115" fillId="0" borderId="0" xfId="0" applyFont="1" applyFill="1" applyAlignment="1">
      <alignment/>
    </xf>
    <xf numFmtId="165" fontId="115" fillId="0" borderId="0" xfId="0" applyNumberFormat="1" applyFont="1" applyFill="1" applyAlignment="1">
      <alignment/>
    </xf>
    <xf numFmtId="3" fontId="115" fillId="0" borderId="0" xfId="0" applyNumberFormat="1" applyFont="1" applyFill="1" applyAlignment="1">
      <alignment/>
    </xf>
    <xf numFmtId="0" fontId="76" fillId="13" borderId="13" xfId="0" applyFont="1" applyFill="1" applyBorder="1" applyAlignment="1">
      <alignment vertical="center" wrapText="1"/>
    </xf>
    <xf numFmtId="3" fontId="76" fillId="13" borderId="39" xfId="0" applyNumberFormat="1" applyFont="1" applyFill="1" applyBorder="1" applyAlignment="1">
      <alignment vertical="center" wrapText="1"/>
    </xf>
    <xf numFmtId="0" fontId="76" fillId="13" borderId="10" xfId="0" applyFont="1" applyFill="1" applyBorder="1" applyAlignment="1">
      <alignment vertical="center" wrapText="1"/>
    </xf>
    <xf numFmtId="3" fontId="76" fillId="13" borderId="29" xfId="0" applyNumberFormat="1" applyFont="1" applyFill="1" applyBorder="1" applyAlignment="1">
      <alignment vertical="center" wrapText="1"/>
    </xf>
    <xf numFmtId="0" fontId="76" fillId="13" borderId="12" xfId="0" applyFont="1" applyFill="1" applyBorder="1" applyAlignment="1">
      <alignment vertical="center" wrapText="1"/>
    </xf>
    <xf numFmtId="0" fontId="53" fillId="10" borderId="13" xfId="0" applyFont="1" applyFill="1" applyBorder="1" applyAlignment="1">
      <alignment vertical="center" wrapText="1"/>
    </xf>
    <xf numFmtId="3" fontId="53" fillId="10" borderId="39" xfId="0" applyNumberFormat="1" applyFont="1" applyFill="1" applyBorder="1" applyAlignment="1">
      <alignment vertical="center" wrapText="1"/>
    </xf>
    <xf numFmtId="0" fontId="53" fillId="10" borderId="10" xfId="0" applyFont="1" applyFill="1" applyBorder="1" applyAlignment="1">
      <alignment vertical="center" wrapText="1"/>
    </xf>
    <xf numFmtId="3" fontId="53" fillId="10" borderId="29" xfId="0" applyNumberFormat="1" applyFont="1" applyFill="1" applyBorder="1" applyAlignment="1">
      <alignment vertical="center" wrapText="1"/>
    </xf>
    <xf numFmtId="0" fontId="53" fillId="10" borderId="12" xfId="0" applyFont="1" applyFill="1" applyBorder="1" applyAlignment="1">
      <alignment vertical="center" wrapText="1"/>
    </xf>
    <xf numFmtId="3" fontId="53" fillId="10" borderId="30" xfId="0" applyNumberFormat="1" applyFont="1" applyFill="1" applyBorder="1" applyAlignment="1">
      <alignment vertical="center" wrapText="1"/>
    </xf>
    <xf numFmtId="0" fontId="53" fillId="10" borderId="13" xfId="0" applyFont="1" applyFill="1" applyBorder="1" applyAlignment="1">
      <alignment vertical="center"/>
    </xf>
    <xf numFmtId="0" fontId="53" fillId="10" borderId="10" xfId="0" applyFont="1" applyFill="1" applyBorder="1" applyAlignment="1">
      <alignment vertical="center"/>
    </xf>
    <xf numFmtId="0" fontId="53" fillId="10" borderId="12" xfId="0" applyFont="1" applyFill="1" applyBorder="1" applyAlignment="1">
      <alignment vertical="center"/>
    </xf>
    <xf numFmtId="0" fontId="115" fillId="7" borderId="43" xfId="0" applyFont="1" applyFill="1" applyBorder="1" applyAlignment="1">
      <alignment horizontal="center" vertical="center" wrapText="1"/>
    </xf>
    <xf numFmtId="0" fontId="115" fillId="7" borderId="52" xfId="0" applyFont="1" applyFill="1" applyBorder="1" applyAlignment="1">
      <alignment horizontal="center" vertical="center" wrapText="1"/>
    </xf>
    <xf numFmtId="0" fontId="115" fillId="7" borderId="53" xfId="0" applyFont="1" applyFill="1" applyBorder="1" applyAlignment="1">
      <alignment horizontal="center" vertical="center" wrapText="1"/>
    </xf>
    <xf numFmtId="0" fontId="162" fillId="0" borderId="0" xfId="0" applyFont="1" applyFill="1" applyBorder="1" applyAlignment="1">
      <alignment horizontal="left" vertical="center" wrapText="1"/>
    </xf>
    <xf numFmtId="0" fontId="162" fillId="0" borderId="0" xfId="0" applyFont="1" applyFill="1" applyBorder="1" applyAlignment="1">
      <alignment vertical="center" wrapText="1"/>
    </xf>
    <xf numFmtId="0" fontId="162" fillId="0" borderId="0" xfId="0" applyFont="1" applyFill="1" applyBorder="1" applyAlignment="1">
      <alignment horizontal="center" vertical="center" wrapText="1"/>
    </xf>
    <xf numFmtId="0" fontId="162" fillId="0" borderId="42" xfId="0" applyFont="1" applyFill="1" applyBorder="1" applyAlignment="1">
      <alignment horizontal="left" vertical="center" wrapText="1"/>
    </xf>
    <xf numFmtId="0" fontId="162" fillId="0" borderId="42" xfId="0" applyFont="1" applyFill="1" applyBorder="1" applyAlignment="1">
      <alignment vertical="center" wrapText="1"/>
    </xf>
    <xf numFmtId="0" fontId="168" fillId="0" borderId="0" xfId="0" applyFont="1" applyAlignment="1">
      <alignment/>
    </xf>
    <xf numFmtId="43" fontId="158" fillId="7" borderId="10" xfId="0" applyNumberFormat="1" applyFont="1" applyFill="1" applyBorder="1" applyAlignment="1">
      <alignment vertical="center" wrapText="1"/>
    </xf>
    <xf numFmtId="0" fontId="168" fillId="7" borderId="0" xfId="0" applyFont="1" applyFill="1" applyAlignment="1">
      <alignment/>
    </xf>
    <xf numFmtId="43" fontId="158" fillId="0" borderId="10" xfId="42" applyFont="1" applyFill="1" applyBorder="1" applyAlignment="1">
      <alignment vertical="center" wrapText="1"/>
    </xf>
    <xf numFmtId="43" fontId="156" fillId="31" borderId="10" xfId="42" applyFont="1" applyFill="1" applyBorder="1" applyAlignment="1">
      <alignment horizontal="center" vertical="center" wrapText="1"/>
    </xf>
    <xf numFmtId="43" fontId="156" fillId="0" borderId="10" xfId="42" applyFont="1" applyFill="1" applyBorder="1" applyAlignment="1">
      <alignment horizontal="center" vertical="center" wrapText="1"/>
    </xf>
    <xf numFmtId="0" fontId="162" fillId="0" borderId="10" xfId="0" applyFont="1" applyFill="1" applyBorder="1" applyAlignment="1">
      <alignment horizontal="center" vertical="center" wrapText="1"/>
    </xf>
    <xf numFmtId="43" fontId="162" fillId="0" borderId="10" xfId="42" applyFont="1" applyFill="1" applyBorder="1" applyAlignment="1">
      <alignment horizontal="center" vertical="center" wrapText="1"/>
    </xf>
    <xf numFmtId="43" fontId="162" fillId="31" borderId="10" xfId="42" applyFont="1" applyFill="1" applyBorder="1" applyAlignment="1">
      <alignment horizontal="center" vertical="center" wrapText="1"/>
    </xf>
    <xf numFmtId="43" fontId="167" fillId="10" borderId="10" xfId="42" applyFont="1" applyFill="1" applyBorder="1" applyAlignment="1">
      <alignment horizontal="center" vertical="center" wrapText="1"/>
    </xf>
    <xf numFmtId="0" fontId="52" fillId="10" borderId="0" xfId="0" applyFont="1" applyFill="1" applyAlignment="1">
      <alignment/>
    </xf>
    <xf numFmtId="0" fontId="73" fillId="0" borderId="0" xfId="0" applyFont="1" applyFill="1" applyAlignment="1">
      <alignment/>
    </xf>
    <xf numFmtId="0" fontId="167" fillId="0" borderId="0" xfId="0" applyFont="1" applyBorder="1" applyAlignment="1">
      <alignment vertical="center"/>
    </xf>
    <xf numFmtId="0" fontId="158" fillId="0" borderId="23" xfId="0" applyFont="1" applyBorder="1" applyAlignment="1">
      <alignment horizontal="left" vertical="center" wrapText="1"/>
    </xf>
    <xf numFmtId="0" fontId="52" fillId="0" borderId="22" xfId="0" applyFont="1" applyBorder="1" applyAlignment="1">
      <alignment horizontal="left" vertical="center" wrapText="1"/>
    </xf>
    <xf numFmtId="0" fontId="52" fillId="35" borderId="22" xfId="0" applyFont="1" applyFill="1" applyBorder="1" applyAlignment="1">
      <alignment horizontal="left" vertical="center" wrapText="1"/>
    </xf>
    <xf numFmtId="0" fontId="52" fillId="0" borderId="0" xfId="0" applyFont="1" applyBorder="1" applyAlignment="1">
      <alignment horizontal="left" vertical="center" wrapText="1"/>
    </xf>
    <xf numFmtId="0" fontId="162" fillId="0" borderId="14" xfId="0" applyFont="1" applyFill="1" applyBorder="1" applyAlignment="1">
      <alignment horizontal="left" vertical="center" wrapText="1"/>
    </xf>
    <xf numFmtId="0" fontId="162" fillId="0" borderId="23" xfId="0" applyFont="1" applyFill="1" applyBorder="1" applyAlignment="1">
      <alignment horizontal="left" vertical="center" wrapText="1"/>
    </xf>
    <xf numFmtId="0" fontId="162" fillId="0" borderId="22" xfId="0" applyFont="1" applyFill="1" applyBorder="1" applyAlignment="1">
      <alignment horizontal="left" vertical="center" wrapText="1"/>
    </xf>
    <xf numFmtId="0" fontId="52" fillId="0" borderId="23" xfId="0" applyFont="1" applyBorder="1" applyAlignment="1">
      <alignment horizontal="left"/>
    </xf>
    <xf numFmtId="164" fontId="169" fillId="0" borderId="0" xfId="42" applyNumberFormat="1" applyFont="1" applyAlignment="1">
      <alignment/>
    </xf>
    <xf numFmtId="0" fontId="0" fillId="34" borderId="24" xfId="0" applyFont="1" applyFill="1" applyBorder="1" applyAlignment="1">
      <alignment horizontal="center" vertical="center" wrapText="1"/>
    </xf>
    <xf numFmtId="4" fontId="5" fillId="34" borderId="24" xfId="0" applyNumberFormat="1" applyFont="1" applyFill="1" applyBorder="1" applyAlignment="1">
      <alignment horizontal="right" vertical="center" wrapText="1"/>
    </xf>
    <xf numFmtId="4" fontId="0" fillId="34" borderId="24" xfId="0" applyNumberFormat="1" applyFill="1" applyBorder="1" applyAlignment="1">
      <alignment horizontal="right" vertical="center" wrapText="1"/>
    </xf>
    <xf numFmtId="4" fontId="0" fillId="34" borderId="67" xfId="0" applyNumberFormat="1" applyFill="1" applyBorder="1" applyAlignment="1">
      <alignment horizontal="right" vertical="center" wrapText="1"/>
    </xf>
    <xf numFmtId="4" fontId="0" fillId="37" borderId="67" xfId="0" applyNumberFormat="1" applyFill="1" applyBorder="1" applyAlignment="1">
      <alignment horizontal="right" vertical="center" wrapText="1"/>
    </xf>
    <xf numFmtId="4" fontId="0" fillId="37" borderId="24" xfId="0" applyNumberFormat="1" applyFill="1" applyBorder="1" applyAlignment="1">
      <alignment horizontal="right" vertical="center" wrapText="1"/>
    </xf>
    <xf numFmtId="43" fontId="5" fillId="37" borderId="28" xfId="42" applyFont="1" applyFill="1" applyBorder="1" applyAlignment="1">
      <alignment horizontal="center" vertical="center" wrapText="1"/>
    </xf>
    <xf numFmtId="4" fontId="0" fillId="0" borderId="10" xfId="0" applyNumberFormat="1" applyFont="1" applyBorder="1" applyAlignment="1">
      <alignment horizontal="right" vertical="center" wrapText="1"/>
    </xf>
    <xf numFmtId="4" fontId="0" fillId="0" borderId="67" xfId="0" applyNumberFormat="1" applyBorder="1" applyAlignment="1">
      <alignment horizontal="right" vertical="center" wrapText="1"/>
    </xf>
    <xf numFmtId="0" fontId="0" fillId="34" borderId="10" xfId="0" applyFont="1" applyFill="1" applyBorder="1" applyAlignment="1">
      <alignment horizontal="center" vertical="center" wrapText="1"/>
    </xf>
    <xf numFmtId="4" fontId="5" fillId="34" borderId="10" xfId="0" applyNumberFormat="1" applyFont="1" applyFill="1" applyBorder="1" applyAlignment="1">
      <alignment horizontal="right" vertical="center" wrapText="1"/>
    </xf>
    <xf numFmtId="4" fontId="0" fillId="34" borderId="10" xfId="0" applyNumberFormat="1" applyFont="1" applyFill="1" applyBorder="1" applyAlignment="1">
      <alignment horizontal="right" vertical="center" wrapText="1"/>
    </xf>
    <xf numFmtId="4" fontId="0" fillId="34" borderId="10" xfId="0" applyNumberFormat="1" applyFill="1" applyBorder="1" applyAlignment="1">
      <alignment horizontal="right" vertical="center" wrapText="1"/>
    </xf>
    <xf numFmtId="4" fontId="0" fillId="34" borderId="14" xfId="0" applyNumberFormat="1" applyFill="1" applyBorder="1" applyAlignment="1">
      <alignment horizontal="right" vertical="center" wrapText="1"/>
    </xf>
    <xf numFmtId="0" fontId="0" fillId="0" borderId="12" xfId="0" applyFont="1" applyBorder="1" applyAlignment="1">
      <alignment horizontal="center" vertical="center" wrapText="1"/>
    </xf>
    <xf numFmtId="43" fontId="0" fillId="0" borderId="30" xfId="42" applyFont="1" applyBorder="1" applyAlignment="1">
      <alignment horizontal="center" vertical="center" wrapText="1"/>
    </xf>
    <xf numFmtId="4" fontId="170" fillId="0" borderId="10" xfId="0" applyNumberFormat="1" applyFont="1" applyBorder="1" applyAlignment="1">
      <alignment horizontal="right" vertical="center" wrapText="1"/>
    </xf>
    <xf numFmtId="4" fontId="170" fillId="0" borderId="14" xfId="0" applyNumberFormat="1" applyFont="1" applyBorder="1" applyAlignment="1">
      <alignment horizontal="right" vertical="center" wrapText="1"/>
    </xf>
    <xf numFmtId="4" fontId="0" fillId="0" borderId="14" xfId="0" applyNumberFormat="1" applyFont="1" applyBorder="1" applyAlignment="1">
      <alignment horizontal="right" vertical="center" wrapText="1"/>
    </xf>
    <xf numFmtId="4" fontId="0" fillId="0" borderId="67" xfId="0" applyNumberFormat="1" applyFont="1" applyBorder="1" applyAlignment="1">
      <alignment horizontal="right" vertical="center" wrapText="1"/>
    </xf>
    <xf numFmtId="4" fontId="0" fillId="0" borderId="24" xfId="0" applyNumberFormat="1" applyFont="1" applyBorder="1" applyAlignment="1">
      <alignment horizontal="right" vertical="center" wrapText="1"/>
    </xf>
    <xf numFmtId="4" fontId="0" fillId="33" borderId="52" xfId="53" applyNumberFormat="1" applyFont="1" applyFill="1" applyBorder="1" applyAlignment="1">
      <alignment horizontal="right" vertical="center" wrapText="1"/>
      <protection/>
    </xf>
    <xf numFmtId="4" fontId="5" fillId="34" borderId="10" xfId="0" applyNumberFormat="1" applyFont="1" applyFill="1" applyBorder="1" applyAlignment="1">
      <alignment horizontal="right" vertical="center" wrapText="1"/>
    </xf>
    <xf numFmtId="4" fontId="0" fillId="37" borderId="14" xfId="0" applyNumberFormat="1" applyFill="1" applyBorder="1" applyAlignment="1">
      <alignment horizontal="right" vertical="center" wrapText="1"/>
    </xf>
    <xf numFmtId="4" fontId="0" fillId="37" borderId="10" xfId="0" applyNumberFormat="1" applyFill="1" applyBorder="1" applyAlignment="1">
      <alignment horizontal="right" vertical="center" wrapText="1"/>
    </xf>
    <xf numFmtId="4" fontId="0" fillId="33" borderId="10" xfId="53" applyNumberFormat="1" applyFont="1" applyFill="1" applyBorder="1" applyAlignment="1">
      <alignment horizontal="right" vertical="center" wrapText="1"/>
      <protection/>
    </xf>
    <xf numFmtId="4" fontId="0" fillId="0" borderId="14" xfId="0" applyNumberFormat="1" applyBorder="1" applyAlignment="1">
      <alignment horizontal="right" vertical="center" wrapText="1"/>
    </xf>
    <xf numFmtId="4" fontId="5" fillId="34" borderId="24" xfId="0" applyNumberFormat="1" applyFont="1" applyFill="1" applyBorder="1" applyAlignment="1">
      <alignment horizontal="right" vertical="center" wrapText="1"/>
    </xf>
    <xf numFmtId="4" fontId="0" fillId="0" borderId="12" xfId="0" applyNumberFormat="1" applyFont="1" applyBorder="1" applyAlignment="1">
      <alignment horizontal="right" vertical="center" wrapText="1"/>
    </xf>
    <xf numFmtId="0" fontId="0" fillId="0" borderId="18" xfId="0" applyFont="1" applyBorder="1" applyAlignment="1">
      <alignment horizontal="center" vertical="center" wrapText="1"/>
    </xf>
    <xf numFmtId="4" fontId="0" fillId="0" borderId="0" xfId="0" applyNumberFormat="1" applyAlignment="1">
      <alignment/>
    </xf>
    <xf numFmtId="0" fontId="0" fillId="33" borderId="0" xfId="53" applyFont="1" applyFill="1">
      <alignment/>
      <protection/>
    </xf>
    <xf numFmtId="3" fontId="0" fillId="33" borderId="0" xfId="53" applyNumberFormat="1" applyFont="1" applyFill="1" applyAlignment="1">
      <alignment horizontal="center" vertical="center"/>
      <protection/>
    </xf>
    <xf numFmtId="4" fontId="0" fillId="0" borderId="52" xfId="0" applyNumberFormat="1" applyBorder="1" applyAlignment="1">
      <alignment horizontal="right" vertical="center" wrapText="1"/>
    </xf>
    <xf numFmtId="3" fontId="0" fillId="0" borderId="62" xfId="0" applyNumberFormat="1" applyBorder="1" applyAlignment="1">
      <alignment horizontal="right" vertical="center" wrapText="1"/>
    </xf>
    <xf numFmtId="43" fontId="0" fillId="0" borderId="53" xfId="42" applyBorder="1" applyAlignment="1">
      <alignment horizontal="center" vertical="center" wrapText="1"/>
    </xf>
    <xf numFmtId="49" fontId="0" fillId="0" borderId="10" xfId="0" applyNumberFormat="1" applyFont="1" applyBorder="1" applyAlignment="1">
      <alignment horizontal="center" vertical="center" wrapText="1"/>
    </xf>
    <xf numFmtId="49" fontId="171" fillId="0" borderId="10" xfId="0" applyNumberFormat="1" applyFont="1" applyBorder="1" applyAlignment="1">
      <alignment horizontal="center" vertical="center" wrapText="1"/>
    </xf>
    <xf numFmtId="0" fontId="0" fillId="0" borderId="5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13" xfId="0" applyNumberFormat="1" applyFont="1" applyBorder="1" applyAlignment="1">
      <alignment horizontal="center" vertical="center" wrapText="1"/>
    </xf>
    <xf numFmtId="164" fontId="0" fillId="0" borderId="13" xfId="42"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2" xfId="0" applyFont="1" applyBorder="1" applyAlignment="1">
      <alignment horizontal="center" vertical="center" wrapText="1"/>
    </xf>
    <xf numFmtId="49" fontId="0" fillId="0" borderId="12" xfId="0" applyNumberFormat="1" applyFont="1" applyBorder="1" applyAlignment="1">
      <alignment horizontal="center" vertical="center" wrapText="1"/>
    </xf>
    <xf numFmtId="164" fontId="0" fillId="0" borderId="12" xfId="42" applyNumberFormat="1" applyFont="1" applyBorder="1" applyAlignment="1">
      <alignment horizontal="center" vertical="center" wrapText="1"/>
    </xf>
    <xf numFmtId="0" fontId="6" fillId="0" borderId="13" xfId="0" applyFont="1" applyBorder="1" applyAlignment="1">
      <alignment horizontal="justify" vertical="center" wrapText="1"/>
    </xf>
    <xf numFmtId="0" fontId="6" fillId="0" borderId="10" xfId="0" applyFont="1" applyBorder="1" applyAlignment="1">
      <alignment horizontal="justify" vertical="center" wrapText="1"/>
    </xf>
    <xf numFmtId="0" fontId="6" fillId="0" borderId="12" xfId="0" applyFont="1" applyBorder="1" applyAlignment="1">
      <alignment horizontal="justify" vertical="center" wrapText="1"/>
    </xf>
    <xf numFmtId="49" fontId="0" fillId="0" borderId="24" xfId="0" applyNumberFormat="1" applyFont="1" applyBorder="1" applyAlignment="1">
      <alignment horizontal="center" vertical="center" wrapText="1"/>
    </xf>
    <xf numFmtId="164" fontId="0" fillId="0" borderId="24" xfId="42" applyNumberFormat="1" applyFont="1" applyBorder="1" applyAlignment="1">
      <alignment horizontal="center" vertical="center" wrapText="1"/>
    </xf>
    <xf numFmtId="0" fontId="6" fillId="0" borderId="24" xfId="0" applyFont="1" applyBorder="1" applyAlignment="1">
      <alignment horizontal="justify" vertical="center" wrapText="1"/>
    </xf>
    <xf numFmtId="164" fontId="0" fillId="0" borderId="0" xfId="0" applyNumberFormat="1" applyAlignment="1">
      <alignment/>
    </xf>
    <xf numFmtId="164" fontId="7" fillId="0" borderId="0" xfId="0" applyNumberFormat="1" applyFont="1" applyAlignment="1">
      <alignment/>
    </xf>
    <xf numFmtId="3" fontId="172" fillId="0" borderId="24" xfId="0" applyNumberFormat="1" applyFont="1" applyBorder="1" applyAlignment="1">
      <alignment horizontal="right" vertical="center" wrapText="1"/>
    </xf>
    <xf numFmtId="3" fontId="172" fillId="0" borderId="10" xfId="0" applyNumberFormat="1" applyFont="1" applyBorder="1" applyAlignment="1">
      <alignment horizontal="right" vertical="center" wrapText="1"/>
    </xf>
    <xf numFmtId="3" fontId="172" fillId="0" borderId="52"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3" fontId="0" fillId="0" borderId="11" xfId="0" applyNumberFormat="1" applyBorder="1" applyAlignment="1">
      <alignment horizontal="center" vertical="center"/>
    </xf>
    <xf numFmtId="3" fontId="0" fillId="0" borderId="29" xfId="0" applyNumberFormat="1" applyBorder="1" applyAlignment="1">
      <alignment horizontal="center" vertical="center"/>
    </xf>
    <xf numFmtId="0" fontId="6" fillId="0" borderId="14" xfId="0" applyFont="1" applyBorder="1" applyAlignment="1">
      <alignment horizontal="center" vertical="center" wrapText="1"/>
    </xf>
    <xf numFmtId="3" fontId="5" fillId="0" borderId="41" xfId="0" applyNumberFormat="1" applyFont="1" applyBorder="1" applyAlignment="1">
      <alignment horizontal="center" vertical="center"/>
    </xf>
    <xf numFmtId="0" fontId="52" fillId="0" borderId="10" xfId="0" applyFont="1" applyBorder="1" applyAlignment="1">
      <alignment horizontal="left" vertical="center" wrapText="1"/>
    </xf>
    <xf numFmtId="0" fontId="0" fillId="0" borderId="24"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3" fontId="0" fillId="0" borderId="12" xfId="0" applyNumberFormat="1" applyFont="1" applyBorder="1" applyAlignment="1">
      <alignment horizontal="right" vertical="center" wrapText="1"/>
    </xf>
    <xf numFmtId="3" fontId="0" fillId="0" borderId="32" xfId="0" applyNumberFormat="1" applyBorder="1" applyAlignment="1">
      <alignment horizontal="center" vertical="center"/>
    </xf>
    <xf numFmtId="0" fontId="0" fillId="0" borderId="52" xfId="0" applyBorder="1" applyAlignment="1">
      <alignment horizontal="center" vertical="center" wrapText="1"/>
    </xf>
    <xf numFmtId="0" fontId="0" fillId="0" borderId="10" xfId="0" applyBorder="1" applyAlignment="1">
      <alignment horizontal="center" wrapText="1"/>
    </xf>
    <xf numFmtId="0" fontId="6" fillId="0" borderId="14" xfId="0" applyFont="1" applyBorder="1" applyAlignment="1">
      <alignment horizontal="center" vertical="center"/>
    </xf>
    <xf numFmtId="0" fontId="6" fillId="0" borderId="68" xfId="0" applyFont="1" applyBorder="1" applyAlignment="1">
      <alignment horizontal="center" vertical="center"/>
    </xf>
    <xf numFmtId="0" fontId="0" fillId="0" borderId="56" xfId="0" applyFont="1" applyBorder="1" applyAlignment="1">
      <alignment horizontal="center" vertical="center"/>
    </xf>
    <xf numFmtId="0" fontId="0" fillId="0" borderId="56" xfId="0" applyBorder="1" applyAlignment="1">
      <alignment horizontal="center" vertical="center" wrapText="1"/>
    </xf>
    <xf numFmtId="0" fontId="0" fillId="0" borderId="57" xfId="0" applyBorder="1" applyAlignment="1">
      <alignment horizontal="center" vertical="center"/>
    </xf>
    <xf numFmtId="0" fontId="0" fillId="0" borderId="25" xfId="0" applyBorder="1" applyAlignment="1">
      <alignment horizontal="center" vertical="center"/>
    </xf>
    <xf numFmtId="3" fontId="0" fillId="0" borderId="57" xfId="0" applyNumberFormat="1" applyBorder="1" applyAlignment="1">
      <alignment horizontal="center" vertical="center"/>
    </xf>
    <xf numFmtId="0" fontId="0" fillId="0" borderId="0" xfId="0" applyBorder="1" applyAlignment="1">
      <alignment horizontal="center" vertical="center"/>
    </xf>
    <xf numFmtId="0" fontId="6" fillId="0" borderId="67" xfId="0" applyFont="1" applyBorder="1" applyAlignment="1">
      <alignment horizontal="center" vertical="center" wrapText="1"/>
    </xf>
    <xf numFmtId="3" fontId="0" fillId="0" borderId="22" xfId="0" applyNumberFormat="1" applyBorder="1" applyAlignment="1">
      <alignment horizontal="center" vertical="center"/>
    </xf>
    <xf numFmtId="0" fontId="6" fillId="0" borderId="62" xfId="0" applyFont="1" applyBorder="1" applyAlignment="1">
      <alignment horizontal="center" vertical="center" wrapText="1"/>
    </xf>
    <xf numFmtId="3" fontId="0" fillId="38" borderId="24" xfId="0" applyNumberFormat="1" applyFont="1" applyFill="1" applyBorder="1" applyAlignment="1">
      <alignment horizontal="right" vertical="center" wrapText="1"/>
    </xf>
    <xf numFmtId="3" fontId="0" fillId="38" borderId="10" xfId="0" applyNumberFormat="1" applyFont="1" applyFill="1" applyBorder="1" applyAlignment="1">
      <alignment horizontal="right" vertical="center" wrapText="1"/>
    </xf>
    <xf numFmtId="3" fontId="0" fillId="38" borderId="11" xfId="0" applyNumberFormat="1" applyFill="1" applyBorder="1" applyAlignment="1">
      <alignment horizontal="center" vertical="center"/>
    </xf>
    <xf numFmtId="0" fontId="162" fillId="0" borderId="14" xfId="0" applyFont="1" applyFill="1" applyBorder="1" applyAlignment="1">
      <alignment horizontal="center" vertical="center" wrapText="1"/>
    </xf>
    <xf numFmtId="3" fontId="0" fillId="0" borderId="0" xfId="0" applyNumberFormat="1" applyAlignment="1">
      <alignment/>
    </xf>
    <xf numFmtId="164" fontId="173" fillId="31" borderId="10" xfId="42"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44" xfId="0" applyFont="1" applyBorder="1" applyAlignment="1">
      <alignment horizontal="center" vertical="center"/>
    </xf>
    <xf numFmtId="0" fontId="0" fillId="0" borderId="52" xfId="0" applyFont="1" applyBorder="1" applyAlignment="1">
      <alignment horizontal="center" vertical="center"/>
    </xf>
    <xf numFmtId="0" fontId="0" fillId="0" borderId="10" xfId="0" applyFont="1" applyBorder="1" applyAlignment="1">
      <alignment horizontal="center" vertical="center"/>
    </xf>
    <xf numFmtId="0" fontId="0" fillId="0" borderId="56" xfId="0" applyFont="1" applyBorder="1" applyAlignment="1">
      <alignment horizontal="center" vertical="center" wrapText="1"/>
    </xf>
    <xf numFmtId="0" fontId="0" fillId="0" borderId="11" xfId="0" applyFont="1" applyBorder="1" applyAlignment="1">
      <alignment horizontal="center" vertical="center"/>
    </xf>
    <xf numFmtId="3" fontId="0" fillId="0" borderId="29" xfId="0" applyNumberFormat="1" applyFont="1" applyBorder="1" applyAlignment="1">
      <alignment horizontal="center" vertical="center"/>
    </xf>
    <xf numFmtId="0" fontId="0" fillId="0" borderId="32" xfId="0" applyFont="1" applyBorder="1" applyAlignment="1">
      <alignment horizontal="center"/>
    </xf>
    <xf numFmtId="3" fontId="0" fillId="0" borderId="22" xfId="0" applyNumberFormat="1" applyFont="1" applyBorder="1" applyAlignment="1">
      <alignment horizontal="center" vertical="center"/>
    </xf>
    <xf numFmtId="0" fontId="0" fillId="0" borderId="24" xfId="0" applyBorder="1" applyAlignment="1">
      <alignment horizontal="center" vertical="center" wrapText="1"/>
    </xf>
    <xf numFmtId="0" fontId="0" fillId="0" borderId="45" xfId="0" applyBorder="1" applyAlignment="1">
      <alignment horizontal="center" vertical="center"/>
    </xf>
    <xf numFmtId="0" fontId="0" fillId="0" borderId="29" xfId="0" applyBorder="1" applyAlignment="1">
      <alignment horizontal="center" vertical="center"/>
    </xf>
    <xf numFmtId="0" fontId="52" fillId="0" borderId="10" xfId="0" applyFont="1" applyBorder="1" applyAlignment="1">
      <alignment horizontal="left" vertical="center" wrapText="1"/>
    </xf>
    <xf numFmtId="3" fontId="0" fillId="38" borderId="45" xfId="0" applyNumberFormat="1" applyFill="1" applyBorder="1" applyAlignment="1">
      <alignment horizontal="center" vertical="center"/>
    </xf>
    <xf numFmtId="0" fontId="0" fillId="0" borderId="28" xfId="0" applyBorder="1" applyAlignment="1">
      <alignment horizontal="center"/>
    </xf>
    <xf numFmtId="0" fontId="0" fillId="0" borderId="48" xfId="0" applyBorder="1" applyAlignment="1">
      <alignment horizontal="center"/>
    </xf>
    <xf numFmtId="0" fontId="0" fillId="0" borderId="42" xfId="0" applyBorder="1" applyAlignment="1">
      <alignment horizontal="center"/>
    </xf>
    <xf numFmtId="0" fontId="0" fillId="0" borderId="17" xfId="0" applyBorder="1" applyAlignment="1">
      <alignment horizontal="center" vertical="center"/>
    </xf>
    <xf numFmtId="0" fontId="0" fillId="0" borderId="13" xfId="0" applyBorder="1" applyAlignment="1">
      <alignment horizontal="center" vertical="center" wrapText="1"/>
    </xf>
    <xf numFmtId="0" fontId="6" fillId="0" borderId="19" xfId="0" applyFont="1" applyBorder="1" applyAlignment="1">
      <alignment horizontal="center" vertical="center" wrapText="1"/>
    </xf>
    <xf numFmtId="3" fontId="0" fillId="0" borderId="39" xfId="0" applyNumberFormat="1" applyBorder="1" applyAlignment="1">
      <alignment horizontal="center" vertical="center"/>
    </xf>
    <xf numFmtId="3" fontId="0" fillId="0" borderId="31" xfId="0" applyNumberFormat="1" applyBorder="1" applyAlignment="1">
      <alignment horizontal="center" vertical="center"/>
    </xf>
    <xf numFmtId="3" fontId="0" fillId="0" borderId="37" xfId="0" applyNumberFormat="1" applyBorder="1" applyAlignment="1">
      <alignment horizontal="center" vertical="center"/>
    </xf>
    <xf numFmtId="164" fontId="173" fillId="0" borderId="10" xfId="42" applyNumberFormat="1" applyFont="1" applyBorder="1" applyAlignment="1">
      <alignment horizontal="center" vertical="center" wrapText="1"/>
    </xf>
    <xf numFmtId="164" fontId="174" fillId="0" borderId="10" xfId="42" applyNumberFormat="1" applyFont="1" applyBorder="1" applyAlignment="1">
      <alignment horizontal="center" vertical="center" wrapText="1"/>
    </xf>
    <xf numFmtId="3" fontId="172" fillId="0" borderId="11" xfId="0" applyNumberFormat="1" applyFont="1" applyBorder="1" applyAlignment="1">
      <alignment horizontal="center" vertical="center"/>
    </xf>
    <xf numFmtId="3" fontId="172" fillId="0" borderId="32" xfId="0" applyNumberFormat="1" applyFont="1" applyBorder="1" applyAlignment="1">
      <alignment horizontal="center" vertical="center"/>
    </xf>
    <xf numFmtId="0" fontId="174" fillId="0" borderId="10" xfId="0" applyFont="1" applyBorder="1" applyAlignment="1">
      <alignment horizontal="left" vertical="center" wrapText="1"/>
    </xf>
    <xf numFmtId="0" fontId="173" fillId="0" borderId="10" xfId="0" applyFont="1" applyBorder="1" applyAlignment="1">
      <alignment horizontal="left" vertical="center" wrapText="1"/>
    </xf>
    <xf numFmtId="0" fontId="5" fillId="35" borderId="24"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 fillId="0" borderId="10" xfId="0" applyFont="1" applyBorder="1" applyAlignment="1">
      <alignment horizontal="center" vertical="center" wrapText="1"/>
    </xf>
    <xf numFmtId="164" fontId="3" fillId="0" borderId="10" xfId="42" applyNumberFormat="1" applyFont="1" applyBorder="1" applyAlignment="1">
      <alignment horizontal="center" vertical="center" wrapText="1"/>
    </xf>
    <xf numFmtId="164" fontId="175" fillId="0" borderId="10" xfId="42" applyNumberFormat="1" applyFont="1" applyBorder="1" applyAlignment="1">
      <alignment horizontal="center" vertical="center" wrapText="1"/>
    </xf>
    <xf numFmtId="41" fontId="4" fillId="0" borderId="10" xfId="42" applyNumberFormat="1" applyFont="1" applyBorder="1" applyAlignment="1">
      <alignment horizontal="center" vertical="center" wrapText="1"/>
    </xf>
    <xf numFmtId="41" fontId="0" fillId="0" borderId="0" xfId="0" applyNumberFormat="1" applyAlignment="1">
      <alignment/>
    </xf>
    <xf numFmtId="49" fontId="175" fillId="0" borderId="10" xfId="0" applyNumberFormat="1" applyFont="1" applyBorder="1" applyAlignment="1">
      <alignment horizontal="center" vertical="center" wrapText="1"/>
    </xf>
    <xf numFmtId="164" fontId="176" fillId="31" borderId="10" xfId="42" applyNumberFormat="1" applyFont="1" applyFill="1" applyBorder="1" applyAlignment="1">
      <alignment horizontal="center" vertical="center" wrapText="1"/>
    </xf>
    <xf numFmtId="0" fontId="0" fillId="38" borderId="23" xfId="53" applyFont="1" applyFill="1" applyBorder="1" applyAlignment="1">
      <alignment horizontal="center" vertical="center" wrapText="1"/>
      <protection/>
    </xf>
    <xf numFmtId="3" fontId="80" fillId="38" borderId="24" xfId="53" applyNumberFormat="1" applyFont="1" applyFill="1" applyBorder="1" applyAlignment="1">
      <alignment horizontal="center" vertical="center" wrapText="1"/>
      <protection/>
    </xf>
    <xf numFmtId="3" fontId="80" fillId="35" borderId="24" xfId="53" applyNumberFormat="1" applyFont="1" applyFill="1" applyBorder="1" applyAlignment="1">
      <alignment horizontal="center" vertical="center" wrapText="1"/>
      <protection/>
    </xf>
    <xf numFmtId="0" fontId="0" fillId="35" borderId="69" xfId="53" applyNumberFormat="1" applyFont="1" applyFill="1" applyBorder="1" applyAlignment="1">
      <alignment horizontal="center" vertical="center" wrapText="1"/>
      <protection/>
    </xf>
    <xf numFmtId="0" fontId="0" fillId="39" borderId="32" xfId="53" applyFont="1" applyFill="1" applyBorder="1" applyAlignment="1">
      <alignment horizontal="center" vertical="center" wrapText="1"/>
      <protection/>
    </xf>
    <xf numFmtId="0" fontId="0" fillId="38" borderId="10" xfId="53" applyNumberFormat="1" applyFont="1" applyFill="1" applyBorder="1" applyAlignment="1">
      <alignment horizontal="center" vertical="center" wrapText="1"/>
      <protection/>
    </xf>
    <xf numFmtId="0" fontId="0" fillId="38" borderId="10" xfId="53" applyFont="1" applyFill="1" applyBorder="1" applyAlignment="1">
      <alignment horizontal="left" vertical="center" wrapText="1"/>
      <protection/>
    </xf>
    <xf numFmtId="0" fontId="0" fillId="38" borderId="22" xfId="53" applyFont="1" applyFill="1" applyBorder="1" applyAlignment="1">
      <alignment horizontal="center" vertical="center" wrapText="1"/>
      <protection/>
    </xf>
    <xf numFmtId="0" fontId="0" fillId="38" borderId="10" xfId="53" applyFont="1" applyFill="1" applyBorder="1" applyAlignment="1">
      <alignment horizontal="center" vertical="center" wrapText="1"/>
      <protection/>
    </xf>
    <xf numFmtId="3" fontId="26" fillId="38" borderId="24" xfId="53" applyNumberFormat="1" applyFont="1" applyFill="1" applyBorder="1" applyAlignment="1">
      <alignment horizontal="center" vertical="center" wrapText="1"/>
      <protection/>
    </xf>
    <xf numFmtId="0" fontId="0" fillId="38" borderId="69" xfId="53" applyNumberFormat="1" applyFont="1" applyFill="1" applyBorder="1" applyAlignment="1">
      <alignment horizontal="center" vertical="center" wrapText="1"/>
      <protection/>
    </xf>
    <xf numFmtId="0" fontId="0" fillId="38" borderId="14"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23" xfId="53" applyFont="1" applyBorder="1" applyAlignment="1">
      <alignment horizontal="center" vertical="center" wrapText="1"/>
      <protection/>
    </xf>
    <xf numFmtId="3" fontId="26" fillId="0" borderId="24" xfId="53" applyNumberFormat="1" applyFont="1" applyBorder="1" applyAlignment="1">
      <alignment horizontal="center" vertical="center" wrapText="1"/>
      <protection/>
    </xf>
    <xf numFmtId="0" fontId="0" fillId="0" borderId="69" xfId="53" applyNumberFormat="1" applyFont="1" applyBorder="1" applyAlignment="1">
      <alignment horizontal="center" vertical="center" wrapText="1"/>
      <protection/>
    </xf>
    <xf numFmtId="0" fontId="0" fillId="0" borderId="22" xfId="53" applyFont="1" applyBorder="1" applyAlignment="1">
      <alignment horizontal="center" vertical="center" wrapText="1"/>
      <protection/>
    </xf>
    <xf numFmtId="3" fontId="80" fillId="33" borderId="10" xfId="53" applyNumberFormat="1" applyFont="1" applyFill="1" applyBorder="1" applyAlignment="1">
      <alignment horizontal="center" vertical="center" wrapText="1"/>
      <protection/>
    </xf>
    <xf numFmtId="3" fontId="26" fillId="33" borderId="10" xfId="53" applyNumberFormat="1" applyFont="1" applyFill="1" applyBorder="1" applyAlignment="1">
      <alignment horizontal="center" vertical="center" wrapText="1"/>
      <protection/>
    </xf>
    <xf numFmtId="3" fontId="26" fillId="0" borderId="10" xfId="53" applyNumberFormat="1" applyFont="1" applyBorder="1" applyAlignment="1">
      <alignment horizontal="center" vertical="center" wrapText="1"/>
      <protection/>
    </xf>
    <xf numFmtId="3" fontId="80" fillId="35" borderId="10" xfId="53" applyNumberFormat="1" applyFont="1" applyFill="1" applyBorder="1" applyAlignment="1">
      <alignment horizontal="center" vertical="center" wrapText="1"/>
      <protection/>
    </xf>
    <xf numFmtId="3" fontId="80" fillId="38" borderId="10" xfId="53" applyNumberFormat="1" applyFont="1" applyFill="1" applyBorder="1" applyAlignment="1">
      <alignment horizontal="center" vertical="center" wrapText="1"/>
      <protection/>
    </xf>
    <xf numFmtId="3" fontId="26" fillId="38" borderId="10" xfId="53" applyNumberFormat="1" applyFont="1" applyFill="1" applyBorder="1" applyAlignment="1">
      <alignment horizontal="center" vertical="center" wrapText="1"/>
      <protection/>
    </xf>
    <xf numFmtId="0" fontId="0" fillId="33" borderId="11" xfId="53" applyFont="1" applyFill="1" applyBorder="1" applyAlignment="1">
      <alignment horizontal="center" vertical="center" wrapText="1"/>
      <protection/>
    </xf>
    <xf numFmtId="49" fontId="0" fillId="33" borderId="10" xfId="53" applyNumberFormat="1" applyFont="1" applyFill="1" applyBorder="1" applyAlignment="1">
      <alignment horizontal="center" vertical="center" wrapText="1"/>
      <protection/>
    </xf>
    <xf numFmtId="0" fontId="0" fillId="33" borderId="10" xfId="0" applyFont="1" applyFill="1" applyBorder="1" applyAlignment="1">
      <alignment vertical="center" wrapText="1"/>
    </xf>
    <xf numFmtId="0" fontId="0" fillId="33" borderId="10" xfId="0" applyFont="1" applyFill="1" applyBorder="1" applyAlignment="1">
      <alignment horizontal="center" vertical="center" wrapText="1"/>
    </xf>
    <xf numFmtId="0" fontId="0" fillId="33" borderId="14" xfId="0" applyFont="1" applyFill="1" applyBorder="1" applyAlignment="1">
      <alignment horizontal="center" vertical="center" wrapText="1"/>
    </xf>
    <xf numFmtId="3" fontId="26" fillId="33" borderId="10" xfId="0" applyNumberFormat="1" applyFont="1" applyFill="1" applyBorder="1" applyAlignment="1">
      <alignment horizontal="center" vertical="center" wrapText="1"/>
    </xf>
    <xf numFmtId="0" fontId="0" fillId="0" borderId="70" xfId="53" applyFont="1" applyBorder="1" applyAlignment="1">
      <alignment horizontal="center"/>
      <protection/>
    </xf>
    <xf numFmtId="0" fontId="5" fillId="0" borderId="71" xfId="53" applyFont="1" applyBorder="1" applyAlignment="1">
      <alignment horizontal="center"/>
      <protection/>
    </xf>
    <xf numFmtId="0" fontId="5" fillId="0" borderId="71" xfId="53" applyFont="1" applyFill="1" applyBorder="1" applyAlignment="1">
      <alignment horizontal="left" vertical="center" wrapText="1"/>
      <protection/>
    </xf>
    <xf numFmtId="0" fontId="0" fillId="0" borderId="71" xfId="53" applyFont="1" applyBorder="1" applyAlignment="1">
      <alignment horizontal="center" vertical="center"/>
      <protection/>
    </xf>
    <xf numFmtId="3" fontId="80" fillId="0" borderId="71" xfId="53" applyNumberFormat="1" applyFont="1" applyBorder="1" applyAlignment="1">
      <alignment horizontal="center" vertical="center"/>
      <protection/>
    </xf>
    <xf numFmtId="3" fontId="80" fillId="0" borderId="41" xfId="53" applyNumberFormat="1" applyFont="1" applyBorder="1" applyAlignment="1">
      <alignment horizontal="center" vertical="center"/>
      <protection/>
    </xf>
    <xf numFmtId="3" fontId="5" fillId="0" borderId="41" xfId="53" applyNumberFormat="1" applyFont="1" applyBorder="1" applyAlignment="1">
      <alignment horizontal="center" vertical="center"/>
      <protection/>
    </xf>
    <xf numFmtId="0" fontId="5" fillId="0" borderId="54" xfId="53" applyNumberFormat="1" applyFont="1" applyBorder="1" applyAlignment="1">
      <alignment horizontal="center" vertical="center" wrapText="1"/>
      <protection/>
    </xf>
    <xf numFmtId="3" fontId="0" fillId="35" borderId="24" xfId="53" applyNumberFormat="1" applyFont="1" applyFill="1" applyBorder="1" applyAlignment="1">
      <alignment horizontal="center" vertical="center" wrapText="1"/>
      <protection/>
    </xf>
    <xf numFmtId="3" fontId="0" fillId="35" borderId="10" xfId="53" applyNumberFormat="1" applyFont="1" applyFill="1" applyBorder="1" applyAlignment="1">
      <alignment horizontal="center" vertical="center" wrapText="1"/>
      <protection/>
    </xf>
    <xf numFmtId="0" fontId="0" fillId="0" borderId="23" xfId="53" applyFont="1" applyBorder="1" applyAlignment="1">
      <alignment horizontal="center" vertical="center" wrapText="1"/>
      <protection/>
    </xf>
    <xf numFmtId="0" fontId="0" fillId="38" borderId="23" xfId="53" applyFont="1" applyFill="1" applyBorder="1" applyAlignment="1">
      <alignment horizontal="center" vertical="center" wrapText="1"/>
      <protection/>
    </xf>
    <xf numFmtId="0" fontId="0" fillId="0" borderId="10" xfId="53" applyFont="1" applyBorder="1" applyAlignment="1">
      <alignment horizontal="left" vertical="center" wrapText="1"/>
      <protection/>
    </xf>
    <xf numFmtId="0" fontId="81" fillId="36" borderId="10" xfId="53" applyFont="1" applyFill="1" applyBorder="1" applyAlignment="1">
      <alignment horizontal="center" vertical="center" wrapText="1"/>
      <protection/>
    </xf>
    <xf numFmtId="0" fontId="81" fillId="36" borderId="10" xfId="53" applyFont="1" applyFill="1" applyBorder="1" applyAlignment="1">
      <alignment horizontal="center" wrapText="1"/>
      <protection/>
    </xf>
    <xf numFmtId="0" fontId="81" fillId="36" borderId="14" xfId="53" applyFont="1" applyFill="1" applyBorder="1" applyAlignment="1">
      <alignment horizontal="left" vertical="center" wrapText="1"/>
      <protection/>
    </xf>
    <xf numFmtId="0" fontId="81" fillId="36" borderId="10" xfId="53" applyFont="1" applyFill="1" applyBorder="1" applyAlignment="1">
      <alignment horizontal="left" vertical="center" wrapText="1"/>
      <protection/>
    </xf>
    <xf numFmtId="49" fontId="0" fillId="33" borderId="10" xfId="53" applyNumberFormat="1" applyFont="1" applyFill="1" applyBorder="1" applyAlignment="1">
      <alignment horizontal="center" vertical="center" wrapText="1"/>
      <protection/>
    </xf>
    <xf numFmtId="3" fontId="5" fillId="0" borderId="72" xfId="53" applyNumberFormat="1" applyFont="1" applyBorder="1" applyAlignment="1">
      <alignment horizontal="center" vertical="center"/>
      <protection/>
    </xf>
    <xf numFmtId="0" fontId="0" fillId="33" borderId="10" xfId="0" applyFont="1" applyFill="1" applyBorder="1" applyAlignment="1">
      <alignment horizontal="center" vertical="center" wrapText="1"/>
    </xf>
    <xf numFmtId="0" fontId="0" fillId="0" borderId="29" xfId="53" applyNumberFormat="1" applyFont="1" applyBorder="1" applyAlignment="1">
      <alignment horizontal="center" vertical="center" wrapText="1"/>
      <protection/>
    </xf>
    <xf numFmtId="0" fontId="0" fillId="0" borderId="29" xfId="53" applyNumberFormat="1" applyFont="1" applyBorder="1" applyAlignment="1">
      <alignment horizontal="center" vertical="center" wrapText="1"/>
      <protection/>
    </xf>
    <xf numFmtId="0" fontId="0" fillId="0" borderId="65" xfId="53" applyNumberFormat="1" applyFont="1" applyBorder="1" applyAlignment="1">
      <alignment horizontal="center" vertical="center" wrapText="1"/>
      <protection/>
    </xf>
    <xf numFmtId="0" fontId="0" fillId="33" borderId="43" xfId="53" applyFont="1" applyFill="1" applyBorder="1" applyAlignment="1">
      <alignment horizontal="center" vertical="center" wrapText="1"/>
      <protection/>
    </xf>
    <xf numFmtId="3" fontId="80" fillId="33" borderId="23" xfId="53" applyNumberFormat="1" applyFont="1" applyFill="1" applyBorder="1" applyAlignment="1">
      <alignment horizontal="center" vertical="center" wrapText="1"/>
      <protection/>
    </xf>
    <xf numFmtId="3" fontId="26" fillId="33" borderId="23" xfId="0" applyNumberFormat="1" applyFont="1" applyFill="1" applyBorder="1" applyAlignment="1">
      <alignment horizontal="center" vertical="center" wrapText="1"/>
    </xf>
    <xf numFmtId="3" fontId="26" fillId="0" borderId="23" xfId="53" applyNumberFormat="1" applyFont="1" applyBorder="1" applyAlignment="1">
      <alignment horizontal="center" vertical="center" wrapText="1"/>
      <protection/>
    </xf>
    <xf numFmtId="0" fontId="0" fillId="33" borderId="18" xfId="53" applyFont="1" applyFill="1" applyBorder="1" applyAlignment="1">
      <alignment horizontal="center" vertical="center" wrapText="1"/>
      <protection/>
    </xf>
    <xf numFmtId="49" fontId="0" fillId="33" borderId="15" xfId="53" applyNumberFormat="1" applyFont="1" applyFill="1" applyBorder="1" applyAlignment="1">
      <alignment horizontal="center" vertical="center" wrapText="1"/>
      <protection/>
    </xf>
    <xf numFmtId="0" fontId="0" fillId="33" borderId="15" xfId="0" applyFont="1" applyFill="1" applyBorder="1" applyAlignment="1">
      <alignment vertical="center" wrapText="1"/>
    </xf>
    <xf numFmtId="0" fontId="0" fillId="33" borderId="15" xfId="0" applyFont="1" applyFill="1" applyBorder="1" applyAlignment="1">
      <alignment horizontal="center" vertical="center" wrapText="1"/>
    </xf>
    <xf numFmtId="0" fontId="0" fillId="0" borderId="15" xfId="53" applyFont="1" applyBorder="1" applyAlignment="1">
      <alignment horizontal="center" vertical="center" wrapText="1"/>
      <protection/>
    </xf>
    <xf numFmtId="3" fontId="80" fillId="33" borderId="73" xfId="53" applyNumberFormat="1" applyFont="1" applyFill="1" applyBorder="1" applyAlignment="1">
      <alignment horizontal="center" vertical="center" wrapText="1"/>
      <protection/>
    </xf>
    <xf numFmtId="3" fontId="26" fillId="33" borderId="73" xfId="0" applyNumberFormat="1" applyFont="1" applyFill="1" applyBorder="1" applyAlignment="1">
      <alignment horizontal="center" vertical="center" wrapText="1"/>
    </xf>
    <xf numFmtId="3" fontId="26" fillId="0" borderId="73" xfId="53" applyNumberFormat="1" applyFont="1" applyBorder="1" applyAlignment="1">
      <alignment horizontal="center" vertical="center" wrapText="1"/>
      <protection/>
    </xf>
    <xf numFmtId="3" fontId="26" fillId="33" borderId="15" xfId="0" applyNumberFormat="1" applyFont="1" applyFill="1" applyBorder="1" applyAlignment="1">
      <alignment horizontal="center" vertical="center" wrapText="1"/>
    </xf>
    <xf numFmtId="0" fontId="0" fillId="0" borderId="40" xfId="53" applyNumberFormat="1" applyFont="1" applyBorder="1" applyAlignment="1">
      <alignment horizontal="center" vertical="center" wrapText="1"/>
      <protection/>
    </xf>
    <xf numFmtId="0" fontId="0" fillId="0" borderId="0" xfId="0" applyAlignment="1">
      <alignment horizontal="left" vertical="center" wrapText="1"/>
    </xf>
    <xf numFmtId="0" fontId="0" fillId="0" borderId="43" xfId="0" applyFont="1" applyBorder="1" applyAlignment="1">
      <alignment horizontal="center" vertical="center" wrapText="1"/>
    </xf>
    <xf numFmtId="0" fontId="0" fillId="0" borderId="45" xfId="0" applyBorder="1" applyAlignment="1">
      <alignment horizontal="center" vertical="center" wrapText="1"/>
    </xf>
    <xf numFmtId="0" fontId="5" fillId="35" borderId="74" xfId="0" applyFont="1" applyFill="1" applyBorder="1" applyAlignment="1">
      <alignment horizontal="center" vertical="center" wrapText="1"/>
    </xf>
    <xf numFmtId="0" fontId="5" fillId="35" borderId="75"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4" xfId="0" applyBorder="1" applyAlignment="1">
      <alignment horizontal="center" vertical="center" wrapText="1"/>
    </xf>
    <xf numFmtId="0" fontId="0" fillId="0" borderId="45" xfId="0" applyFont="1" applyBorder="1" applyAlignment="1">
      <alignment horizontal="center" vertical="center" wrapText="1"/>
    </xf>
    <xf numFmtId="0" fontId="0" fillId="0" borderId="24"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5" fillId="35" borderId="59"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5" fillId="35" borderId="60"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5" fillId="35" borderId="58" xfId="0" applyFont="1" applyFill="1" applyBorder="1" applyAlignment="1">
      <alignment horizontal="center" vertical="center" wrapText="1"/>
    </xf>
    <xf numFmtId="0" fontId="5" fillId="35" borderId="45" xfId="0" applyFont="1" applyFill="1" applyBorder="1" applyAlignment="1">
      <alignment horizontal="center" vertical="center" wrapText="1"/>
    </xf>
    <xf numFmtId="164" fontId="0" fillId="0" borderId="0" xfId="0" applyNumberFormat="1" applyAlignment="1">
      <alignment horizontal="left" vertical="center"/>
    </xf>
    <xf numFmtId="0" fontId="0" fillId="0" borderId="0" xfId="0" applyAlignment="1">
      <alignment horizontal="left" vertical="center"/>
    </xf>
    <xf numFmtId="0" fontId="0" fillId="0" borderId="5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0" xfId="0" applyBorder="1" applyAlignment="1">
      <alignment horizontal="left" vertical="center" wrapText="1"/>
    </xf>
    <xf numFmtId="0" fontId="5" fillId="0" borderId="0" xfId="0" applyFont="1" applyAlignment="1">
      <alignment horizontal="right" vertical="center" wrapText="1"/>
    </xf>
    <xf numFmtId="0" fontId="8" fillId="0" borderId="0" xfId="0" applyFont="1" applyBorder="1" applyAlignment="1">
      <alignment horizontal="center" vertical="top"/>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24" xfId="0" applyFont="1" applyFill="1" applyBorder="1" applyAlignment="1">
      <alignment horizontal="center" vertical="center" wrapText="1"/>
    </xf>
    <xf numFmtId="0" fontId="27" fillId="35" borderId="52" xfId="0" applyFont="1" applyFill="1" applyBorder="1" applyAlignment="1">
      <alignment horizontal="center" vertical="center" wrapText="1"/>
    </xf>
    <xf numFmtId="0" fontId="27" fillId="35" borderId="24" xfId="0" applyFont="1" applyFill="1" applyBorder="1" applyAlignment="1">
      <alignment horizontal="center" vertical="center" wrapText="1"/>
    </xf>
    <xf numFmtId="0" fontId="5" fillId="0" borderId="0" xfId="0" applyFont="1" applyAlignment="1">
      <alignment horizontal="left"/>
    </xf>
    <xf numFmtId="0" fontId="12" fillId="35" borderId="52"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35" borderId="56" xfId="0" applyFont="1" applyFill="1" applyBorder="1" applyAlignment="1">
      <alignment horizontal="center" vertical="center" wrapText="1"/>
    </xf>
    <xf numFmtId="0" fontId="5" fillId="35" borderId="44"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5" fillId="35" borderId="3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3" xfId="0" applyFont="1" applyFill="1" applyBorder="1" applyAlignment="1">
      <alignment horizontal="center" vertical="center" wrapText="1"/>
    </xf>
    <xf numFmtId="0" fontId="0" fillId="0" borderId="0" xfId="0" applyBorder="1" applyAlignment="1">
      <alignment horizontal="center" vertical="center" wrapText="1"/>
    </xf>
    <xf numFmtId="0" fontId="5" fillId="35" borderId="57" xfId="0" applyFont="1" applyFill="1" applyBorder="1" applyAlignment="1">
      <alignment horizontal="center" vertical="center" wrapText="1"/>
    </xf>
    <xf numFmtId="0" fontId="2" fillId="0" borderId="0" xfId="54" applyFont="1" applyAlignment="1">
      <alignment horizontal="center" wrapText="1"/>
      <protection/>
    </xf>
    <xf numFmtId="0" fontId="2" fillId="0" borderId="0" xfId="54" applyFont="1" applyAlignment="1">
      <alignment horizontal="center"/>
      <protection/>
    </xf>
    <xf numFmtId="0" fontId="12" fillId="35" borderId="31" xfId="54" applyFont="1" applyFill="1" applyBorder="1" applyAlignment="1">
      <alignment horizontal="center" vertical="center" wrapText="1"/>
      <protection/>
    </xf>
    <xf numFmtId="0" fontId="12" fillId="35" borderId="32" xfId="54" applyFont="1" applyFill="1" applyBorder="1" applyAlignment="1">
      <alignment horizontal="center" vertical="center" wrapText="1"/>
      <protection/>
    </xf>
    <xf numFmtId="0" fontId="12" fillId="35" borderId="13" xfId="54" applyFont="1" applyFill="1" applyBorder="1" applyAlignment="1">
      <alignment horizontal="center" vertical="center" wrapText="1"/>
      <protection/>
    </xf>
    <xf numFmtId="0" fontId="12" fillId="35" borderId="10" xfId="54" applyFont="1" applyFill="1" applyBorder="1" applyAlignment="1">
      <alignment horizontal="center" vertical="center" wrapText="1"/>
      <protection/>
    </xf>
    <xf numFmtId="0" fontId="12" fillId="35" borderId="35" xfId="54" applyFont="1" applyFill="1" applyBorder="1" applyAlignment="1">
      <alignment horizontal="center" vertical="center" wrapText="1"/>
      <protection/>
    </xf>
    <xf numFmtId="0" fontId="12" fillId="35" borderId="23" xfId="54" applyFont="1" applyFill="1" applyBorder="1" applyAlignment="1">
      <alignment horizontal="center" vertical="center" wrapText="1"/>
      <protection/>
    </xf>
    <xf numFmtId="0" fontId="12" fillId="35" borderId="19" xfId="54" applyFont="1" applyFill="1" applyBorder="1" applyAlignment="1">
      <alignment horizontal="center" vertical="center" wrapText="1"/>
      <protection/>
    </xf>
    <xf numFmtId="0" fontId="12" fillId="35" borderId="14" xfId="54" applyFont="1" applyFill="1" applyBorder="1" applyAlignment="1">
      <alignment horizontal="center" vertical="center" wrapText="1"/>
      <protection/>
    </xf>
    <xf numFmtId="0" fontId="7" fillId="0" borderId="0" xfId="54" applyFont="1" applyAlignment="1">
      <alignment horizontal="left"/>
      <protection/>
    </xf>
    <xf numFmtId="0" fontId="18" fillId="0" borderId="0" xfId="54" applyFont="1" applyAlignment="1">
      <alignment horizontal="left" vertical="center" wrapText="1"/>
      <protection/>
    </xf>
    <xf numFmtId="0" fontId="12" fillId="35" borderId="55" xfId="54" applyFont="1" applyFill="1" applyBorder="1" applyAlignment="1">
      <alignment horizontal="center" vertical="center" wrapText="1"/>
      <protection/>
    </xf>
    <xf numFmtId="0" fontId="12" fillId="35" borderId="26" xfId="54" applyFont="1" applyFill="1" applyBorder="1" applyAlignment="1">
      <alignment horizontal="center" vertical="center" wrapText="1"/>
      <protection/>
    </xf>
    <xf numFmtId="0" fontId="12" fillId="35" borderId="69" xfId="54" applyFont="1" applyFill="1" applyBorder="1" applyAlignment="1">
      <alignment horizontal="center" vertical="center" wrapText="1"/>
      <protection/>
    </xf>
    <xf numFmtId="0" fontId="12" fillId="0" borderId="46" xfId="54" applyFont="1" applyBorder="1" applyAlignment="1">
      <alignment horizontal="center" vertical="center"/>
      <protection/>
    </xf>
    <xf numFmtId="0" fontId="12" fillId="0" borderId="15" xfId="54" applyFont="1" applyBorder="1" applyAlignment="1">
      <alignment horizontal="center" vertical="center"/>
      <protection/>
    </xf>
    <xf numFmtId="0" fontId="12" fillId="0" borderId="21" xfId="54" applyFont="1" applyBorder="1" applyAlignment="1">
      <alignment horizontal="center" vertical="center"/>
      <protection/>
    </xf>
    <xf numFmtId="0" fontId="12" fillId="35" borderId="59" xfId="54" applyFont="1" applyFill="1" applyBorder="1" applyAlignment="1">
      <alignment horizontal="center" vertical="center" wrapText="1"/>
      <protection/>
    </xf>
    <xf numFmtId="0" fontId="12" fillId="35" borderId="56" xfId="54" applyFont="1" applyFill="1" applyBorder="1" applyAlignment="1">
      <alignment horizontal="center" vertical="center" wrapText="1"/>
      <protection/>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6" xfId="0" applyFont="1" applyBorder="1" applyAlignment="1">
      <alignment horizontal="center" vertical="center"/>
    </xf>
    <xf numFmtId="0" fontId="18" fillId="0" borderId="0" xfId="54" applyFont="1" applyAlignment="1">
      <alignment horizontal="left" vertical="center" wrapText="1"/>
      <protection/>
    </xf>
    <xf numFmtId="0" fontId="12" fillId="35" borderId="75" xfId="54" applyFont="1" applyFill="1" applyBorder="1" applyAlignment="1">
      <alignment horizontal="center" vertical="center" wrapText="1"/>
      <protection/>
    </xf>
    <xf numFmtId="0" fontId="12" fillId="35" borderId="39" xfId="54" applyFont="1" applyFill="1" applyBorder="1" applyAlignment="1">
      <alignment horizontal="center" vertical="center" wrapText="1"/>
      <protection/>
    </xf>
    <xf numFmtId="0" fontId="12" fillId="35" borderId="60" xfId="54" applyFont="1" applyFill="1" applyBorder="1" applyAlignment="1">
      <alignment horizontal="center" vertical="center" wrapText="1"/>
      <protection/>
    </xf>
    <xf numFmtId="0" fontId="12" fillId="35" borderId="57" xfId="54" applyFont="1" applyFill="1" applyBorder="1" applyAlignment="1">
      <alignment horizontal="center" vertical="center" wrapText="1"/>
      <protection/>
    </xf>
    <xf numFmtId="0" fontId="12" fillId="35" borderId="28" xfId="54" applyFont="1" applyFill="1" applyBorder="1" applyAlignment="1">
      <alignment horizontal="center" vertical="center" wrapText="1"/>
      <protection/>
    </xf>
    <xf numFmtId="0" fontId="12" fillId="35" borderId="52" xfId="54" applyFont="1" applyFill="1" applyBorder="1" applyAlignment="1">
      <alignment horizontal="center" vertical="center" wrapText="1"/>
      <protection/>
    </xf>
    <xf numFmtId="0" fontId="12" fillId="35" borderId="24" xfId="54" applyFont="1" applyFill="1" applyBorder="1" applyAlignment="1">
      <alignment horizontal="center" vertical="center" wrapText="1"/>
      <protection/>
    </xf>
    <xf numFmtId="0" fontId="12" fillId="35" borderId="22" xfId="54" applyFont="1" applyFill="1" applyBorder="1" applyAlignment="1">
      <alignment horizontal="center" vertical="center" wrapText="1"/>
      <protection/>
    </xf>
    <xf numFmtId="0" fontId="12" fillId="35" borderId="29" xfId="54" applyFont="1" applyFill="1" applyBorder="1" applyAlignment="1">
      <alignment horizontal="center" vertical="center" wrapText="1"/>
      <protection/>
    </xf>
    <xf numFmtId="0" fontId="7" fillId="0" borderId="0" xfId="54" applyFont="1" applyAlignment="1">
      <alignment horizontal="center" wrapText="1"/>
      <protection/>
    </xf>
    <xf numFmtId="0" fontId="12" fillId="35" borderId="61" xfId="54" applyFont="1" applyFill="1" applyBorder="1" applyAlignment="1">
      <alignment horizontal="center" vertical="center" wrapText="1"/>
      <protection/>
    </xf>
    <xf numFmtId="0" fontId="12" fillId="35" borderId="77" xfId="54" applyFont="1" applyFill="1" applyBorder="1" applyAlignment="1">
      <alignment horizontal="center" vertical="center" wrapText="1"/>
      <protection/>
    </xf>
    <xf numFmtId="0" fontId="12" fillId="35" borderId="58" xfId="54" applyFont="1" applyFill="1" applyBorder="1" applyAlignment="1">
      <alignment horizontal="center" vertical="center" wrapText="1"/>
      <protection/>
    </xf>
    <xf numFmtId="0" fontId="12" fillId="35" borderId="44" xfId="54" applyFont="1" applyFill="1" applyBorder="1" applyAlignment="1">
      <alignment horizontal="center" vertical="center" wrapText="1"/>
      <protection/>
    </xf>
    <xf numFmtId="0" fontId="12" fillId="35" borderId="45" xfId="54" applyFont="1" applyFill="1" applyBorder="1" applyAlignment="1">
      <alignment horizontal="center" vertical="center" wrapText="1"/>
      <protection/>
    </xf>
    <xf numFmtId="0" fontId="12" fillId="35" borderId="74" xfId="54" applyFont="1" applyFill="1" applyBorder="1" applyAlignment="1">
      <alignment horizontal="center" vertical="center" wrapText="1"/>
      <protection/>
    </xf>
    <xf numFmtId="0" fontId="12" fillId="35" borderId="68" xfId="54" applyFont="1" applyFill="1" applyBorder="1" applyAlignment="1">
      <alignment horizontal="center" vertical="center" wrapText="1"/>
      <protection/>
    </xf>
    <xf numFmtId="0" fontId="12" fillId="35" borderId="67" xfId="54" applyFont="1" applyFill="1" applyBorder="1" applyAlignment="1">
      <alignment horizontal="center" vertical="center" wrapText="1"/>
      <protection/>
    </xf>
    <xf numFmtId="0" fontId="18" fillId="0" borderId="0" xfId="54" applyFont="1" applyAlignment="1">
      <alignment horizontal="left" wrapText="1"/>
      <protection/>
    </xf>
    <xf numFmtId="0" fontId="18" fillId="0" borderId="0" xfId="54" applyFont="1" applyAlignment="1">
      <alignment horizontal="left" wrapText="1"/>
      <protection/>
    </xf>
    <xf numFmtId="0" fontId="12" fillId="35" borderId="47" xfId="54" applyFont="1" applyFill="1" applyBorder="1" applyAlignment="1">
      <alignment horizontal="center" vertical="center" wrapText="1"/>
      <protection/>
    </xf>
    <xf numFmtId="0" fontId="12" fillId="35" borderId="25" xfId="54" applyFont="1" applyFill="1" applyBorder="1" applyAlignment="1">
      <alignment horizontal="center" vertical="center" wrapText="1"/>
      <protection/>
    </xf>
    <xf numFmtId="0" fontId="9" fillId="0" borderId="0" xfId="0" applyFont="1" applyAlignment="1">
      <alignment horizontal="center" wrapText="1"/>
    </xf>
    <xf numFmtId="0" fontId="0" fillId="0" borderId="0" xfId="0" applyFont="1" applyAlignment="1">
      <alignment horizontal="center"/>
    </xf>
    <xf numFmtId="0" fontId="18" fillId="0" borderId="0" xfId="0" applyFont="1" applyAlignment="1">
      <alignment horizontal="left" vertical="center" wrapText="1"/>
    </xf>
    <xf numFmtId="0" fontId="7" fillId="0" borderId="0" xfId="0" applyFont="1" applyBorder="1" applyAlignment="1">
      <alignment horizontal="left" vertical="center"/>
    </xf>
    <xf numFmtId="0" fontId="46" fillId="0" borderId="0" xfId="0" applyFont="1" applyBorder="1" applyAlignment="1">
      <alignment horizontal="left" vertical="center"/>
    </xf>
    <xf numFmtId="0" fontId="26" fillId="0" borderId="0" xfId="0" applyFont="1" applyBorder="1" applyAlignment="1">
      <alignment horizontal="justify" vertical="center" wrapText="1"/>
    </xf>
    <xf numFmtId="0" fontId="0" fillId="0" borderId="0" xfId="0" applyAlignment="1">
      <alignment horizontal="left"/>
    </xf>
    <xf numFmtId="0" fontId="2" fillId="0" borderId="0" xfId="0" applyFont="1" applyAlignment="1">
      <alignment horizontal="center"/>
    </xf>
    <xf numFmtId="0" fontId="5" fillId="0" borderId="0" xfId="0" applyFont="1" applyAlignment="1">
      <alignment horizontal="left" vertical="center" wrapText="1"/>
    </xf>
    <xf numFmtId="0" fontId="39"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0" xfId="0" applyFont="1" applyAlignment="1">
      <alignment horizontal="center"/>
    </xf>
    <xf numFmtId="0" fontId="33" fillId="0" borderId="14"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68" xfId="0" applyFont="1" applyBorder="1" applyAlignment="1">
      <alignment horizontal="center"/>
    </xf>
    <xf numFmtId="0" fontId="22" fillId="0" borderId="68" xfId="0" applyFont="1" applyBorder="1" applyAlignment="1">
      <alignment horizontal="center" vertical="top"/>
    </xf>
    <xf numFmtId="0" fontId="22" fillId="0" borderId="0" xfId="0" applyFont="1" applyAlignment="1">
      <alignment horizontal="center" vertical="top"/>
    </xf>
    <xf numFmtId="0" fontId="34" fillId="0" borderId="0" xfId="0" applyFont="1" applyAlignment="1">
      <alignment horizontal="center"/>
    </xf>
    <xf numFmtId="0" fontId="38" fillId="0" borderId="0" xfId="0" applyFont="1" applyAlignment="1">
      <alignment horizontal="center"/>
    </xf>
    <xf numFmtId="0" fontId="14" fillId="0" borderId="0" xfId="0" applyFont="1" applyAlignment="1">
      <alignment horizontal="center"/>
    </xf>
    <xf numFmtId="0" fontId="7" fillId="33" borderId="0" xfId="53" applyFont="1" applyFill="1" applyAlignment="1">
      <alignment horizontal="left" vertical="center" wrapText="1"/>
      <protection/>
    </xf>
    <xf numFmtId="0" fontId="12" fillId="36" borderId="19" xfId="53" applyFont="1" applyFill="1" applyBorder="1" applyAlignment="1">
      <alignment horizontal="left" vertical="center" wrapText="1"/>
      <protection/>
    </xf>
    <xf numFmtId="0" fontId="12" fillId="36" borderId="37" xfId="53" applyFont="1" applyFill="1" applyBorder="1" applyAlignment="1">
      <alignment horizontal="left" vertical="center" wrapText="1"/>
      <protection/>
    </xf>
    <xf numFmtId="0" fontId="12" fillId="36" borderId="35" xfId="53" applyFont="1" applyFill="1" applyBorder="1" applyAlignment="1">
      <alignment horizontal="left" vertical="center" wrapText="1"/>
      <protection/>
    </xf>
    <xf numFmtId="0" fontId="12" fillId="36" borderId="63" xfId="53" applyFont="1" applyFill="1" applyBorder="1" applyAlignment="1">
      <alignment horizontal="center" vertical="center" wrapText="1"/>
      <protection/>
    </xf>
    <xf numFmtId="0" fontId="12" fillId="36" borderId="69" xfId="53" applyFont="1" applyFill="1" applyBorder="1" applyAlignment="1">
      <alignment horizontal="center" vertical="center" wrapText="1"/>
      <protection/>
    </xf>
    <xf numFmtId="0" fontId="12" fillId="35" borderId="65" xfId="53" applyFont="1" applyFill="1" applyBorder="1" applyAlignment="1">
      <alignment horizontal="center" vertical="center" wrapText="1"/>
      <protection/>
    </xf>
    <xf numFmtId="0" fontId="0" fillId="33" borderId="0" xfId="53" applyFont="1" applyFill="1" applyAlignment="1">
      <alignment horizontal="left"/>
      <protection/>
    </xf>
    <xf numFmtId="0" fontId="0" fillId="33" borderId="0" xfId="53" applyFont="1" applyFill="1" applyAlignment="1">
      <alignment horizontal="left"/>
      <protection/>
    </xf>
    <xf numFmtId="0" fontId="2" fillId="33" borderId="0" xfId="53" applyFont="1" applyFill="1" applyBorder="1" applyAlignment="1">
      <alignment horizontal="center" vertical="center"/>
      <protection/>
    </xf>
    <xf numFmtId="0" fontId="13" fillId="33" borderId="0" xfId="53" applyFont="1" applyFill="1" applyBorder="1" applyAlignment="1">
      <alignment/>
      <protection/>
    </xf>
    <xf numFmtId="0" fontId="12" fillId="36" borderId="17" xfId="53" applyFont="1" applyFill="1" applyBorder="1" applyAlignment="1">
      <alignment horizontal="center" vertical="center" wrapText="1"/>
      <protection/>
    </xf>
    <xf numFmtId="0" fontId="12" fillId="36" borderId="45" xfId="53" applyFont="1" applyFill="1" applyBorder="1" applyAlignment="1">
      <alignment horizontal="center" vertical="center" wrapText="1"/>
      <protection/>
    </xf>
    <xf numFmtId="0" fontId="12" fillId="35" borderId="11" xfId="53" applyFont="1" applyFill="1" applyBorder="1" applyAlignment="1">
      <alignment horizontal="center" vertical="center" wrapText="1"/>
      <protection/>
    </xf>
    <xf numFmtId="0" fontId="12" fillId="36" borderId="13"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12" fillId="36" borderId="10" xfId="53" applyFont="1" applyFill="1" applyBorder="1" applyAlignment="1">
      <alignment horizontal="center" vertical="center" wrapText="1"/>
      <protection/>
    </xf>
    <xf numFmtId="0" fontId="12" fillId="36" borderId="59" xfId="53" applyFont="1" applyFill="1" applyBorder="1" applyAlignment="1">
      <alignment horizontal="center" vertical="center" wrapText="1"/>
      <protection/>
    </xf>
    <xf numFmtId="0" fontId="12" fillId="36" borderId="56" xfId="53" applyFont="1" applyFill="1" applyBorder="1" applyAlignment="1">
      <alignment horizontal="center" vertical="center" wrapText="1"/>
      <protection/>
    </xf>
    <xf numFmtId="0" fontId="12" fillId="35" borderId="74" xfId="53" applyFont="1" applyFill="1" applyBorder="1" applyAlignment="1">
      <alignment horizontal="center" vertical="center" wrapText="1"/>
      <protection/>
    </xf>
    <xf numFmtId="0" fontId="12" fillId="35" borderId="75" xfId="53" applyFont="1" applyFill="1" applyBorder="1" applyAlignment="1">
      <alignment horizontal="center" vertical="center" wrapText="1"/>
      <protection/>
    </xf>
    <xf numFmtId="0" fontId="12" fillId="35" borderId="68" xfId="53" applyFont="1" applyFill="1" applyBorder="1" applyAlignment="1">
      <alignment horizontal="center" vertical="center" wrapText="1"/>
      <protection/>
    </xf>
    <xf numFmtId="0" fontId="12" fillId="35" borderId="73" xfId="53" applyFont="1" applyFill="1" applyBorder="1" applyAlignment="1">
      <alignment horizontal="center" vertical="center" wrapText="1"/>
      <protection/>
    </xf>
    <xf numFmtId="0" fontId="12" fillId="35" borderId="67" xfId="53" applyFont="1" applyFill="1" applyBorder="1" applyAlignment="1">
      <alignment horizontal="center" vertical="center" wrapText="1"/>
      <protection/>
    </xf>
    <xf numFmtId="0" fontId="12" fillId="35" borderId="77" xfId="53" applyFont="1" applyFill="1" applyBorder="1" applyAlignment="1">
      <alignment horizontal="center" vertical="center" wrapText="1"/>
      <protection/>
    </xf>
    <xf numFmtId="0" fontId="5" fillId="36" borderId="32" xfId="53" applyFont="1" applyFill="1" applyBorder="1" applyAlignment="1">
      <alignment horizontal="left" vertical="center" wrapText="1"/>
      <protection/>
    </xf>
    <xf numFmtId="0" fontId="5" fillId="35" borderId="22" xfId="0" applyFont="1" applyFill="1" applyBorder="1" applyAlignment="1">
      <alignment horizontal="left" vertical="center" wrapText="1"/>
    </xf>
    <xf numFmtId="0" fontId="5" fillId="35" borderId="23" xfId="0" applyFont="1" applyFill="1" applyBorder="1" applyAlignment="1">
      <alignment horizontal="left" vertical="center" wrapText="1"/>
    </xf>
    <xf numFmtId="0" fontId="12" fillId="36" borderId="19" xfId="53" applyFont="1" applyFill="1" applyBorder="1" applyAlignment="1">
      <alignment horizontal="center" vertical="center" wrapText="1"/>
      <protection/>
    </xf>
    <xf numFmtId="0" fontId="12" fillId="36" borderId="67" xfId="53" applyFont="1" applyFill="1" applyBorder="1" applyAlignment="1">
      <alignment horizontal="center" vertical="center" wrapText="1"/>
      <protection/>
    </xf>
    <xf numFmtId="0" fontId="12" fillId="35" borderId="14" xfId="53" applyFont="1" applyFill="1" applyBorder="1" applyAlignment="1">
      <alignment horizontal="center" vertical="center" wrapText="1"/>
      <protection/>
    </xf>
    <xf numFmtId="0" fontId="12" fillId="36" borderId="74" xfId="53" applyFont="1" applyFill="1" applyBorder="1" applyAlignment="1">
      <alignment horizontal="center" vertical="center" wrapText="1"/>
      <protection/>
    </xf>
    <xf numFmtId="0" fontId="12" fillId="36" borderId="68" xfId="53" applyFont="1" applyFill="1" applyBorder="1" applyAlignment="1">
      <alignment horizontal="center" vertical="center" wrapText="1"/>
      <protection/>
    </xf>
    <xf numFmtId="0" fontId="5" fillId="36" borderId="31" xfId="53" applyFont="1" applyFill="1" applyBorder="1" applyAlignment="1">
      <alignment horizontal="left" vertical="center" wrapText="1"/>
      <protection/>
    </xf>
    <xf numFmtId="0" fontId="0" fillId="35" borderId="37" xfId="0" applyFont="1" applyFill="1" applyBorder="1" applyAlignment="1">
      <alignment horizontal="left" vertical="center" wrapText="1"/>
    </xf>
    <xf numFmtId="0" fontId="0" fillId="35" borderId="35" xfId="0" applyFont="1" applyFill="1" applyBorder="1" applyAlignment="1">
      <alignment horizontal="left" vertical="center" wrapText="1"/>
    </xf>
    <xf numFmtId="0" fontId="0" fillId="35" borderId="22" xfId="0" applyFont="1" applyFill="1" applyBorder="1" applyAlignment="1">
      <alignment horizontal="left" vertical="center" wrapText="1"/>
    </xf>
    <xf numFmtId="0" fontId="0" fillId="35" borderId="23" xfId="0" applyFont="1" applyFill="1" applyBorder="1" applyAlignment="1">
      <alignment horizontal="left" vertical="center" wrapText="1"/>
    </xf>
    <xf numFmtId="0" fontId="5" fillId="36" borderId="48" xfId="53" applyFont="1" applyFill="1" applyBorder="1" applyAlignment="1">
      <alignment horizontal="left" vertical="center" wrapText="1"/>
      <protection/>
    </xf>
    <xf numFmtId="0" fontId="5" fillId="35" borderId="42" xfId="0" applyFont="1" applyFill="1" applyBorder="1" applyAlignment="1">
      <alignment horizontal="left" vertical="center" wrapText="1"/>
    </xf>
    <xf numFmtId="0" fontId="5" fillId="35" borderId="77" xfId="0" applyFont="1" applyFill="1" applyBorder="1" applyAlignment="1">
      <alignment horizontal="left" vertical="center" wrapText="1"/>
    </xf>
    <xf numFmtId="0" fontId="12" fillId="36" borderId="52" xfId="53" applyFont="1" applyFill="1" applyBorder="1" applyAlignment="1">
      <alignment horizontal="center" vertical="center" wrapText="1"/>
      <protection/>
    </xf>
    <xf numFmtId="0" fontId="12" fillId="36" borderId="24" xfId="53" applyFont="1" applyFill="1" applyBorder="1" applyAlignment="1">
      <alignment horizontal="center" vertical="center" wrapText="1"/>
      <protection/>
    </xf>
    <xf numFmtId="0" fontId="38" fillId="0" borderId="0" xfId="0" applyFont="1" applyAlignment="1">
      <alignment horizontal="justify" vertical="center" wrapText="1"/>
    </xf>
    <xf numFmtId="0" fontId="33" fillId="0" borderId="0" xfId="0" applyFont="1" applyAlignment="1">
      <alignment horizontal="justify" vertical="center" wrapText="1"/>
    </xf>
    <xf numFmtId="0" fontId="33" fillId="0" borderId="0" xfId="0" applyFont="1" applyBorder="1" applyAlignment="1">
      <alignment horizontal="center"/>
    </xf>
    <xf numFmtId="0" fontId="17" fillId="35" borderId="13" xfId="0" applyFont="1" applyFill="1" applyBorder="1" applyAlignment="1">
      <alignment horizontal="center" vertical="center" wrapText="1"/>
    </xf>
    <xf numFmtId="0" fontId="17" fillId="35" borderId="12" xfId="0" applyFont="1" applyFill="1" applyBorder="1" applyAlignment="1">
      <alignment horizontal="center" vertical="center" wrapText="1"/>
    </xf>
    <xf numFmtId="0" fontId="40" fillId="35" borderId="13" xfId="0" applyFont="1" applyFill="1" applyBorder="1" applyAlignment="1">
      <alignment horizontal="left" vertical="center" wrapText="1"/>
    </xf>
    <xf numFmtId="0" fontId="33" fillId="0" borderId="70" xfId="0" applyFont="1" applyBorder="1" applyAlignment="1">
      <alignment horizontal="left" vertical="top" wrapText="1"/>
    </xf>
    <xf numFmtId="0" fontId="33" fillId="0" borderId="71" xfId="0" applyFont="1" applyBorder="1" applyAlignment="1">
      <alignment horizontal="left" vertical="top" wrapText="1"/>
    </xf>
    <xf numFmtId="0" fontId="33" fillId="0" borderId="78" xfId="0" applyFont="1" applyBorder="1" applyAlignment="1">
      <alignment horizontal="left" vertical="top" wrapText="1"/>
    </xf>
    <xf numFmtId="0" fontId="43" fillId="0" borderId="0" xfId="0" applyFont="1" applyBorder="1" applyAlignment="1">
      <alignment horizontal="left"/>
    </xf>
    <xf numFmtId="0" fontId="40" fillId="0" borderId="0" xfId="0" applyFont="1" applyBorder="1" applyAlignment="1">
      <alignment horizontal="left"/>
    </xf>
    <xf numFmtId="0" fontId="33" fillId="0" borderId="0" xfId="0" applyFont="1" applyAlignment="1">
      <alignment horizontal="center" vertical="center" wrapText="1"/>
    </xf>
    <xf numFmtId="0" fontId="27" fillId="0" borderId="0" xfId="0" applyFont="1" applyBorder="1" applyAlignment="1">
      <alignment horizontal="center" vertical="top"/>
    </xf>
    <xf numFmtId="0" fontId="17" fillId="0" borderId="45"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8" xfId="0" applyFont="1" applyBorder="1" applyAlignment="1">
      <alignment horizontal="center" vertical="center" wrapText="1"/>
    </xf>
    <xf numFmtId="0" fontId="17" fillId="35" borderId="17" xfId="0" applyFont="1" applyFill="1" applyBorder="1" applyAlignment="1">
      <alignment horizontal="center" vertical="center" wrapText="1"/>
    </xf>
    <xf numFmtId="0" fontId="17" fillId="35" borderId="18" xfId="0" applyFont="1" applyFill="1" applyBorder="1" applyAlignment="1">
      <alignment horizontal="center" vertical="center" wrapText="1"/>
    </xf>
    <xf numFmtId="0" fontId="17" fillId="35" borderId="60" xfId="0" applyFont="1" applyFill="1" applyBorder="1" applyAlignment="1">
      <alignment horizontal="center" vertical="center" wrapText="1"/>
    </xf>
    <xf numFmtId="0" fontId="17" fillId="35" borderId="40" xfId="0" applyFont="1" applyFill="1" applyBorder="1" applyAlignment="1">
      <alignment horizontal="center" vertical="center" wrapText="1"/>
    </xf>
    <xf numFmtId="0" fontId="40" fillId="0" borderId="0" xfId="0" applyNumberFormat="1" applyFont="1" applyBorder="1" applyAlignment="1">
      <alignment horizontal="left" vertical="center" wrapText="1"/>
    </xf>
    <xf numFmtId="0" fontId="5" fillId="0" borderId="10" xfId="0" applyFont="1" applyBorder="1" applyAlignment="1">
      <alignment horizontal="left" vertical="center" wrapText="1"/>
    </xf>
    <xf numFmtId="0" fontId="153" fillId="0" borderId="10" xfId="0" applyFont="1" applyBorder="1" applyAlignment="1">
      <alignment horizontal="left" vertical="center" wrapText="1"/>
    </xf>
    <xf numFmtId="0" fontId="5" fillId="35" borderId="10" xfId="0" applyFont="1" applyFill="1" applyBorder="1" applyAlignment="1">
      <alignment horizontal="center" vertical="center" wrapText="1"/>
    </xf>
    <xf numFmtId="0" fontId="2" fillId="0" borderId="0" xfId="0" applyFont="1" applyAlignment="1">
      <alignment horizontal="center" vertical="center" wrapText="1"/>
    </xf>
    <xf numFmtId="0" fontId="8" fillId="35" borderId="14" xfId="0" applyFont="1" applyFill="1" applyBorder="1" applyAlignment="1">
      <alignment horizontal="left" vertical="center" wrapText="1"/>
    </xf>
    <xf numFmtId="0" fontId="8" fillId="35" borderId="22" xfId="0" applyFont="1" applyFill="1" applyBorder="1" applyAlignment="1">
      <alignment horizontal="left" vertical="center" wrapText="1"/>
    </xf>
    <xf numFmtId="0" fontId="8" fillId="35" borderId="23" xfId="0" applyFont="1" applyFill="1" applyBorder="1" applyAlignment="1">
      <alignment horizontal="left" vertical="center" wrapText="1"/>
    </xf>
    <xf numFmtId="0" fontId="3" fillId="34" borderId="10"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4" xfId="0" applyFont="1" applyBorder="1" applyAlignment="1">
      <alignment horizontal="center" vertical="center" wrapText="1"/>
    </xf>
    <xf numFmtId="0" fontId="0" fillId="0" borderId="42" xfId="0" applyBorder="1" applyAlignment="1">
      <alignment horizontal="left" wrapText="1"/>
    </xf>
    <xf numFmtId="0" fontId="0" fillId="0" borderId="42" xfId="0" applyFont="1" applyBorder="1" applyAlignment="1">
      <alignment horizontal="left" wrapText="1"/>
    </xf>
    <xf numFmtId="0" fontId="2" fillId="0" borderId="10" xfId="0" applyFont="1" applyBorder="1" applyAlignment="1">
      <alignment horizontal="left"/>
    </xf>
    <xf numFmtId="0" fontId="8" fillId="0" borderId="14" xfId="0" applyFont="1" applyBorder="1" applyAlignment="1">
      <alignment horizontal="right"/>
    </xf>
    <xf numFmtId="0" fontId="8" fillId="0" borderId="22" xfId="0" applyFont="1" applyBorder="1" applyAlignment="1">
      <alignment horizontal="right"/>
    </xf>
    <xf numFmtId="0" fontId="8" fillId="0" borderId="23" xfId="0" applyFont="1" applyBorder="1" applyAlignment="1">
      <alignment horizontal="right"/>
    </xf>
    <xf numFmtId="0" fontId="4" fillId="0" borderId="0" xfId="0" applyFont="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left" vertical="center" wrapText="1"/>
    </xf>
    <xf numFmtId="0" fontId="0" fillId="0" borderId="0" xfId="0" applyFont="1" applyBorder="1" applyAlignment="1">
      <alignment horizontal="justify" vertical="center" wrapText="1"/>
    </xf>
    <xf numFmtId="164" fontId="0" fillId="0" borderId="0" xfId="0" applyNumberFormat="1" applyFont="1" applyBorder="1" applyAlignment="1">
      <alignment horizontal="justify" vertical="center" wrapText="1"/>
    </xf>
    <xf numFmtId="0" fontId="0" fillId="0" borderId="10" xfId="0" applyFont="1" applyBorder="1" applyAlignment="1">
      <alignment horizontal="left" vertical="center" wrapText="1"/>
    </xf>
    <xf numFmtId="0" fontId="6" fillId="0" borderId="27" xfId="0" applyFont="1" applyBorder="1" applyAlignment="1">
      <alignment horizontal="center"/>
    </xf>
    <xf numFmtId="0" fontId="6" fillId="0" borderId="64" xfId="0" applyFont="1" applyBorder="1" applyAlignment="1">
      <alignment horizontal="center"/>
    </xf>
    <xf numFmtId="0" fontId="0" fillId="0" borderId="0" xfId="0" applyAlignment="1">
      <alignment horizontal="center"/>
    </xf>
    <xf numFmtId="0" fontId="6" fillId="0" borderId="34" xfId="0" applyFont="1" applyBorder="1" applyAlignment="1">
      <alignment horizontal="center" vertical="top"/>
    </xf>
    <xf numFmtId="0" fontId="6" fillId="0" borderId="27" xfId="0" applyFont="1" applyBorder="1" applyAlignment="1">
      <alignment horizontal="center" vertical="top"/>
    </xf>
    <xf numFmtId="0" fontId="5" fillId="0" borderId="22" xfId="0" applyFont="1" applyBorder="1" applyAlignment="1">
      <alignment horizontal="left" vertical="center" wrapText="1"/>
    </xf>
    <xf numFmtId="0" fontId="5" fillId="0" borderId="65" xfId="0" applyFont="1" applyBorder="1" applyAlignment="1">
      <alignment horizontal="left" vertical="center" wrapText="1"/>
    </xf>
    <xf numFmtId="0" fontId="0" fillId="0" borderId="26" xfId="0" applyBorder="1" applyAlignment="1">
      <alignment horizontal="center"/>
    </xf>
    <xf numFmtId="0" fontId="6" fillId="0" borderId="0" xfId="0" applyFont="1" applyAlignment="1">
      <alignment horizontal="center" vertical="top"/>
    </xf>
    <xf numFmtId="0" fontId="0" fillId="0" borderId="25" xfId="0" applyBorder="1" applyAlignment="1">
      <alignment horizontal="center"/>
    </xf>
    <xf numFmtId="0" fontId="0" fillId="0" borderId="0" xfId="0" applyBorder="1" applyAlignment="1">
      <alignment horizontal="center"/>
    </xf>
    <xf numFmtId="0" fontId="0" fillId="0" borderId="0" xfId="0" applyAlignment="1">
      <alignment horizontal="left" wrapText="1"/>
    </xf>
    <xf numFmtId="0" fontId="6" fillId="0" borderId="0" xfId="0" applyFont="1" applyAlignment="1">
      <alignment horizontal="center" vertical="top" wrapText="1"/>
    </xf>
    <xf numFmtId="0" fontId="5" fillId="35" borderId="70" xfId="0" applyFont="1" applyFill="1" applyBorder="1" applyAlignment="1">
      <alignment horizontal="center" vertical="center"/>
    </xf>
    <xf numFmtId="0" fontId="5" fillId="35" borderId="71" xfId="0" applyFont="1" applyFill="1" applyBorder="1" applyAlignment="1">
      <alignment horizontal="center" vertical="center"/>
    </xf>
    <xf numFmtId="0" fontId="5" fillId="35" borderId="76" xfId="0" applyFont="1" applyFill="1" applyBorder="1" applyAlignment="1">
      <alignment horizontal="center" vertical="center"/>
    </xf>
    <xf numFmtId="0" fontId="0" fillId="0" borderId="0" xfId="0" applyAlignment="1">
      <alignment horizontal="center" wrapText="1"/>
    </xf>
    <xf numFmtId="0" fontId="0" fillId="0" borderId="0" xfId="0" applyFont="1" applyAlignment="1">
      <alignment horizontal="left" wrapText="1"/>
    </xf>
    <xf numFmtId="0" fontId="6" fillId="0" borderId="0" xfId="0" applyFont="1" applyAlignment="1">
      <alignment horizontal="center"/>
    </xf>
    <xf numFmtId="0" fontId="20" fillId="0" borderId="0" xfId="0" applyFont="1" applyBorder="1" applyAlignment="1">
      <alignment horizontal="left" vertical="center" wrapText="1"/>
    </xf>
    <xf numFmtId="0" fontId="18" fillId="0" borderId="42" xfId="0" applyFont="1" applyBorder="1" applyAlignment="1">
      <alignment horizontal="left" vertical="center" wrapText="1"/>
    </xf>
    <xf numFmtId="0" fontId="24" fillId="0" borderId="0" xfId="0" applyFont="1" applyBorder="1" applyAlignment="1">
      <alignment horizontal="justify" vertical="center" wrapText="1"/>
    </xf>
    <xf numFmtId="0" fontId="18"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wrapText="1"/>
    </xf>
    <xf numFmtId="0" fontId="19" fillId="0" borderId="0" xfId="0" applyFont="1" applyAlignment="1">
      <alignment horizontal="left" vertical="center" wrapText="1"/>
    </xf>
    <xf numFmtId="0" fontId="7" fillId="0" borderId="0" xfId="0" applyFont="1" applyAlignment="1">
      <alignment horizontal="left" vertical="center" wrapText="1"/>
    </xf>
    <xf numFmtId="0" fontId="19" fillId="0" borderId="0" xfId="0" applyFont="1" applyAlignment="1">
      <alignment horizontal="left" wrapText="1"/>
    </xf>
    <xf numFmtId="0" fontId="7" fillId="0" borderId="0" xfId="0" applyFont="1" applyAlignment="1">
      <alignment horizontal="left" wrapText="1"/>
    </xf>
    <xf numFmtId="0" fontId="18" fillId="0" borderId="0" xfId="0" applyFont="1" applyBorder="1" applyAlignment="1">
      <alignment horizontal="left" vertical="center" wrapText="1"/>
    </xf>
    <xf numFmtId="0" fontId="27" fillId="34" borderId="10" xfId="0" applyFont="1" applyFill="1" applyBorder="1" applyAlignment="1">
      <alignment horizontal="center" vertical="center"/>
    </xf>
    <xf numFmtId="0" fontId="19" fillId="34" borderId="10" xfId="0" applyFont="1" applyFill="1" applyBorder="1" applyAlignment="1">
      <alignment horizontal="center"/>
    </xf>
    <xf numFmtId="0" fontId="19" fillId="0" borderId="10" xfId="0" applyFont="1" applyBorder="1" applyAlignment="1">
      <alignment horizontal="center" vertical="center"/>
    </xf>
    <xf numFmtId="0" fontId="27" fillId="35" borderId="10" xfId="0" applyFont="1" applyFill="1" applyBorder="1" applyAlignment="1">
      <alignment horizontal="center" vertical="center"/>
    </xf>
    <xf numFmtId="0" fontId="17" fillId="0" borderId="0" xfId="0" applyFont="1" applyBorder="1" applyAlignment="1">
      <alignment horizontal="left"/>
    </xf>
    <xf numFmtId="0" fontId="162" fillId="0" borderId="14"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52" fillId="0" borderId="1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8" fillId="0" borderId="0" xfId="0" applyFont="1" applyAlignment="1">
      <alignment horizontal="left" vertical="center" wrapText="1"/>
    </xf>
    <xf numFmtId="0" fontId="58" fillId="0" borderId="0" xfId="0" applyFont="1" applyAlignment="1">
      <alignment horizontal="left" vertical="center" wrapText="1"/>
    </xf>
    <xf numFmtId="0" fontId="155" fillId="0" borderId="0" xfId="0" applyFont="1" applyAlignment="1">
      <alignment horizontal="center" vertical="top"/>
    </xf>
    <xf numFmtId="0" fontId="163" fillId="0" borderId="0" xfId="0" applyFont="1" applyAlignment="1">
      <alignment horizontal="center" vertical="center"/>
    </xf>
    <xf numFmtId="0" fontId="156" fillId="0" borderId="0" xfId="0" applyFont="1" applyAlignment="1">
      <alignment horizontal="center"/>
    </xf>
    <xf numFmtId="0" fontId="166" fillId="0" borderId="0" xfId="0" applyFont="1" applyAlignment="1">
      <alignment horizontal="left" vertical="center" wrapText="1"/>
    </xf>
    <xf numFmtId="0" fontId="155" fillId="0" borderId="0" xfId="0" applyFont="1" applyAlignment="1">
      <alignment horizontal="left"/>
    </xf>
    <xf numFmtId="0" fontId="52" fillId="0" borderId="14" xfId="0" applyFont="1" applyBorder="1" applyAlignment="1">
      <alignment horizontal="left" vertical="center" wrapText="1"/>
    </xf>
    <xf numFmtId="0" fontId="52" fillId="0" borderId="22" xfId="0" applyFont="1" applyBorder="1" applyAlignment="1">
      <alignment horizontal="left" vertical="center" wrapText="1"/>
    </xf>
    <xf numFmtId="0" fontId="52" fillId="0" borderId="23" xfId="0" applyFont="1" applyBorder="1" applyAlignment="1">
      <alignment horizontal="left" vertical="center" wrapText="1"/>
    </xf>
    <xf numFmtId="0" fontId="76" fillId="0" borderId="0" xfId="0" applyFont="1" applyBorder="1" applyAlignment="1">
      <alignment horizontal="center" wrapText="1"/>
    </xf>
    <xf numFmtId="0" fontId="52" fillId="0" borderId="0" xfId="0" applyFont="1" applyBorder="1" applyAlignment="1">
      <alignment horizontal="center"/>
    </xf>
    <xf numFmtId="0" fontId="58" fillId="0" borderId="0" xfId="0" applyFont="1" applyAlignment="1">
      <alignment horizontal="left" wrapText="1"/>
    </xf>
    <xf numFmtId="0" fontId="52" fillId="0" borderId="10" xfId="0" applyFont="1" applyBorder="1" applyAlignment="1">
      <alignment horizontal="left" vertical="center" wrapText="1"/>
    </xf>
    <xf numFmtId="0" fontId="158" fillId="0" borderId="14" xfId="0" applyFont="1" applyBorder="1" applyAlignment="1">
      <alignment horizontal="left" vertical="center" wrapText="1"/>
    </xf>
    <xf numFmtId="0" fontId="158" fillId="0" borderId="22" xfId="0" applyFont="1" applyBorder="1" applyAlignment="1">
      <alignment horizontal="left" vertical="center" wrapText="1"/>
    </xf>
    <xf numFmtId="0" fontId="158" fillId="0" borderId="23" xfId="0" applyFont="1" applyBorder="1" applyAlignment="1">
      <alignment horizontal="left" vertical="center" wrapText="1"/>
    </xf>
    <xf numFmtId="0" fontId="158" fillId="10" borderId="14" xfId="0" applyFont="1" applyFill="1" applyBorder="1" applyAlignment="1">
      <alignment horizontal="center" vertical="center" wrapText="1"/>
    </xf>
    <xf numFmtId="0" fontId="158" fillId="10" borderId="22" xfId="0" applyFont="1" applyFill="1" applyBorder="1" applyAlignment="1">
      <alignment horizontal="center" vertical="center" wrapText="1"/>
    </xf>
    <xf numFmtId="0" fontId="158" fillId="10" borderId="23" xfId="0" applyFont="1" applyFill="1" applyBorder="1" applyAlignment="1">
      <alignment horizontal="center" vertical="center" wrapText="1"/>
    </xf>
    <xf numFmtId="0" fontId="52" fillId="35" borderId="10" xfId="0" applyFont="1" applyFill="1" applyBorder="1" applyAlignment="1">
      <alignment horizontal="left" vertical="center" wrapText="1"/>
    </xf>
    <xf numFmtId="0" fontId="52" fillId="35" borderId="14" xfId="0" applyFont="1" applyFill="1" applyBorder="1" applyAlignment="1">
      <alignment horizontal="left" vertical="center" wrapText="1"/>
    </xf>
    <xf numFmtId="0" fontId="158" fillId="0" borderId="10" xfId="0" applyFont="1" applyBorder="1" applyAlignment="1">
      <alignment horizontal="left" vertical="center" wrapText="1"/>
    </xf>
    <xf numFmtId="0" fontId="158" fillId="35" borderId="14" xfId="0" applyFont="1" applyFill="1" applyBorder="1" applyAlignment="1">
      <alignment horizontal="left" vertical="center" wrapText="1"/>
    </xf>
    <xf numFmtId="0" fontId="158" fillId="35" borderId="22" xfId="0" applyFont="1" applyFill="1" applyBorder="1" applyAlignment="1">
      <alignment horizontal="left" vertical="center" wrapText="1"/>
    </xf>
    <xf numFmtId="0" fontId="158" fillId="35" borderId="10" xfId="0" applyFont="1" applyFill="1" applyBorder="1" applyAlignment="1">
      <alignment horizontal="left" vertical="center" wrapText="1"/>
    </xf>
    <xf numFmtId="0" fontId="52" fillId="35" borderId="22" xfId="0" applyFont="1" applyFill="1" applyBorder="1" applyAlignment="1">
      <alignment horizontal="left" vertical="center" wrapText="1"/>
    </xf>
    <xf numFmtId="0" fontId="52" fillId="35" borderId="23" xfId="0" applyFont="1" applyFill="1" applyBorder="1" applyAlignment="1">
      <alignment horizontal="left" vertical="center" wrapText="1"/>
    </xf>
    <xf numFmtId="0" fontId="160" fillId="35" borderId="14" xfId="0" applyFont="1" applyFill="1" applyBorder="1" applyAlignment="1">
      <alignment horizontal="left" vertical="center" wrapText="1"/>
    </xf>
    <xf numFmtId="0" fontId="160" fillId="35" borderId="22" xfId="0" applyFont="1" applyFill="1" applyBorder="1" applyAlignment="1">
      <alignment horizontal="left" vertical="center" wrapText="1"/>
    </xf>
    <xf numFmtId="0" fontId="160" fillId="35" borderId="23" xfId="0" applyFont="1" applyFill="1" applyBorder="1" applyAlignment="1">
      <alignment horizontal="left" vertical="center" wrapText="1"/>
    </xf>
    <xf numFmtId="0" fontId="73" fillId="0" borderId="0" xfId="0" applyFont="1" applyBorder="1" applyAlignment="1">
      <alignment horizontal="center" wrapText="1"/>
    </xf>
    <xf numFmtId="0" fontId="73" fillId="0" borderId="0" xfId="0" applyFont="1" applyBorder="1" applyAlignment="1">
      <alignment horizontal="center"/>
    </xf>
    <xf numFmtId="0" fontId="155" fillId="0" borderId="0" xfId="0" applyFont="1" applyAlignment="1">
      <alignment horizontal="center"/>
    </xf>
    <xf numFmtId="0" fontId="162" fillId="0" borderId="14" xfId="0" applyFont="1" applyFill="1" applyBorder="1" applyAlignment="1">
      <alignment horizontal="left" vertical="center" wrapText="1"/>
    </xf>
    <xf numFmtId="0" fontId="162" fillId="0" borderId="22" xfId="0" applyFont="1" applyFill="1" applyBorder="1" applyAlignment="1">
      <alignment horizontal="left" vertical="center" wrapText="1"/>
    </xf>
    <xf numFmtId="0" fontId="162" fillId="0" borderId="23" xfId="0" applyFont="1" applyFill="1" applyBorder="1" applyAlignment="1">
      <alignment horizontal="left" vertical="center" wrapText="1"/>
    </xf>
    <xf numFmtId="0" fontId="166" fillId="0" borderId="0" xfId="0" applyFont="1" applyAlignment="1">
      <alignment horizontal="left" vertical="center" wrapText="1"/>
    </xf>
    <xf numFmtId="0" fontId="162" fillId="0" borderId="22" xfId="0" applyFont="1" applyFill="1" applyBorder="1" applyAlignment="1">
      <alignment horizontal="center" vertical="center" wrapText="1"/>
    </xf>
    <xf numFmtId="0" fontId="162" fillId="0" borderId="23" xfId="0" applyFont="1" applyFill="1" applyBorder="1" applyAlignment="1">
      <alignment horizontal="center" vertical="center" wrapText="1"/>
    </xf>
    <xf numFmtId="0" fontId="158" fillId="7" borderId="14" xfId="0" applyFont="1" applyFill="1" applyBorder="1" applyAlignment="1">
      <alignment horizontal="left" vertical="center" wrapText="1"/>
    </xf>
    <xf numFmtId="0" fontId="158" fillId="7" borderId="22" xfId="0" applyFont="1" applyFill="1" applyBorder="1" applyAlignment="1">
      <alignment horizontal="left" vertical="center" wrapText="1"/>
    </xf>
    <xf numFmtId="0" fontId="158" fillId="7" borderId="23" xfId="0" applyFont="1" applyFill="1" applyBorder="1" applyAlignment="1">
      <alignment horizontal="left" vertical="center" wrapText="1"/>
    </xf>
    <xf numFmtId="0" fontId="158" fillId="0" borderId="14" xfId="0" applyFont="1" applyFill="1" applyBorder="1" applyAlignment="1">
      <alignment horizontal="left" vertical="center" wrapText="1"/>
    </xf>
    <xf numFmtId="0" fontId="158" fillId="0" borderId="22" xfId="0" applyFont="1" applyFill="1" applyBorder="1" applyAlignment="1">
      <alignment horizontal="left" vertical="center" wrapText="1"/>
    </xf>
    <xf numFmtId="0" fontId="158" fillId="0" borderId="23" xfId="0" applyFont="1" applyFill="1" applyBorder="1" applyAlignment="1">
      <alignment horizontal="left" vertical="center" wrapText="1"/>
    </xf>
    <xf numFmtId="0" fontId="76" fillId="0" borderId="0" xfId="0" applyFont="1" applyFill="1" applyAlignment="1">
      <alignment horizontal="center" wrapText="1"/>
    </xf>
    <xf numFmtId="0" fontId="76" fillId="0" borderId="0" xfId="0" applyFont="1" applyFill="1" applyAlignment="1">
      <alignment horizontal="center"/>
    </xf>
    <xf numFmtId="0" fontId="167" fillId="0" borderId="0" xfId="0" applyFont="1" applyAlignment="1">
      <alignment horizontal="center" vertical="center" wrapText="1"/>
    </xf>
    <xf numFmtId="0" fontId="167" fillId="0" borderId="0" xfId="0" applyFont="1" applyAlignment="1">
      <alignment horizontal="center" vertical="center" wrapText="1"/>
    </xf>
    <xf numFmtId="0" fontId="158" fillId="35" borderId="23" xfId="0" applyFont="1" applyFill="1" applyBorder="1" applyAlignment="1">
      <alignment horizontal="left" vertical="center" wrapText="1"/>
    </xf>
    <xf numFmtId="0" fontId="158" fillId="4" borderId="52" xfId="0" applyFont="1" applyFill="1" applyBorder="1" applyAlignment="1">
      <alignment horizontal="center" vertical="center" wrapText="1"/>
    </xf>
    <xf numFmtId="0" fontId="158" fillId="4" borderId="24" xfId="0" applyFont="1" applyFill="1" applyBorder="1" applyAlignment="1">
      <alignment horizontal="center" vertical="center" wrapText="1"/>
    </xf>
    <xf numFmtId="0" fontId="73" fillId="31" borderId="14" xfId="0" applyFont="1" applyFill="1" applyBorder="1" applyAlignment="1">
      <alignment horizontal="center" vertical="center" wrapText="1"/>
    </xf>
    <xf numFmtId="0" fontId="73" fillId="31" borderId="22" xfId="0" applyFont="1" applyFill="1" applyBorder="1" applyAlignment="1">
      <alignment horizontal="center" vertical="center" wrapText="1"/>
    </xf>
    <xf numFmtId="0" fontId="73" fillId="31" borderId="23" xfId="0" applyFont="1" applyFill="1" applyBorder="1" applyAlignment="1">
      <alignment horizontal="center" vertical="center" wrapText="1"/>
    </xf>
    <xf numFmtId="0" fontId="167" fillId="10" borderId="14" xfId="0" applyFont="1" applyFill="1" applyBorder="1" applyAlignment="1">
      <alignment horizontal="center" vertical="center" wrapText="1"/>
    </xf>
    <xf numFmtId="0" fontId="167" fillId="10" borderId="22" xfId="0" applyFont="1" applyFill="1" applyBorder="1" applyAlignment="1">
      <alignment horizontal="center" vertical="center" wrapText="1"/>
    </xf>
    <xf numFmtId="0" fontId="167" fillId="10" borderId="23" xfId="0" applyFont="1" applyFill="1" applyBorder="1" applyAlignment="1">
      <alignment horizontal="center" vertical="center" wrapText="1"/>
    </xf>
    <xf numFmtId="0" fontId="76" fillId="0" borderId="0" xfId="0" applyFont="1" applyFill="1" applyAlignment="1">
      <alignment horizontal="center" wrapText="1"/>
    </xf>
    <xf numFmtId="0" fontId="158" fillId="4" borderId="10" xfId="0" applyFont="1" applyFill="1" applyBorder="1" applyAlignment="1">
      <alignment horizontal="center" vertical="center" wrapText="1"/>
    </xf>
    <xf numFmtId="0" fontId="158" fillId="4" borderId="62" xfId="0" applyFont="1" applyFill="1" applyBorder="1" applyAlignment="1">
      <alignment horizontal="center" vertical="center" wrapText="1"/>
    </xf>
    <xf numFmtId="0" fontId="158" fillId="4" borderId="79" xfId="0" applyFont="1" applyFill="1" applyBorder="1" applyAlignment="1">
      <alignment horizontal="center" vertical="center" wrapText="1"/>
    </xf>
    <xf numFmtId="0" fontId="158" fillId="4" borderId="61" xfId="0" applyFont="1" applyFill="1" applyBorder="1" applyAlignment="1">
      <alignment horizontal="center" vertical="center" wrapText="1"/>
    </xf>
    <xf numFmtId="0" fontId="158" fillId="4" borderId="67" xfId="0" applyFont="1" applyFill="1" applyBorder="1" applyAlignment="1">
      <alignment horizontal="center" vertical="center" wrapText="1"/>
    </xf>
    <xf numFmtId="0" fontId="158" fillId="4" borderId="42" xfId="0" applyFont="1" applyFill="1" applyBorder="1" applyAlignment="1">
      <alignment horizontal="center" vertical="center" wrapText="1"/>
    </xf>
    <xf numFmtId="0" fontId="158" fillId="4" borderId="77" xfId="0" applyFont="1" applyFill="1" applyBorder="1" applyAlignment="1">
      <alignment horizontal="center" vertical="center" wrapText="1"/>
    </xf>
    <xf numFmtId="0" fontId="52" fillId="0" borderId="52" xfId="0" applyFont="1" applyBorder="1" applyAlignment="1">
      <alignment horizontal="left" vertical="center" wrapText="1"/>
    </xf>
    <xf numFmtId="0" fontId="52" fillId="0" borderId="56" xfId="0" applyFont="1" applyBorder="1" applyAlignment="1">
      <alignment horizontal="left" vertical="center" wrapText="1"/>
    </xf>
    <xf numFmtId="0" fontId="52" fillId="0" borderId="24" xfId="0" applyFont="1" applyBorder="1" applyAlignment="1">
      <alignment horizontal="left" vertical="center" wrapText="1"/>
    </xf>
    <xf numFmtId="0" fontId="52" fillId="0" borderId="52" xfId="0" applyFont="1" applyBorder="1" applyAlignment="1">
      <alignment horizontal="center" vertical="center" wrapText="1"/>
    </xf>
    <xf numFmtId="0" fontId="52" fillId="0" borderId="56" xfId="0" applyFont="1" applyBorder="1" applyAlignment="1">
      <alignment horizontal="center" vertical="center" wrapText="1"/>
    </xf>
    <xf numFmtId="0" fontId="52" fillId="0" borderId="24" xfId="0" applyFont="1" applyBorder="1" applyAlignment="1">
      <alignment horizontal="center" vertical="center" wrapText="1"/>
    </xf>
    <xf numFmtId="0" fontId="173" fillId="0" borderId="62" xfId="0" applyFont="1" applyBorder="1" applyAlignment="1">
      <alignment horizontal="left" vertical="center" wrapText="1"/>
    </xf>
    <xf numFmtId="0" fontId="173" fillId="0" borderId="61" xfId="0" applyFont="1" applyBorder="1" applyAlignment="1">
      <alignment horizontal="left" vertical="center" wrapText="1"/>
    </xf>
    <xf numFmtId="0" fontId="173" fillId="0" borderId="68" xfId="0" applyFont="1" applyBorder="1" applyAlignment="1">
      <alignment horizontal="left" vertical="center" wrapText="1"/>
    </xf>
    <xf numFmtId="0" fontId="173" fillId="0" borderId="73" xfId="0" applyFont="1" applyBorder="1" applyAlignment="1">
      <alignment horizontal="left" vertical="center" wrapText="1"/>
    </xf>
    <xf numFmtId="0" fontId="173" fillId="0" borderId="67" xfId="0" applyFont="1" applyBorder="1" applyAlignment="1">
      <alignment horizontal="left" vertical="center" wrapText="1"/>
    </xf>
    <xf numFmtId="0" fontId="173" fillId="0" borderId="77" xfId="0" applyFont="1" applyBorder="1" applyAlignment="1">
      <alignment horizontal="left" vertical="center" wrapText="1"/>
    </xf>
    <xf numFmtId="0" fontId="173" fillId="0" borderId="52" xfId="0" applyFont="1" applyBorder="1" applyAlignment="1">
      <alignment horizontal="center" vertical="center" wrapText="1"/>
    </xf>
    <xf numFmtId="0" fontId="173" fillId="0" borderId="56" xfId="0" applyFont="1" applyBorder="1" applyAlignment="1">
      <alignment horizontal="center" vertical="center" wrapText="1"/>
    </xf>
    <xf numFmtId="0" fontId="173" fillId="0" borderId="24" xfId="0" applyFont="1" applyBorder="1" applyAlignment="1">
      <alignment horizontal="center" vertical="center" wrapText="1"/>
    </xf>
    <xf numFmtId="0" fontId="160" fillId="31" borderId="52" xfId="0" applyFont="1" applyFill="1" applyBorder="1" applyAlignment="1">
      <alignment horizontal="center" vertical="center" wrapText="1"/>
    </xf>
    <xf numFmtId="0" fontId="160" fillId="31" borderId="56" xfId="0" applyFont="1" applyFill="1" applyBorder="1" applyAlignment="1">
      <alignment horizontal="center" vertical="center" wrapText="1"/>
    </xf>
    <xf numFmtId="0" fontId="160" fillId="31" borderId="24" xfId="0" applyFont="1" applyFill="1" applyBorder="1" applyAlignment="1">
      <alignment horizontal="center" vertical="center" wrapText="1"/>
    </xf>
    <xf numFmtId="0" fontId="167" fillId="0" borderId="0" xfId="0" applyFont="1" applyAlignment="1">
      <alignment horizontal="left" vertical="center" wrapText="1"/>
    </xf>
    <xf numFmtId="0" fontId="73" fillId="7" borderId="13" xfId="0" applyFont="1" applyFill="1" applyBorder="1" applyAlignment="1">
      <alignment horizontal="center" vertical="center" wrapText="1"/>
    </xf>
    <xf numFmtId="0" fontId="73" fillId="7" borderId="10" xfId="0" applyFont="1" applyFill="1" applyBorder="1" applyAlignment="1">
      <alignment horizontal="center" vertical="center" wrapText="1"/>
    </xf>
    <xf numFmtId="0" fontId="115" fillId="7" borderId="52" xfId="0" applyFont="1" applyFill="1" applyBorder="1" applyAlignment="1">
      <alignment horizontal="center" vertical="center" wrapText="1"/>
    </xf>
    <xf numFmtId="0" fontId="160" fillId="31" borderId="62" xfId="0" applyFont="1" applyFill="1" applyBorder="1" applyAlignment="1">
      <alignment horizontal="left" vertical="center" wrapText="1"/>
    </xf>
    <xf numFmtId="0" fontId="160" fillId="31" borderId="79" xfId="0" applyFont="1" applyFill="1" applyBorder="1" applyAlignment="1">
      <alignment horizontal="left" vertical="center" wrapText="1"/>
    </xf>
    <xf numFmtId="0" fontId="160" fillId="31" borderId="61" xfId="0" applyFont="1" applyFill="1" applyBorder="1" applyAlignment="1">
      <alignment horizontal="left" vertical="center" wrapText="1"/>
    </xf>
    <xf numFmtId="0" fontId="160" fillId="31" borderId="68" xfId="0" applyFont="1" applyFill="1" applyBorder="1" applyAlignment="1">
      <alignment horizontal="left" vertical="center" wrapText="1"/>
    </xf>
    <xf numFmtId="0" fontId="160" fillId="31" borderId="0" xfId="0" applyFont="1" applyFill="1" applyBorder="1" applyAlignment="1">
      <alignment horizontal="left" vertical="center" wrapText="1"/>
    </xf>
    <xf numFmtId="0" fontId="160" fillId="31" borderId="73" xfId="0" applyFont="1" applyFill="1" applyBorder="1" applyAlignment="1">
      <alignment horizontal="left" vertical="center" wrapText="1"/>
    </xf>
    <xf numFmtId="0" fontId="160" fillId="31" borderId="67" xfId="0" applyFont="1" applyFill="1" applyBorder="1" applyAlignment="1">
      <alignment horizontal="left" vertical="center" wrapText="1"/>
    </xf>
    <xf numFmtId="0" fontId="160" fillId="31" borderId="42" xfId="0" applyFont="1" applyFill="1" applyBorder="1" applyAlignment="1">
      <alignment horizontal="left" vertical="center" wrapText="1"/>
    </xf>
    <xf numFmtId="0" fontId="160" fillId="31" borderId="77" xfId="0" applyFont="1" applyFill="1" applyBorder="1" applyAlignment="1">
      <alignment horizontal="left" vertical="center" wrapText="1"/>
    </xf>
    <xf numFmtId="0" fontId="18" fillId="0" borderId="0" xfId="0" applyFont="1" applyAlignment="1">
      <alignment horizontal="left" wrapText="1"/>
    </xf>
    <xf numFmtId="0" fontId="73" fillId="13" borderId="47" xfId="0" applyFont="1" applyFill="1" applyBorder="1" applyAlignment="1">
      <alignment horizontal="left" vertical="center" wrapText="1"/>
    </xf>
    <xf numFmtId="0" fontId="73" fillId="13" borderId="54" xfId="0" applyFont="1" applyFill="1" applyBorder="1" applyAlignment="1">
      <alignment horizontal="left" vertical="center" wrapText="1"/>
    </xf>
    <xf numFmtId="0" fontId="73" fillId="13" borderId="25" xfId="0" applyFont="1" applyFill="1" applyBorder="1" applyAlignment="1">
      <alignment horizontal="left" vertical="center" wrapText="1"/>
    </xf>
    <xf numFmtId="0" fontId="73" fillId="13" borderId="0" xfId="0" applyFont="1" applyFill="1" applyBorder="1" applyAlignment="1">
      <alignment horizontal="left" vertical="center" wrapText="1"/>
    </xf>
    <xf numFmtId="0" fontId="73" fillId="13" borderId="34" xfId="0" applyFont="1" applyFill="1" applyBorder="1" applyAlignment="1">
      <alignment horizontal="left" vertical="center" wrapText="1"/>
    </xf>
    <xf numFmtId="0" fontId="73" fillId="13" borderId="27" xfId="0" applyFont="1" applyFill="1" applyBorder="1" applyAlignment="1">
      <alignment horizontal="left" vertical="center" wrapText="1"/>
    </xf>
    <xf numFmtId="0" fontId="113" fillId="0" borderId="56" xfId="52" applyFont="1" applyFill="1" applyBorder="1" applyAlignment="1">
      <alignment horizontal="center" vertical="center" wrapText="1"/>
      <protection/>
    </xf>
    <xf numFmtId="0" fontId="113" fillId="0" borderId="24" xfId="52" applyFont="1" applyFill="1" applyBorder="1" applyAlignment="1">
      <alignment horizontal="center" vertical="center" wrapText="1"/>
      <protection/>
    </xf>
    <xf numFmtId="0" fontId="113" fillId="0" borderId="45" xfId="0" applyFont="1" applyFill="1" applyBorder="1" applyAlignment="1">
      <alignment horizontal="center" vertical="center"/>
    </xf>
    <xf numFmtId="0" fontId="113" fillId="0" borderId="11" xfId="0" applyFont="1" applyFill="1" applyBorder="1" applyAlignment="1">
      <alignment horizontal="center" vertical="center"/>
    </xf>
    <xf numFmtId="0" fontId="52" fillId="0" borderId="62" xfId="0" applyFont="1" applyBorder="1" applyAlignment="1">
      <alignment horizontal="left" vertical="center" wrapText="1"/>
    </xf>
    <xf numFmtId="0" fontId="52" fillId="0" borderId="61" xfId="0" applyFont="1" applyBorder="1" applyAlignment="1">
      <alignment horizontal="left" vertical="center" wrapText="1"/>
    </xf>
    <xf numFmtId="0" fontId="52" fillId="0" borderId="68" xfId="0" applyFont="1" applyBorder="1" applyAlignment="1">
      <alignment horizontal="left" vertical="center" wrapText="1"/>
    </xf>
    <xf numFmtId="0" fontId="52" fillId="0" borderId="73" xfId="0" applyFont="1" applyBorder="1" applyAlignment="1">
      <alignment horizontal="left" vertical="center" wrapText="1"/>
    </xf>
    <xf numFmtId="0" fontId="52" fillId="0" borderId="67" xfId="0" applyFont="1" applyBorder="1" applyAlignment="1">
      <alignment horizontal="left" vertical="center" wrapText="1"/>
    </xf>
    <xf numFmtId="0" fontId="52" fillId="0" borderId="77" xfId="0" applyFont="1" applyBorder="1" applyAlignment="1">
      <alignment horizontal="left" vertical="center" wrapText="1"/>
    </xf>
    <xf numFmtId="0" fontId="113" fillId="0" borderId="56" xfId="52" applyFont="1" applyFill="1" applyBorder="1" applyAlignment="1">
      <alignment horizontal="left" vertical="center" wrapText="1"/>
      <protection/>
    </xf>
    <xf numFmtId="0" fontId="113" fillId="0" borderId="10" xfId="52" applyFont="1" applyFill="1" applyBorder="1" applyAlignment="1">
      <alignment horizontal="center" vertical="center"/>
      <protection/>
    </xf>
    <xf numFmtId="0" fontId="113" fillId="0" borderId="68" xfId="52" applyFont="1" applyFill="1" applyBorder="1" applyAlignment="1">
      <alignment horizontal="center" vertical="center"/>
      <protection/>
    </xf>
    <xf numFmtId="0" fontId="113" fillId="0" borderId="73" xfId="52" applyFont="1" applyFill="1" applyBorder="1" applyAlignment="1">
      <alignment horizontal="center" vertical="center"/>
      <protection/>
    </xf>
    <xf numFmtId="0" fontId="113" fillId="0" borderId="67" xfId="52" applyFont="1" applyFill="1" applyBorder="1" applyAlignment="1">
      <alignment horizontal="center" vertical="center"/>
      <protection/>
    </xf>
    <xf numFmtId="0" fontId="113" fillId="0" borderId="77" xfId="52" applyFont="1" applyFill="1" applyBorder="1" applyAlignment="1">
      <alignment horizontal="center" vertical="center"/>
      <protection/>
    </xf>
    <xf numFmtId="0" fontId="113" fillId="0" borderId="74" xfId="52" applyFont="1" applyFill="1" applyBorder="1" applyAlignment="1">
      <alignment horizontal="center" vertical="center" wrapText="1"/>
      <protection/>
    </xf>
    <xf numFmtId="0" fontId="113" fillId="0" borderId="75" xfId="52" applyFont="1" applyFill="1" applyBorder="1" applyAlignment="1">
      <alignment horizontal="center" vertical="center" wrapText="1"/>
      <protection/>
    </xf>
    <xf numFmtId="0" fontId="113" fillId="0" borderId="68" xfId="52" applyFont="1" applyFill="1" applyBorder="1" applyAlignment="1">
      <alignment horizontal="center" vertical="center" wrapText="1"/>
      <protection/>
    </xf>
    <xf numFmtId="0" fontId="113" fillId="0" borderId="73" xfId="52" applyFont="1" applyFill="1" applyBorder="1" applyAlignment="1">
      <alignment horizontal="center" vertical="center" wrapText="1"/>
      <protection/>
    </xf>
    <xf numFmtId="0" fontId="113" fillId="0" borderId="67" xfId="52" applyFont="1" applyFill="1" applyBorder="1" applyAlignment="1">
      <alignment horizontal="center" vertical="center" wrapText="1"/>
      <protection/>
    </xf>
    <xf numFmtId="0" fontId="113" fillId="0" borderId="77" xfId="52" applyFont="1" applyFill="1" applyBorder="1" applyAlignment="1">
      <alignment horizontal="center" vertical="center" wrapText="1"/>
      <protection/>
    </xf>
    <xf numFmtId="0" fontId="113" fillId="0" borderId="68" xfId="52" applyFont="1" applyFill="1" applyBorder="1" applyAlignment="1">
      <alignment horizontal="left" vertical="center" wrapText="1"/>
      <protection/>
    </xf>
    <xf numFmtId="0" fontId="113" fillId="0" borderId="73" xfId="52" applyFont="1" applyFill="1" applyBorder="1" applyAlignment="1">
      <alignment horizontal="left" vertical="center" wrapText="1"/>
      <protection/>
    </xf>
    <xf numFmtId="0" fontId="113" fillId="0" borderId="52" xfId="52" applyFont="1" applyFill="1" applyBorder="1" applyAlignment="1">
      <alignment horizontal="center" vertical="center" wrapText="1"/>
      <protection/>
    </xf>
    <xf numFmtId="0" fontId="73" fillId="7" borderId="60" xfId="0" applyFont="1" applyFill="1" applyBorder="1" applyAlignment="1">
      <alignment horizontal="center" vertical="center" wrapText="1"/>
    </xf>
    <xf numFmtId="0" fontId="73" fillId="7" borderId="28" xfId="0" applyFont="1" applyFill="1" applyBorder="1" applyAlignment="1">
      <alignment horizontal="center" vertical="center" wrapText="1"/>
    </xf>
    <xf numFmtId="0" fontId="113" fillId="0" borderId="24" xfId="52" applyFont="1" applyFill="1" applyBorder="1" applyAlignment="1">
      <alignment horizontal="left" vertical="center" wrapText="1"/>
      <protection/>
    </xf>
    <xf numFmtId="0" fontId="113" fillId="0" borderId="10" xfId="52" applyFont="1" applyFill="1" applyBorder="1" applyAlignment="1">
      <alignment horizontal="left" vertical="center" wrapText="1"/>
      <protection/>
    </xf>
    <xf numFmtId="0" fontId="113" fillId="0" borderId="67" xfId="52" applyFont="1" applyFill="1" applyBorder="1" applyAlignment="1">
      <alignment horizontal="left" vertical="center" wrapText="1"/>
      <protection/>
    </xf>
    <xf numFmtId="0" fontId="113" fillId="0" borderId="77" xfId="52" applyFont="1" applyFill="1" applyBorder="1" applyAlignment="1">
      <alignment horizontal="left" vertical="center" wrapText="1"/>
      <protection/>
    </xf>
    <xf numFmtId="0" fontId="113" fillId="0" borderId="62" xfId="52" applyFont="1" applyFill="1" applyBorder="1" applyAlignment="1">
      <alignment horizontal="left" vertical="center" wrapText="1"/>
      <protection/>
    </xf>
    <xf numFmtId="0" fontId="113" fillId="0" borderId="61" xfId="52" applyFont="1" applyFill="1" applyBorder="1" applyAlignment="1">
      <alignment horizontal="left" vertical="center" wrapText="1"/>
      <protection/>
    </xf>
    <xf numFmtId="0" fontId="73" fillId="7" borderId="17" xfId="0" applyFont="1" applyFill="1" applyBorder="1" applyAlignment="1">
      <alignment horizontal="center" vertical="center" wrapText="1"/>
    </xf>
    <xf numFmtId="0" fontId="73" fillId="7" borderId="11" xfId="0" applyFont="1" applyFill="1" applyBorder="1" applyAlignment="1">
      <alignment horizontal="center" vertical="center" wrapText="1"/>
    </xf>
    <xf numFmtId="0" fontId="126" fillId="10" borderId="47" xfId="0" applyFont="1" applyFill="1" applyBorder="1" applyAlignment="1">
      <alignment horizontal="left" vertical="center" wrapText="1"/>
    </xf>
    <xf numFmtId="0" fontId="126" fillId="10" borderId="54" xfId="0" applyFont="1" applyFill="1" applyBorder="1" applyAlignment="1">
      <alignment horizontal="left" vertical="center" wrapText="1"/>
    </xf>
    <xf numFmtId="0" fontId="126" fillId="10" borderId="25" xfId="0" applyFont="1" applyFill="1" applyBorder="1" applyAlignment="1">
      <alignment horizontal="left" vertical="center" wrapText="1"/>
    </xf>
    <xf numFmtId="0" fontId="126" fillId="10" borderId="0" xfId="0" applyFont="1" applyFill="1" applyBorder="1" applyAlignment="1">
      <alignment horizontal="left" vertical="center" wrapText="1"/>
    </xf>
    <xf numFmtId="0" fontId="126" fillId="10" borderId="34" xfId="0" applyFont="1" applyFill="1" applyBorder="1" applyAlignment="1">
      <alignment horizontal="left" vertical="center" wrapText="1"/>
    </xf>
    <xf numFmtId="0" fontId="126" fillId="10" borderId="27" xfId="0" applyFont="1" applyFill="1" applyBorder="1" applyAlignment="1">
      <alignment horizontal="left" vertical="center" wrapText="1"/>
    </xf>
    <xf numFmtId="0" fontId="52" fillId="0" borderId="0" xfId="0" applyFont="1" applyFill="1" applyBorder="1" applyAlignment="1">
      <alignment horizontal="left"/>
    </xf>
    <xf numFmtId="0" fontId="73" fillId="7" borderId="74" xfId="0" applyFont="1" applyFill="1" applyBorder="1" applyAlignment="1">
      <alignment horizontal="center" vertical="center" wrapText="1"/>
    </xf>
    <xf numFmtId="0" fontId="73" fillId="7" borderId="75" xfId="0" applyFont="1" applyFill="1" applyBorder="1" applyAlignment="1">
      <alignment horizontal="center" vertical="center" wrapText="1"/>
    </xf>
    <xf numFmtId="0" fontId="73" fillId="7" borderId="67" xfId="0" applyFont="1" applyFill="1" applyBorder="1" applyAlignment="1">
      <alignment horizontal="center" vertical="center" wrapText="1"/>
    </xf>
    <xf numFmtId="0" fontId="73" fillId="7" borderId="77" xfId="0" applyFont="1" applyFill="1" applyBorder="1" applyAlignment="1">
      <alignment horizontal="center" vertical="center" wrapText="1"/>
    </xf>
    <xf numFmtId="0" fontId="125" fillId="0" borderId="56" xfId="52" applyFont="1" applyFill="1" applyBorder="1" applyAlignment="1">
      <alignment horizontal="left" vertical="center" wrapText="1"/>
      <protection/>
    </xf>
    <xf numFmtId="0" fontId="125" fillId="0" borderId="10" xfId="52" applyFont="1" applyFill="1" applyBorder="1" applyAlignment="1">
      <alignment horizontal="left" vertical="center" wrapText="1"/>
      <protection/>
    </xf>
    <xf numFmtId="0" fontId="113" fillId="0" borderId="62" xfId="52" applyFont="1" applyFill="1" applyBorder="1" applyAlignment="1">
      <alignment horizontal="center" vertical="center" wrapText="1"/>
      <protection/>
    </xf>
    <xf numFmtId="0" fontId="113" fillId="0" borderId="61" xfId="52" applyFont="1" applyFill="1" applyBorder="1" applyAlignment="1">
      <alignment horizontal="center" vertical="center" wrapText="1"/>
      <protection/>
    </xf>
    <xf numFmtId="0" fontId="113" fillId="0" borderId="43" xfId="0" applyFont="1" applyFill="1" applyBorder="1" applyAlignment="1">
      <alignment horizontal="center" vertical="center"/>
    </xf>
    <xf numFmtId="0" fontId="52" fillId="0" borderId="10" xfId="0" applyFont="1" applyBorder="1" applyAlignment="1">
      <alignment horizontal="center" vertical="center" wrapText="1"/>
    </xf>
    <xf numFmtId="0" fontId="158" fillId="7" borderId="10" xfId="0" applyFont="1" applyFill="1" applyBorder="1" applyAlignment="1">
      <alignment horizontal="left" vertical="center" wrapText="1"/>
    </xf>
    <xf numFmtId="0" fontId="73" fillId="10" borderId="62" xfId="0" applyFont="1" applyFill="1" applyBorder="1" applyAlignment="1">
      <alignment horizontal="center" vertical="center" wrapText="1"/>
    </xf>
    <xf numFmtId="0" fontId="73" fillId="10" borderId="61" xfId="0" applyFont="1" applyFill="1" applyBorder="1" applyAlignment="1">
      <alignment horizontal="center" vertical="center" wrapText="1"/>
    </xf>
    <xf numFmtId="0" fontId="73" fillId="10" borderId="67" xfId="0" applyFont="1" applyFill="1" applyBorder="1" applyAlignment="1">
      <alignment horizontal="center" vertical="center" wrapText="1"/>
    </xf>
    <xf numFmtId="0" fontId="73" fillId="10" borderId="77" xfId="0" applyFont="1" applyFill="1" applyBorder="1" applyAlignment="1">
      <alignment horizontal="center" vertical="center" wrapText="1"/>
    </xf>
    <xf numFmtId="0" fontId="160" fillId="31" borderId="10" xfId="0" applyFont="1" applyFill="1" applyBorder="1" applyAlignment="1">
      <alignment horizontal="left" vertical="center" wrapText="1"/>
    </xf>
    <xf numFmtId="0" fontId="73" fillId="10" borderId="10" xfId="0" applyFont="1" applyFill="1" applyBorder="1" applyAlignment="1">
      <alignment horizontal="center" vertical="center" wrapText="1"/>
    </xf>
    <xf numFmtId="0" fontId="159" fillId="10" borderId="14" xfId="0" applyFont="1" applyFill="1" applyBorder="1" applyAlignment="1">
      <alignment horizontal="center" wrapText="1"/>
    </xf>
    <xf numFmtId="0" fontId="159" fillId="10" borderId="23" xfId="0" applyFont="1" applyFill="1" applyBorder="1" applyAlignment="1">
      <alignment horizontal="center" wrapText="1"/>
    </xf>
    <xf numFmtId="0" fontId="158" fillId="35" borderId="74" xfId="0" applyFont="1" applyFill="1" applyBorder="1" applyAlignment="1">
      <alignment horizontal="center" vertical="center" wrapText="1"/>
    </xf>
    <xf numFmtId="0" fontId="158" fillId="35" borderId="67" xfId="0" applyFont="1" applyFill="1" applyBorder="1" applyAlignment="1">
      <alignment horizontal="center" vertical="center" wrapText="1"/>
    </xf>
    <xf numFmtId="0" fontId="0" fillId="0" borderId="52" xfId="0" applyBorder="1" applyAlignment="1">
      <alignment horizontal="center" vertical="center" wrapText="1"/>
    </xf>
    <xf numFmtId="0" fontId="0" fillId="0" borderId="54" xfId="0" applyFill="1" applyBorder="1" applyAlignment="1">
      <alignment horizontal="left"/>
    </xf>
    <xf numFmtId="0" fontId="0" fillId="0" borderId="56" xfId="0" applyBorder="1" applyAlignment="1">
      <alignment horizontal="center" vertical="center"/>
    </xf>
    <xf numFmtId="0" fontId="0" fillId="0" borderId="24" xfId="0" applyBorder="1" applyAlignment="1">
      <alignment horizontal="center" vertical="center"/>
    </xf>
    <xf numFmtId="0" fontId="158" fillId="35" borderId="59" xfId="0" applyFont="1" applyFill="1" applyBorder="1" applyAlignment="1">
      <alignment horizontal="center" vertical="center" wrapText="1"/>
    </xf>
    <xf numFmtId="0" fontId="158" fillId="35" borderId="24" xfId="0" applyFont="1" applyFill="1" applyBorder="1" applyAlignment="1">
      <alignment horizontal="center" vertical="center" wrapText="1"/>
    </xf>
    <xf numFmtId="0" fontId="0" fillId="0" borderId="52" xfId="0" applyBorder="1" applyAlignment="1">
      <alignment horizontal="center" vertical="center"/>
    </xf>
    <xf numFmtId="0" fontId="6" fillId="0" borderId="53" xfId="0" applyFont="1" applyBorder="1" applyAlignment="1">
      <alignment horizontal="center" vertical="center" wrapText="1"/>
    </xf>
    <xf numFmtId="0" fontId="6" fillId="0" borderId="28" xfId="0" applyFont="1" applyBorder="1" applyAlignment="1">
      <alignment horizontal="center" vertical="center" wrapText="1"/>
    </xf>
    <xf numFmtId="0" fontId="158" fillId="35" borderId="31" xfId="0" applyFont="1" applyFill="1" applyBorder="1" applyAlignment="1">
      <alignment horizontal="center" vertical="center" wrapText="1"/>
    </xf>
    <xf numFmtId="0" fontId="158" fillId="35" borderId="63" xfId="0" applyFont="1" applyFill="1" applyBorder="1" applyAlignment="1">
      <alignment horizontal="center" vertical="center" wrapText="1"/>
    </xf>
    <xf numFmtId="0" fontId="155" fillId="0" borderId="0" xfId="0" applyFont="1" applyAlignment="1">
      <alignment horizontal="center" vertical="top" wrapText="1"/>
    </xf>
    <xf numFmtId="0" fontId="0" fillId="0" borderId="0" xfId="0" applyFill="1" applyBorder="1" applyAlignment="1">
      <alignment horizontal="left"/>
    </xf>
    <xf numFmtId="0" fontId="0" fillId="0" borderId="44" xfId="0" applyBorder="1" applyAlignment="1">
      <alignment horizontal="center" vertical="center"/>
    </xf>
    <xf numFmtId="0" fontId="0" fillId="0" borderId="45" xfId="0" applyBorder="1" applyAlignment="1">
      <alignment horizontal="center" vertical="center"/>
    </xf>
    <xf numFmtId="0" fontId="6" fillId="0" borderId="57" xfId="0" applyFont="1" applyBorder="1" applyAlignment="1">
      <alignment horizontal="center" vertical="center" wrapText="1"/>
    </xf>
    <xf numFmtId="0" fontId="0" fillId="0" borderId="43" xfId="0" applyBorder="1" applyAlignment="1">
      <alignment horizontal="center" vertical="center"/>
    </xf>
    <xf numFmtId="0" fontId="158" fillId="0" borderId="0" xfId="0" applyFont="1" applyAlignment="1">
      <alignment horizontal="center"/>
    </xf>
    <xf numFmtId="0" fontId="127" fillId="0" borderId="0" xfId="0" applyFont="1" applyAlignment="1">
      <alignment horizontal="center" vertical="center" wrapText="1"/>
    </xf>
    <xf numFmtId="0" fontId="158" fillId="35" borderId="58" xfId="0" applyFont="1" applyFill="1" applyBorder="1" applyAlignment="1">
      <alignment horizontal="center" vertical="center" wrapText="1"/>
    </xf>
    <xf numFmtId="0" fontId="158" fillId="35" borderId="45" xfId="0" applyFont="1" applyFill="1" applyBorder="1" applyAlignment="1">
      <alignment horizontal="center" vertical="center" wrapText="1"/>
    </xf>
    <xf numFmtId="0" fontId="0" fillId="0" borderId="56" xfId="0" applyBorder="1" applyAlignment="1">
      <alignment horizontal="center" vertical="center" wrapText="1"/>
    </xf>
    <xf numFmtId="0" fontId="5" fillId="0" borderId="78" xfId="0" applyFont="1" applyBorder="1" applyAlignment="1">
      <alignment horizontal="center" vertical="center"/>
    </xf>
    <xf numFmtId="3" fontId="0" fillId="0" borderId="0" xfId="0" applyNumberFormat="1" applyAlignment="1">
      <alignment horizontal="center" vertical="center"/>
    </xf>
    <xf numFmtId="0" fontId="0" fillId="0" borderId="0" xfId="0" applyAlignment="1">
      <alignment horizontal="center" vertical="center"/>
    </xf>
    <xf numFmtId="0" fontId="155" fillId="0" borderId="0" xfId="0" applyFont="1" applyAlignment="1">
      <alignment horizontal="left" wrapText="1"/>
    </xf>
    <xf numFmtId="0" fontId="31" fillId="0" borderId="0" xfId="0" applyFont="1" applyAlignment="1">
      <alignment horizontal="left" vertical="center" wrapText="1"/>
    </xf>
    <xf numFmtId="0" fontId="30" fillId="0" borderId="0" xfId="0" applyFont="1" applyAlignment="1">
      <alignment horizontal="left" vertical="center" wrapText="1"/>
    </xf>
    <xf numFmtId="0" fontId="128" fillId="0" borderId="0" xfId="0" applyFont="1" applyAlignment="1">
      <alignment horizontal="left" vertical="center" wrapText="1"/>
    </xf>
    <xf numFmtId="0" fontId="31" fillId="0" borderId="0" xfId="0" applyFont="1" applyAlignment="1">
      <alignment horizontal="justify" vertical="center" wrapText="1"/>
    </xf>
    <xf numFmtId="0" fontId="51" fillId="0" borderId="0" xfId="0" applyFont="1" applyAlignment="1">
      <alignment horizontal="justify" vertical="center" wrapText="1"/>
    </xf>
    <xf numFmtId="0" fontId="114" fillId="0" borderId="0" xfId="0" applyFont="1" applyAlignment="1">
      <alignment horizontal="left" vertical="center" wrapText="1"/>
    </xf>
    <xf numFmtId="0" fontId="30" fillId="0" borderId="0" xfId="0" applyFont="1" applyFill="1" applyBorder="1" applyAlignment="1">
      <alignment horizontal="left"/>
    </xf>
    <xf numFmtId="0" fontId="128" fillId="0" borderId="0" xfId="0" applyFont="1" applyAlignment="1">
      <alignment horizontal="left"/>
    </xf>
    <xf numFmtId="0" fontId="53" fillId="0" borderId="0" xfId="0" applyFont="1" applyAlignment="1">
      <alignment horizontal="left" vertical="center" wrapText="1"/>
    </xf>
    <xf numFmtId="0" fontId="114" fillId="0" borderId="0" xfId="0" applyFont="1" applyAlignment="1">
      <alignment horizontal="left"/>
    </xf>
    <xf numFmtId="0" fontId="31" fillId="0" borderId="0" xfId="0" applyFont="1" applyFill="1" applyBorder="1" applyAlignment="1">
      <alignment horizontal="left" vertical="top" wrapText="1"/>
    </xf>
    <xf numFmtId="0" fontId="31" fillId="0" borderId="0" xfId="0" applyFont="1" applyAlignment="1">
      <alignment horizontal="left" vertical="center"/>
    </xf>
    <xf numFmtId="0" fontId="31" fillId="0" borderId="0" xfId="0" applyFont="1" applyAlignment="1">
      <alignment horizontal="left" vertical="center"/>
    </xf>
    <xf numFmtId="0" fontId="31" fillId="0" borderId="0" xfId="0" applyFont="1" applyAlignment="1">
      <alignment horizontal="left" vertical="top" wrapText="1"/>
    </xf>
    <xf numFmtId="0" fontId="48" fillId="0" borderId="0" xfId="0" applyFont="1" applyAlignment="1">
      <alignment horizontal="left" vertical="center" wrapText="1"/>
    </xf>
    <xf numFmtId="0" fontId="48" fillId="0" borderId="0" xfId="0" applyFont="1" applyAlignment="1">
      <alignment horizontal="left" vertical="center" wrapText="1"/>
    </xf>
    <xf numFmtId="0" fontId="42" fillId="0" borderId="0" xfId="0" applyFont="1" applyAlignment="1">
      <alignment horizontal="left"/>
    </xf>
    <xf numFmtId="0" fontId="34" fillId="0" borderId="0" xfId="0" applyFont="1" applyAlignment="1">
      <alignment horizontal="left" vertical="center" wrapText="1"/>
    </xf>
    <xf numFmtId="0" fontId="33" fillId="7" borderId="10" xfId="0" applyFont="1" applyFill="1" applyBorder="1" applyAlignment="1">
      <alignment horizontal="center" vertical="center"/>
    </xf>
    <xf numFmtId="0" fontId="17" fillId="7" borderId="10"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8" fillId="0" borderId="10" xfId="0" applyFont="1" applyBorder="1" applyAlignment="1">
      <alignment horizontal="left" vertical="top"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05.11.08(plan-2006)" xfId="53"/>
    <cellStyle name="Normalny_Małgosia - Projekt budżetu na 2005 r. - TABEL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FFCC"/>
  </sheetPr>
  <dimension ref="A1:J42"/>
  <sheetViews>
    <sheetView showGridLines="0" view="pageBreakPreview" zoomScaleSheetLayoutView="100" zoomScalePageLayoutView="0" workbookViewId="0" topLeftCell="A20">
      <selection activeCell="E24" sqref="E24"/>
    </sheetView>
  </sheetViews>
  <sheetFormatPr defaultColWidth="9.00390625" defaultRowHeight="12.75"/>
  <cols>
    <col min="1" max="1" width="5.625" style="0" bestFit="1" customWidth="1"/>
    <col min="2" max="3" width="8.875" style="0" bestFit="1" customWidth="1"/>
    <col min="4" max="4" width="29.75390625" style="0" customWidth="1"/>
    <col min="5" max="5" width="12.125" style="0" customWidth="1"/>
    <col min="6" max="6" width="19.125" style="0" customWidth="1"/>
    <col min="7" max="8" width="11.875" style="0" customWidth="1"/>
    <col min="9" max="9" width="16.00390625" style="0" customWidth="1"/>
    <col min="10" max="10" width="11.625" style="0" customWidth="1"/>
  </cols>
  <sheetData>
    <row r="1" spans="9:10" s="18" customFormat="1" ht="39.75" customHeight="1">
      <c r="I1" s="915" t="s">
        <v>711</v>
      </c>
      <c r="J1" s="915"/>
    </row>
    <row r="2" spans="8:10" s="18" customFormat="1" ht="12.75">
      <c r="H2" s="97"/>
      <c r="I2" s="98"/>
      <c r="J2" s="98"/>
    </row>
    <row r="3" spans="1:10" ht="20.25" customHeight="1">
      <c r="A3" s="901" t="s">
        <v>773</v>
      </c>
      <c r="B3" s="901"/>
      <c r="C3" s="901"/>
      <c r="D3" s="901"/>
      <c r="E3" s="901"/>
      <c r="F3" s="901"/>
      <c r="G3" s="901"/>
      <c r="H3" s="901"/>
      <c r="I3" s="901"/>
      <c r="J3" s="901"/>
    </row>
    <row r="4" spans="1:10" ht="12.75">
      <c r="A4" s="916"/>
      <c r="B4" s="916"/>
      <c r="C4" s="916"/>
      <c r="D4" s="916"/>
      <c r="E4" s="916"/>
      <c r="F4" s="916"/>
      <c r="G4" s="916"/>
      <c r="H4" s="916"/>
      <c r="I4" s="916"/>
      <c r="J4" s="916"/>
    </row>
    <row r="5" spans="1:10" ht="15" customHeight="1">
      <c r="A5" s="902" t="s">
        <v>772</v>
      </c>
      <c r="B5" s="902"/>
      <c r="C5" s="902"/>
      <c r="D5" s="902"/>
      <c r="E5" s="902"/>
      <c r="F5" s="902"/>
      <c r="G5" s="902"/>
      <c r="H5" s="902"/>
      <c r="I5" s="902"/>
      <c r="J5" s="902"/>
    </row>
    <row r="6" spans="1:10" s="45" customFormat="1" ht="12.75">
      <c r="A6" s="917" t="s">
        <v>32</v>
      </c>
      <c r="B6" s="917"/>
      <c r="C6" s="917"/>
      <c r="D6" s="917"/>
      <c r="E6" s="917"/>
      <c r="F6" s="917"/>
      <c r="G6" s="917"/>
      <c r="H6" s="917"/>
      <c r="I6" s="917"/>
      <c r="J6" s="917"/>
    </row>
    <row r="7" spans="1:10" ht="13.5" thickBot="1">
      <c r="A7" s="137"/>
      <c r="B7" s="137"/>
      <c r="C7" s="137"/>
      <c r="D7" s="137"/>
      <c r="E7" s="137"/>
      <c r="F7" s="137"/>
      <c r="G7" s="137"/>
      <c r="H7" s="137"/>
      <c r="I7" s="137"/>
      <c r="J7" s="148" t="s">
        <v>37</v>
      </c>
    </row>
    <row r="8" spans="1:10" ht="12.75">
      <c r="A8" s="907" t="s">
        <v>5</v>
      </c>
      <c r="B8" s="903" t="s">
        <v>6</v>
      </c>
      <c r="C8" s="903" t="s">
        <v>7</v>
      </c>
      <c r="D8" s="903" t="s">
        <v>558</v>
      </c>
      <c r="E8" s="903" t="s">
        <v>341</v>
      </c>
      <c r="F8" s="903" t="s">
        <v>521</v>
      </c>
      <c r="G8" s="903" t="s">
        <v>522</v>
      </c>
      <c r="H8" s="893" t="s">
        <v>34</v>
      </c>
      <c r="I8" s="894"/>
      <c r="J8" s="905" t="s">
        <v>559</v>
      </c>
    </row>
    <row r="9" spans="1:10" ht="33" customHeight="1">
      <c r="A9" s="908"/>
      <c r="B9" s="904"/>
      <c r="C9" s="904"/>
      <c r="D9" s="904"/>
      <c r="E9" s="904"/>
      <c r="F9" s="904"/>
      <c r="G9" s="904"/>
      <c r="H9" s="602" t="s">
        <v>335</v>
      </c>
      <c r="I9" s="602" t="s">
        <v>336</v>
      </c>
      <c r="J9" s="906"/>
    </row>
    <row r="10" spans="1:10" ht="13.5" thickBot="1">
      <c r="A10" s="454">
        <v>1</v>
      </c>
      <c r="B10" s="455">
        <v>2</v>
      </c>
      <c r="C10" s="455">
        <v>3</v>
      </c>
      <c r="D10" s="455">
        <v>4</v>
      </c>
      <c r="E10" s="455">
        <v>5</v>
      </c>
      <c r="F10" s="455">
        <v>6</v>
      </c>
      <c r="G10" s="455">
        <v>7</v>
      </c>
      <c r="H10" s="456">
        <v>8</v>
      </c>
      <c r="I10" s="456">
        <v>9</v>
      </c>
      <c r="J10" s="457">
        <v>10</v>
      </c>
    </row>
    <row r="11" spans="1:10" ht="33.75" customHeight="1">
      <c r="A11" s="911">
        <v>600</v>
      </c>
      <c r="B11" s="913">
        <v>60016</v>
      </c>
      <c r="C11" s="729" t="s">
        <v>190</v>
      </c>
      <c r="D11" s="738" t="s">
        <v>795</v>
      </c>
      <c r="E11" s="730">
        <v>305256</v>
      </c>
      <c r="F11" s="100">
        <v>305256</v>
      </c>
      <c r="G11" s="746"/>
      <c r="H11" s="598"/>
      <c r="I11" s="598"/>
      <c r="J11" s="110"/>
    </row>
    <row r="12" spans="1:10" ht="33.75" customHeight="1">
      <c r="A12" s="912"/>
      <c r="B12" s="914"/>
      <c r="C12" s="741" t="s">
        <v>802</v>
      </c>
      <c r="D12" s="739" t="s">
        <v>798</v>
      </c>
      <c r="E12" s="742"/>
      <c r="F12" s="100"/>
      <c r="G12" s="773">
        <v>2019</v>
      </c>
      <c r="H12" s="598">
        <v>2019</v>
      </c>
      <c r="I12" s="598"/>
      <c r="J12" s="110"/>
    </row>
    <row r="13" spans="1:10" ht="33" customHeight="1">
      <c r="A13" s="897"/>
      <c r="B13" s="898"/>
      <c r="C13" s="724" t="s">
        <v>789</v>
      </c>
      <c r="D13" s="739" t="s">
        <v>798</v>
      </c>
      <c r="E13" s="73">
        <f>1270211+247745-550522</f>
        <v>967434</v>
      </c>
      <c r="F13" s="8">
        <v>967434.05</v>
      </c>
      <c r="G13" s="774">
        <v>550522</v>
      </c>
      <c r="H13" s="599"/>
      <c r="I13" s="599">
        <v>550522</v>
      </c>
      <c r="J13" s="111"/>
    </row>
    <row r="14" spans="1:10" ht="33" customHeight="1">
      <c r="A14" s="731">
        <v>600</v>
      </c>
      <c r="B14" s="727">
        <v>60016</v>
      </c>
      <c r="C14" s="724" t="s">
        <v>789</v>
      </c>
      <c r="D14" s="739" t="s">
        <v>798</v>
      </c>
      <c r="E14" s="73"/>
      <c r="F14" s="8"/>
      <c r="G14" s="749">
        <v>500000</v>
      </c>
      <c r="H14" s="599"/>
      <c r="I14" s="599">
        <v>500000</v>
      </c>
      <c r="J14" s="111"/>
    </row>
    <row r="15" spans="1:10" ht="39.75" customHeight="1">
      <c r="A15" s="731">
        <v>600</v>
      </c>
      <c r="B15" s="727">
        <v>60016</v>
      </c>
      <c r="C15" s="724" t="s">
        <v>794</v>
      </c>
      <c r="D15" s="739" t="s">
        <v>801</v>
      </c>
      <c r="E15" s="73"/>
      <c r="F15" s="8"/>
      <c r="G15" s="749">
        <v>1650000</v>
      </c>
      <c r="H15" s="599"/>
      <c r="I15" s="599">
        <v>1650000</v>
      </c>
      <c r="J15" s="111"/>
    </row>
    <row r="16" spans="1:10" ht="48.75" customHeight="1">
      <c r="A16" s="731">
        <v>600</v>
      </c>
      <c r="B16" s="727">
        <v>60016</v>
      </c>
      <c r="C16" s="724" t="s">
        <v>804</v>
      </c>
      <c r="D16" s="743" t="s">
        <v>906</v>
      </c>
      <c r="E16" s="73" t="s">
        <v>776</v>
      </c>
      <c r="F16" s="8">
        <v>0.2</v>
      </c>
      <c r="G16" s="749"/>
      <c r="H16" s="599"/>
      <c r="I16" s="599"/>
      <c r="J16" s="111"/>
    </row>
    <row r="17" spans="1:10" ht="37.5" customHeight="1">
      <c r="A17" s="891">
        <v>630</v>
      </c>
      <c r="B17" s="895">
        <v>63003</v>
      </c>
      <c r="C17" s="724" t="s">
        <v>793</v>
      </c>
      <c r="D17" s="739" t="s">
        <v>800</v>
      </c>
      <c r="E17" s="73"/>
      <c r="F17" s="8"/>
      <c r="G17" s="749">
        <v>21250</v>
      </c>
      <c r="H17" s="599">
        <v>21250</v>
      </c>
      <c r="I17" s="599"/>
      <c r="J17" s="111"/>
    </row>
    <row r="18" spans="1:10" ht="35.25" customHeight="1">
      <c r="A18" s="892"/>
      <c r="B18" s="896"/>
      <c r="C18" s="724" t="s">
        <v>790</v>
      </c>
      <c r="D18" s="743" t="s">
        <v>799</v>
      </c>
      <c r="E18" s="73">
        <f>5272602+1880214-1206447-2332670</f>
        <v>3613699</v>
      </c>
      <c r="F18" s="8">
        <v>3613669.28</v>
      </c>
      <c r="G18" s="749">
        <v>2332699</v>
      </c>
      <c r="H18" s="599"/>
      <c r="I18" s="599">
        <v>2332699</v>
      </c>
      <c r="J18" s="111"/>
    </row>
    <row r="19" spans="1:10" ht="35.25" customHeight="1">
      <c r="A19" s="891">
        <v>630</v>
      </c>
      <c r="B19" s="895">
        <v>63003</v>
      </c>
      <c r="C19" s="741" t="s">
        <v>802</v>
      </c>
      <c r="D19" s="739" t="s">
        <v>798</v>
      </c>
      <c r="E19" s="73"/>
      <c r="F19" s="8"/>
      <c r="G19" s="749">
        <v>13059</v>
      </c>
      <c r="H19" s="599">
        <v>13059</v>
      </c>
      <c r="I19" s="599"/>
      <c r="J19" s="111"/>
    </row>
    <row r="20" spans="1:10" ht="33" customHeight="1">
      <c r="A20" s="892"/>
      <c r="B20" s="896"/>
      <c r="C20" s="724" t="s">
        <v>789</v>
      </c>
      <c r="D20" s="739" t="s">
        <v>798</v>
      </c>
      <c r="E20" s="73">
        <v>93436</v>
      </c>
      <c r="F20" s="8">
        <v>93436.64</v>
      </c>
      <c r="G20" s="749">
        <v>173577</v>
      </c>
      <c r="H20" s="599"/>
      <c r="I20" s="599">
        <v>173577</v>
      </c>
      <c r="J20" s="111"/>
    </row>
    <row r="21" spans="1:10" ht="24.75" customHeight="1">
      <c r="A21" s="732">
        <v>700</v>
      </c>
      <c r="B21" s="728">
        <v>70095</v>
      </c>
      <c r="C21" s="724" t="s">
        <v>791</v>
      </c>
      <c r="D21" s="739" t="s">
        <v>796</v>
      </c>
      <c r="E21" s="73">
        <v>100000</v>
      </c>
      <c r="F21" s="8">
        <v>100000</v>
      </c>
      <c r="G21" s="747"/>
      <c r="H21" s="599"/>
      <c r="I21" s="599"/>
      <c r="J21" s="111"/>
    </row>
    <row r="22" spans="1:10" ht="23.25" customHeight="1">
      <c r="A22" s="732">
        <v>700</v>
      </c>
      <c r="B22" s="728">
        <v>70095</v>
      </c>
      <c r="C22" s="724" t="s">
        <v>791</v>
      </c>
      <c r="D22" s="739" t="s">
        <v>796</v>
      </c>
      <c r="E22" s="73">
        <v>30000</v>
      </c>
      <c r="F22" s="8">
        <v>30000</v>
      </c>
      <c r="G22" s="747"/>
      <c r="H22" s="599"/>
      <c r="I22" s="599"/>
      <c r="J22" s="111"/>
    </row>
    <row r="23" spans="1:10" ht="39" customHeight="1">
      <c r="A23" s="891">
        <v>852</v>
      </c>
      <c r="B23" s="895">
        <v>85295</v>
      </c>
      <c r="C23" s="724" t="s">
        <v>908</v>
      </c>
      <c r="D23" s="739" t="s">
        <v>904</v>
      </c>
      <c r="E23" s="73"/>
      <c r="F23" s="8"/>
      <c r="G23" s="749">
        <f>253545+320547</f>
        <v>574092</v>
      </c>
      <c r="H23" s="599"/>
      <c r="I23" s="599">
        <v>574092</v>
      </c>
      <c r="J23" s="111"/>
    </row>
    <row r="24" spans="1:10" ht="39" customHeight="1">
      <c r="A24" s="897"/>
      <c r="B24" s="898"/>
      <c r="C24" s="724" t="s">
        <v>856</v>
      </c>
      <c r="D24" s="739" t="s">
        <v>905</v>
      </c>
      <c r="E24" s="73"/>
      <c r="F24" s="8"/>
      <c r="G24" s="749">
        <v>452329</v>
      </c>
      <c r="H24" s="599"/>
      <c r="I24" s="599">
        <v>452329</v>
      </c>
      <c r="J24" s="111"/>
    </row>
    <row r="25" spans="1:10" ht="18" customHeight="1">
      <c r="A25" s="733">
        <v>900</v>
      </c>
      <c r="B25" s="726">
        <v>90015</v>
      </c>
      <c r="C25" s="724" t="s">
        <v>792</v>
      </c>
      <c r="D25" s="739" t="s">
        <v>797</v>
      </c>
      <c r="E25" s="73">
        <v>392</v>
      </c>
      <c r="F25" s="8">
        <v>392.21</v>
      </c>
      <c r="G25" s="747"/>
      <c r="H25" s="599"/>
      <c r="I25" s="599"/>
      <c r="J25" s="111"/>
    </row>
    <row r="26" spans="1:10" ht="32.25" customHeight="1">
      <c r="A26" s="891">
        <v>900</v>
      </c>
      <c r="B26" s="895">
        <v>90095</v>
      </c>
      <c r="C26" s="724" t="s">
        <v>802</v>
      </c>
      <c r="D26" s="739" t="s">
        <v>798</v>
      </c>
      <c r="E26" s="73"/>
      <c r="F26" s="8"/>
      <c r="G26" s="749">
        <v>2249</v>
      </c>
      <c r="H26" s="599">
        <v>2249</v>
      </c>
      <c r="I26" s="599"/>
      <c r="J26" s="111"/>
    </row>
    <row r="27" spans="1:10" ht="36.75" customHeight="1">
      <c r="A27" s="892"/>
      <c r="B27" s="896"/>
      <c r="C27" s="725" t="s">
        <v>789</v>
      </c>
      <c r="D27" s="739" t="s">
        <v>798</v>
      </c>
      <c r="E27" s="73"/>
      <c r="F27" s="8"/>
      <c r="G27" s="749">
        <v>101003</v>
      </c>
      <c r="H27" s="599"/>
      <c r="I27" s="599">
        <v>101003</v>
      </c>
      <c r="J27" s="111"/>
    </row>
    <row r="28" spans="1:10" ht="34.5" customHeight="1">
      <c r="A28" s="891">
        <v>900</v>
      </c>
      <c r="B28" s="895">
        <v>90095</v>
      </c>
      <c r="C28" s="724" t="s">
        <v>802</v>
      </c>
      <c r="D28" s="739" t="s">
        <v>798</v>
      </c>
      <c r="E28" s="73"/>
      <c r="F28" s="8"/>
      <c r="G28" s="749">
        <v>1249</v>
      </c>
      <c r="H28" s="599">
        <v>1249</v>
      </c>
      <c r="I28" s="599"/>
      <c r="J28" s="111"/>
    </row>
    <row r="29" spans="1:10" ht="34.5" customHeight="1">
      <c r="A29" s="892"/>
      <c r="B29" s="896"/>
      <c r="C29" s="725" t="s">
        <v>789</v>
      </c>
      <c r="D29" s="739" t="s">
        <v>798</v>
      </c>
      <c r="E29" s="73">
        <f>12630+259819-112969</f>
        <v>159480</v>
      </c>
      <c r="F29" s="8">
        <v>159480.91</v>
      </c>
      <c r="G29" s="749">
        <v>112969</v>
      </c>
      <c r="H29" s="599"/>
      <c r="I29" s="599">
        <v>112969</v>
      </c>
      <c r="J29" s="111"/>
    </row>
    <row r="30" spans="1:10" ht="33" customHeight="1">
      <c r="A30" s="891">
        <v>900</v>
      </c>
      <c r="B30" s="895">
        <v>90095</v>
      </c>
      <c r="C30" s="724" t="s">
        <v>793</v>
      </c>
      <c r="D30" s="739" t="s">
        <v>800</v>
      </c>
      <c r="E30" s="73">
        <f>16315+2880</f>
        <v>19195</v>
      </c>
      <c r="F30" s="8">
        <v>19194.67</v>
      </c>
      <c r="G30" s="747"/>
      <c r="H30" s="599"/>
      <c r="I30" s="599"/>
      <c r="J30" s="111"/>
    </row>
    <row r="31" spans="1:10" ht="34.5" customHeight="1">
      <c r="A31" s="897"/>
      <c r="B31" s="898"/>
      <c r="C31" s="724" t="s">
        <v>790</v>
      </c>
      <c r="D31" s="739" t="s">
        <v>799</v>
      </c>
      <c r="E31" s="73">
        <f>551884-208974</f>
        <v>342910</v>
      </c>
      <c r="F31" s="8">
        <v>342910.67</v>
      </c>
      <c r="G31" s="747"/>
      <c r="H31" s="599"/>
      <c r="I31" s="599"/>
      <c r="J31" s="111"/>
    </row>
    <row r="32" spans="1:10" ht="23.25" customHeight="1">
      <c r="A32" s="731">
        <v>921</v>
      </c>
      <c r="B32" s="727">
        <v>92109</v>
      </c>
      <c r="C32" s="724" t="s">
        <v>791</v>
      </c>
      <c r="D32" s="739" t="s">
        <v>796</v>
      </c>
      <c r="E32" s="73">
        <v>95389</v>
      </c>
      <c r="F32" s="721">
        <v>95389</v>
      </c>
      <c r="G32" s="748"/>
      <c r="H32" s="722"/>
      <c r="I32" s="722"/>
      <c r="J32" s="723"/>
    </row>
    <row r="33" spans="1:10" ht="45" customHeight="1" thickBot="1">
      <c r="A33" s="734">
        <v>926</v>
      </c>
      <c r="B33" s="735">
        <v>92601</v>
      </c>
      <c r="C33" s="736" t="s">
        <v>794</v>
      </c>
      <c r="D33" s="740" t="s">
        <v>801</v>
      </c>
      <c r="E33" s="737">
        <v>339500</v>
      </c>
      <c r="F33" s="9">
        <v>0</v>
      </c>
      <c r="G33" s="758">
        <v>339500</v>
      </c>
      <c r="H33" s="600"/>
      <c r="I33" s="600">
        <v>339500</v>
      </c>
      <c r="J33" s="112"/>
    </row>
    <row r="34" ht="12.75">
      <c r="E34" s="744"/>
    </row>
    <row r="35" spans="1:10" ht="12.75" customHeight="1">
      <c r="A35" s="890" t="s">
        <v>156</v>
      </c>
      <c r="B35" s="890"/>
      <c r="C35" s="890"/>
      <c r="D35" s="890"/>
      <c r="E35" s="890"/>
      <c r="F35" s="890"/>
      <c r="G35" s="890"/>
      <c r="H35" s="890"/>
      <c r="I35" s="890"/>
      <c r="J35" s="890"/>
    </row>
    <row r="36" spans="1:10" ht="12.75" customHeight="1">
      <c r="A36" s="890" t="s">
        <v>333</v>
      </c>
      <c r="B36" s="890"/>
      <c r="C36" s="890"/>
      <c r="D36" s="890"/>
      <c r="E36" s="890"/>
      <c r="F36" s="890"/>
      <c r="G36" s="890"/>
      <c r="H36" s="890"/>
      <c r="I36" s="890"/>
      <c r="J36" s="890"/>
    </row>
    <row r="37" spans="1:10" ht="32.25" customHeight="1">
      <c r="A37" s="900" t="s">
        <v>334</v>
      </c>
      <c r="B37" s="900"/>
      <c r="C37" s="900"/>
      <c r="D37" s="900"/>
      <c r="E37" s="900"/>
      <c r="F37" s="900"/>
      <c r="G37" s="900"/>
      <c r="H37" s="900"/>
      <c r="I37" s="900"/>
      <c r="J37" s="900"/>
    </row>
    <row r="40" spans="1:10" ht="14.25">
      <c r="A40" s="899" t="s">
        <v>17</v>
      </c>
      <c r="B40" s="899"/>
      <c r="C40" s="899"/>
      <c r="D40" s="899"/>
      <c r="E40" s="899"/>
      <c r="F40" s="744"/>
      <c r="G40" s="744"/>
      <c r="H40" s="744"/>
      <c r="I40" s="744"/>
      <c r="J40" s="744"/>
    </row>
    <row r="41" spans="5:10" ht="12.75">
      <c r="E41" s="744">
        <f>SUM(E11:E33)</f>
        <v>6066691</v>
      </c>
      <c r="F41" s="744">
        <f>SUM(F11:F33)</f>
        <v>5727164</v>
      </c>
      <c r="G41" s="745">
        <f>SUM(G11:G33)</f>
        <v>6826517</v>
      </c>
      <c r="H41" s="744">
        <f>SUM(H11:H33)</f>
        <v>39826</v>
      </c>
      <c r="I41" s="744">
        <f>SUM(I11:I33)</f>
        <v>6786691</v>
      </c>
      <c r="J41" s="744"/>
    </row>
    <row r="42" spans="8:9" ht="12.75">
      <c r="H42" s="909">
        <f>H41+I41</f>
        <v>6826517</v>
      </c>
      <c r="I42" s="910"/>
    </row>
  </sheetData>
  <sheetProtection/>
  <mergeCells count="33">
    <mergeCell ref="I1:J1"/>
    <mergeCell ref="D8:D9"/>
    <mergeCell ref="E8:E9"/>
    <mergeCell ref="F8:F9"/>
    <mergeCell ref="G8:G9"/>
    <mergeCell ref="A4:J4"/>
    <mergeCell ref="A6:J6"/>
    <mergeCell ref="H42:I42"/>
    <mergeCell ref="B30:B31"/>
    <mergeCell ref="A11:A13"/>
    <mergeCell ref="A30:A31"/>
    <mergeCell ref="B26:B27"/>
    <mergeCell ref="A26:A27"/>
    <mergeCell ref="B28:B29"/>
    <mergeCell ref="B11:B13"/>
    <mergeCell ref="B19:B20"/>
    <mergeCell ref="A19:A20"/>
    <mergeCell ref="A40:E40"/>
    <mergeCell ref="A36:J36"/>
    <mergeCell ref="A37:J37"/>
    <mergeCell ref="A3:J3"/>
    <mergeCell ref="A5:J5"/>
    <mergeCell ref="C8:C9"/>
    <mergeCell ref="J8:J9"/>
    <mergeCell ref="A8:A9"/>
    <mergeCell ref="B8:B9"/>
    <mergeCell ref="A17:A18"/>
    <mergeCell ref="A35:J35"/>
    <mergeCell ref="A28:A29"/>
    <mergeCell ref="H8:I8"/>
    <mergeCell ref="B17:B18"/>
    <mergeCell ref="A23:A24"/>
    <mergeCell ref="B23:B24"/>
  </mergeCells>
  <printOptions horizontalCentered="1"/>
  <pageMargins left="0.3937007874015748" right="0.3937007874015748" top="0.7874015748031497" bottom="0.3937007874015748" header="0.5118110236220472" footer="0.5118110236220472"/>
  <pageSetup horizontalDpi="600" verticalDpi="600" orientation="landscape" paperSize="9" scale="82" r:id="rId1"/>
  <rowBreaks count="1" manualBreakCount="1">
    <brk id="18" max="9" man="1"/>
  </rowBreaks>
</worksheet>
</file>

<file path=xl/worksheets/sheet10.xml><?xml version="1.0" encoding="utf-8"?>
<worksheet xmlns="http://schemas.openxmlformats.org/spreadsheetml/2006/main" xmlns:r="http://schemas.openxmlformats.org/officeDocument/2006/relationships">
  <sheetPr>
    <tabColor rgb="FFCCFFCC"/>
  </sheetPr>
  <dimension ref="A1:P123"/>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27" customWidth="1"/>
    <col min="2" max="2" width="4.875" style="27" bestFit="1" customWidth="1"/>
    <col min="3" max="3" width="7.75390625" style="27" bestFit="1" customWidth="1"/>
    <col min="4" max="4" width="12.375" style="27" bestFit="1" customWidth="1"/>
    <col min="5" max="5" width="13.625" style="27" customWidth="1"/>
    <col min="6" max="6" width="13.375" style="27" customWidth="1"/>
    <col min="7" max="7" width="15.25390625" style="27" customWidth="1"/>
    <col min="8" max="9" width="15.00390625" style="27" customWidth="1"/>
    <col min="10" max="10" width="12.375" style="27" bestFit="1" customWidth="1"/>
    <col min="11" max="11" width="14.125" style="27" bestFit="1" customWidth="1"/>
    <col min="12" max="12" width="12.375" style="27" customWidth="1"/>
    <col min="13" max="13" width="12.625" style="27" customWidth="1"/>
    <col min="14" max="14" width="14.125" style="27" customWidth="1"/>
    <col min="15" max="15" width="12.625" style="27" bestFit="1" customWidth="1"/>
    <col min="16" max="16384" width="9.00390625" style="27" customWidth="1"/>
  </cols>
  <sheetData>
    <row r="1" spans="1:14" ht="42" customHeight="1">
      <c r="A1" s="979" t="s">
        <v>155</v>
      </c>
      <c r="B1" s="979"/>
      <c r="C1" s="979"/>
      <c r="D1" s="979"/>
      <c r="K1" s="28"/>
      <c r="L1" s="28"/>
      <c r="M1" s="988" t="s">
        <v>720</v>
      </c>
      <c r="N1" s="989"/>
    </row>
    <row r="7" spans="1:14" ht="15.75">
      <c r="A7" s="941" t="s">
        <v>527</v>
      </c>
      <c r="B7" s="941"/>
      <c r="C7" s="941"/>
      <c r="D7" s="941"/>
      <c r="E7" s="941"/>
      <c r="F7" s="941"/>
      <c r="G7" s="941"/>
      <c r="H7" s="941"/>
      <c r="I7" s="941"/>
      <c r="J7" s="941"/>
      <c r="K7" s="941"/>
      <c r="L7" s="941"/>
      <c r="M7" s="941"/>
      <c r="N7" s="941"/>
    </row>
    <row r="8" spans="1:14" ht="14.25" customHeight="1" thickBot="1">
      <c r="A8" s="294"/>
      <c r="K8" s="30"/>
      <c r="L8" s="30"/>
      <c r="M8" s="30"/>
      <c r="N8" s="295" t="s">
        <v>37</v>
      </c>
    </row>
    <row r="9" spans="1:14" ht="12" customHeight="1">
      <c r="A9" s="942" t="s">
        <v>18</v>
      </c>
      <c r="B9" s="944" t="s">
        <v>5</v>
      </c>
      <c r="C9" s="948" t="s">
        <v>6</v>
      </c>
      <c r="D9" s="982" t="s">
        <v>54</v>
      </c>
      <c r="E9" s="958" t="s">
        <v>55</v>
      </c>
      <c r="F9" s="970" t="s">
        <v>34</v>
      </c>
      <c r="G9" s="958"/>
      <c r="H9" s="944"/>
      <c r="I9" s="948"/>
      <c r="J9" s="971"/>
      <c r="K9" s="990" t="s">
        <v>203</v>
      </c>
      <c r="L9" s="985" t="s">
        <v>207</v>
      </c>
      <c r="M9" s="958" t="s">
        <v>208</v>
      </c>
      <c r="N9" s="972" t="s">
        <v>56</v>
      </c>
    </row>
    <row r="10" spans="1:14" ht="12" customHeight="1">
      <c r="A10" s="943"/>
      <c r="B10" s="945"/>
      <c r="C10" s="949"/>
      <c r="D10" s="983"/>
      <c r="E10" s="959"/>
      <c r="F10" s="980" t="s">
        <v>57</v>
      </c>
      <c r="G10" s="975" t="s">
        <v>19</v>
      </c>
      <c r="H10" s="947" t="s">
        <v>34</v>
      </c>
      <c r="I10" s="977"/>
      <c r="J10" s="978"/>
      <c r="K10" s="991"/>
      <c r="L10" s="986"/>
      <c r="M10" s="959"/>
      <c r="N10" s="973"/>
    </row>
    <row r="11" spans="1:14" ht="114.75" customHeight="1">
      <c r="A11" s="943"/>
      <c r="B11" s="945"/>
      <c r="C11" s="949"/>
      <c r="D11" s="984"/>
      <c r="E11" s="976"/>
      <c r="F11" s="981"/>
      <c r="G11" s="976"/>
      <c r="H11" s="475" t="s">
        <v>145</v>
      </c>
      <c r="I11" s="476" t="s">
        <v>332</v>
      </c>
      <c r="J11" s="477" t="s">
        <v>58</v>
      </c>
      <c r="K11" s="991"/>
      <c r="L11" s="987"/>
      <c r="M11" s="976"/>
      <c r="N11" s="974"/>
    </row>
    <row r="12" spans="1:14" ht="12.75" thickBot="1">
      <c r="A12" s="462">
        <v>1</v>
      </c>
      <c r="B12" s="463">
        <v>2</v>
      </c>
      <c r="C12" s="465">
        <v>3</v>
      </c>
      <c r="D12" s="462">
        <v>4</v>
      </c>
      <c r="E12" s="463">
        <v>5</v>
      </c>
      <c r="F12" s="478">
        <v>6</v>
      </c>
      <c r="G12" s="463">
        <v>7</v>
      </c>
      <c r="H12" s="466">
        <v>8</v>
      </c>
      <c r="I12" s="479">
        <v>9</v>
      </c>
      <c r="J12" s="480">
        <v>10</v>
      </c>
      <c r="K12" s="481">
        <v>11</v>
      </c>
      <c r="L12" s="482">
        <v>12</v>
      </c>
      <c r="M12" s="483">
        <v>13</v>
      </c>
      <c r="N12" s="484">
        <v>14</v>
      </c>
    </row>
    <row r="13" spans="1:14" ht="12" customHeight="1">
      <c r="A13" s="138"/>
      <c r="B13" s="149"/>
      <c r="C13" s="163"/>
      <c r="D13" s="49"/>
      <c r="E13" s="32"/>
      <c r="F13" s="32"/>
      <c r="G13" s="32"/>
      <c r="H13" s="32"/>
      <c r="I13" s="56"/>
      <c r="J13" s="167"/>
      <c r="K13" s="128"/>
      <c r="L13" s="32"/>
      <c r="M13" s="153"/>
      <c r="N13" s="157"/>
    </row>
    <row r="14" spans="1:15" ht="12">
      <c r="A14" s="139"/>
      <c r="B14" s="150"/>
      <c r="C14" s="164"/>
      <c r="D14" s="50"/>
      <c r="E14" s="33"/>
      <c r="F14" s="34"/>
      <c r="G14" s="34"/>
      <c r="H14" s="34"/>
      <c r="I14" s="38"/>
      <c r="J14" s="168"/>
      <c r="K14" s="129"/>
      <c r="L14" s="34"/>
      <c r="M14" s="154"/>
      <c r="N14" s="158"/>
      <c r="O14" s="35"/>
    </row>
    <row r="15" spans="1:15" ht="12">
      <c r="A15" s="139"/>
      <c r="B15" s="150"/>
      <c r="C15" s="164"/>
      <c r="D15" s="50"/>
      <c r="E15" s="33"/>
      <c r="F15" s="34"/>
      <c r="G15" s="34"/>
      <c r="H15" s="34"/>
      <c r="I15" s="38"/>
      <c r="J15" s="168"/>
      <c r="K15" s="129"/>
      <c r="L15" s="34"/>
      <c r="M15" s="154"/>
      <c r="N15" s="158"/>
      <c r="O15" s="35"/>
    </row>
    <row r="16" spans="1:15" ht="12">
      <c r="A16" s="139"/>
      <c r="B16" s="150"/>
      <c r="C16" s="164"/>
      <c r="D16" s="50"/>
      <c r="E16" s="33"/>
      <c r="F16" s="34"/>
      <c r="G16" s="34"/>
      <c r="H16" s="34"/>
      <c r="I16" s="38"/>
      <c r="J16" s="168"/>
      <c r="K16" s="129"/>
      <c r="L16" s="34"/>
      <c r="M16" s="154"/>
      <c r="N16" s="158"/>
      <c r="O16" s="35"/>
    </row>
    <row r="17" spans="1:15" ht="12">
      <c r="A17" s="139"/>
      <c r="B17" s="150"/>
      <c r="C17" s="164"/>
      <c r="D17" s="50"/>
      <c r="E17" s="33"/>
      <c r="F17" s="34"/>
      <c r="G17" s="34"/>
      <c r="H17" s="34"/>
      <c r="I17" s="38"/>
      <c r="J17" s="168"/>
      <c r="K17" s="129"/>
      <c r="L17" s="34"/>
      <c r="M17" s="154"/>
      <c r="N17" s="158"/>
      <c r="O17" s="35"/>
    </row>
    <row r="18" spans="1:15" ht="12">
      <c r="A18" s="139"/>
      <c r="B18" s="150"/>
      <c r="C18" s="164"/>
      <c r="D18" s="50"/>
      <c r="E18" s="33"/>
      <c r="F18" s="34"/>
      <c r="G18" s="34"/>
      <c r="H18" s="34"/>
      <c r="I18" s="38"/>
      <c r="J18" s="168"/>
      <c r="K18" s="129"/>
      <c r="L18" s="34"/>
      <c r="M18" s="154"/>
      <c r="N18" s="159"/>
      <c r="O18" s="35"/>
    </row>
    <row r="19" spans="1:15" ht="12" customHeight="1">
      <c r="A19" s="139"/>
      <c r="B19" s="151"/>
      <c r="C19" s="165"/>
      <c r="D19" s="51"/>
      <c r="E19" s="48"/>
      <c r="F19" s="48"/>
      <c r="G19" s="48"/>
      <c r="H19" s="48"/>
      <c r="I19" s="57"/>
      <c r="J19" s="169"/>
      <c r="K19" s="130"/>
      <c r="L19" s="48"/>
      <c r="M19" s="154"/>
      <c r="N19" s="160"/>
      <c r="O19" s="35"/>
    </row>
    <row r="20" spans="1:15" ht="12">
      <c r="A20" s="139"/>
      <c r="B20" s="150"/>
      <c r="C20" s="164"/>
      <c r="D20" s="50"/>
      <c r="E20" s="33"/>
      <c r="F20" s="34"/>
      <c r="G20" s="34"/>
      <c r="H20" s="34"/>
      <c r="I20" s="38"/>
      <c r="J20" s="168"/>
      <c r="K20" s="129"/>
      <c r="L20" s="34"/>
      <c r="M20" s="154"/>
      <c r="N20" s="158"/>
      <c r="O20" s="35"/>
    </row>
    <row r="21" spans="1:15" ht="11.25" customHeight="1">
      <c r="A21" s="139"/>
      <c r="B21" s="150"/>
      <c r="C21" s="164"/>
      <c r="D21" s="39"/>
      <c r="E21" s="33"/>
      <c r="F21" s="34"/>
      <c r="G21" s="34"/>
      <c r="H21" s="34"/>
      <c r="I21" s="38"/>
      <c r="J21" s="168"/>
      <c r="K21" s="129"/>
      <c r="L21" s="34"/>
      <c r="M21" s="154"/>
      <c r="N21" s="158"/>
      <c r="O21" s="35"/>
    </row>
    <row r="22" spans="1:15" ht="12">
      <c r="A22" s="139"/>
      <c r="B22" s="150"/>
      <c r="C22" s="164"/>
      <c r="D22" s="39"/>
      <c r="E22" s="33"/>
      <c r="F22" s="34"/>
      <c r="G22" s="34"/>
      <c r="H22" s="34"/>
      <c r="I22" s="38"/>
      <c r="J22" s="168"/>
      <c r="K22" s="129"/>
      <c r="L22" s="34"/>
      <c r="M22" s="154"/>
      <c r="N22" s="158"/>
      <c r="O22" s="35"/>
    </row>
    <row r="23" spans="1:15" ht="12">
      <c r="A23" s="139"/>
      <c r="B23" s="150"/>
      <c r="C23" s="164"/>
      <c r="D23" s="39"/>
      <c r="E23" s="33"/>
      <c r="F23" s="34"/>
      <c r="G23" s="34"/>
      <c r="H23" s="34"/>
      <c r="I23" s="38"/>
      <c r="J23" s="168"/>
      <c r="K23" s="129"/>
      <c r="L23" s="34"/>
      <c r="M23" s="154"/>
      <c r="N23" s="158"/>
      <c r="O23" s="35"/>
    </row>
    <row r="24" spans="1:15" ht="12">
      <c r="A24" s="139"/>
      <c r="B24" s="150"/>
      <c r="C24" s="164"/>
      <c r="D24" s="39"/>
      <c r="E24" s="33"/>
      <c r="F24" s="34"/>
      <c r="G24" s="34"/>
      <c r="H24" s="34"/>
      <c r="I24" s="38"/>
      <c r="J24" s="168"/>
      <c r="K24" s="129"/>
      <c r="L24" s="34"/>
      <c r="M24" s="154"/>
      <c r="N24" s="158"/>
      <c r="O24" s="35"/>
    </row>
    <row r="25" spans="1:15" s="37" customFormat="1" ht="12.75" thickBot="1">
      <c r="A25" s="140"/>
      <c r="B25" s="152"/>
      <c r="C25" s="166"/>
      <c r="D25" s="52"/>
      <c r="E25" s="53"/>
      <c r="F25" s="54"/>
      <c r="G25" s="54"/>
      <c r="H25" s="54"/>
      <c r="I25" s="58"/>
      <c r="J25" s="170"/>
      <c r="K25" s="131"/>
      <c r="L25" s="54"/>
      <c r="M25" s="155"/>
      <c r="N25" s="161"/>
      <c r="O25" s="36"/>
    </row>
    <row r="26" spans="1:15" ht="21.75" customHeight="1" thickBot="1">
      <c r="A26" s="955" t="s">
        <v>122</v>
      </c>
      <c r="B26" s="956"/>
      <c r="C26" s="957"/>
      <c r="D26" s="171"/>
      <c r="E26" s="46"/>
      <c r="F26" s="47"/>
      <c r="G26" s="46"/>
      <c r="H26" s="46"/>
      <c r="I26" s="59"/>
      <c r="J26" s="162"/>
      <c r="K26" s="132"/>
      <c r="L26" s="46"/>
      <c r="M26" s="156"/>
      <c r="N26" s="162"/>
      <c r="O26" s="35"/>
    </row>
    <row r="27" spans="1:15" ht="12">
      <c r="A27" s="27" t="s">
        <v>144</v>
      </c>
      <c r="O27" s="35"/>
    </row>
    <row r="28" spans="5:15" ht="12">
      <c r="E28" s="40"/>
      <c r="F28" s="41"/>
      <c r="G28" s="41"/>
      <c r="H28" s="41"/>
      <c r="I28" s="41"/>
      <c r="J28" s="41"/>
      <c r="K28" s="41"/>
      <c r="L28" s="41"/>
      <c r="M28" s="40"/>
      <c r="O28" s="35"/>
    </row>
    <row r="29" spans="5:15" ht="12">
      <c r="E29" s="40"/>
      <c r="F29" s="41"/>
      <c r="G29" s="41"/>
      <c r="H29" s="41"/>
      <c r="I29" s="41"/>
      <c r="J29" s="41"/>
      <c r="K29" s="41"/>
      <c r="L29" s="41"/>
      <c r="M29" s="40"/>
      <c r="O29" s="35"/>
    </row>
    <row r="30" spans="5:15" ht="12">
      <c r="E30" s="40"/>
      <c r="F30" s="41"/>
      <c r="G30" s="41"/>
      <c r="H30" s="41"/>
      <c r="I30" s="41"/>
      <c r="J30" s="41"/>
      <c r="K30" s="41"/>
      <c r="L30" s="41"/>
      <c r="M30" s="40"/>
      <c r="O30" s="35"/>
    </row>
    <row r="31" spans="5:15" ht="12">
      <c r="E31" s="40"/>
      <c r="F31" s="41"/>
      <c r="G31" s="41"/>
      <c r="H31" s="41"/>
      <c r="I31" s="41"/>
      <c r="J31" s="41"/>
      <c r="K31" s="41"/>
      <c r="L31" s="41"/>
      <c r="M31" s="40"/>
      <c r="O31" s="35"/>
    </row>
    <row r="32" ht="12">
      <c r="O32" s="35"/>
    </row>
    <row r="33" spans="2:15" ht="14.25">
      <c r="B33" s="899" t="s">
        <v>17</v>
      </c>
      <c r="C33" s="899"/>
      <c r="D33" s="899"/>
      <c r="J33" s="899" t="s">
        <v>11</v>
      </c>
      <c r="K33" s="899"/>
      <c r="L33" s="899"/>
      <c r="M33" s="899"/>
      <c r="O33" s="35"/>
    </row>
    <row r="34" spans="3:16" ht="12.75">
      <c r="C34" s="42"/>
      <c r="D34" s="23"/>
      <c r="N34" s="23"/>
      <c r="O34" s="23"/>
      <c r="P34" s="23"/>
    </row>
    <row r="35" ht="12">
      <c r="O35" s="35"/>
    </row>
    <row r="36" ht="12">
      <c r="O36" s="35"/>
    </row>
    <row r="37" ht="12">
      <c r="O37" s="35"/>
    </row>
    <row r="38" spans="5:15" ht="12">
      <c r="E38" s="35"/>
      <c r="O38" s="35"/>
    </row>
    <row r="39" spans="5:15" ht="12">
      <c r="E39" s="35"/>
      <c r="O39" s="35"/>
    </row>
    <row r="40" spans="5:15" ht="12">
      <c r="E40" s="35"/>
      <c r="O40" s="35"/>
    </row>
    <row r="41" spans="5:15" ht="12">
      <c r="E41" s="35"/>
      <c r="O41" s="35"/>
    </row>
    <row r="42" spans="5:15" ht="12">
      <c r="E42" s="35"/>
      <c r="O42" s="35"/>
    </row>
    <row r="43" spans="5:15" ht="12">
      <c r="E43" s="35"/>
      <c r="O43" s="35"/>
    </row>
    <row r="44" spans="5:15" ht="12">
      <c r="E44" s="35"/>
      <c r="O44" s="35"/>
    </row>
    <row r="45" spans="5:15" ht="12">
      <c r="E45" s="35"/>
      <c r="O45" s="35"/>
    </row>
    <row r="46" spans="5:15" ht="12">
      <c r="E46" s="35"/>
      <c r="O46" s="35"/>
    </row>
    <row r="47" ht="12">
      <c r="O47" s="35"/>
    </row>
    <row r="48" ht="12">
      <c r="O48" s="35"/>
    </row>
    <row r="49" ht="12">
      <c r="O49" s="35"/>
    </row>
    <row r="50" ht="12">
      <c r="O50" s="35"/>
    </row>
    <row r="51" ht="12">
      <c r="O51" s="35"/>
    </row>
    <row r="52" ht="12">
      <c r="O52" s="35"/>
    </row>
    <row r="53" ht="12">
      <c r="O53" s="35"/>
    </row>
    <row r="54" ht="12">
      <c r="O54" s="35"/>
    </row>
    <row r="55" ht="12">
      <c r="O55" s="35"/>
    </row>
    <row r="56" ht="12">
      <c r="O56" s="35"/>
    </row>
    <row r="57" ht="12">
      <c r="O57" s="35"/>
    </row>
    <row r="58" ht="12">
      <c r="O58" s="35"/>
    </row>
    <row r="59" ht="12">
      <c r="O59" s="35"/>
    </row>
    <row r="60" ht="12">
      <c r="O60" s="35"/>
    </row>
    <row r="61" ht="12">
      <c r="O61" s="35"/>
    </row>
    <row r="62" ht="12">
      <c r="O62" s="35"/>
    </row>
    <row r="63" ht="12">
      <c r="O63" s="35"/>
    </row>
    <row r="64" ht="12">
      <c r="O64" s="35"/>
    </row>
    <row r="65" ht="12">
      <c r="O65" s="35"/>
    </row>
    <row r="66" ht="12">
      <c r="O66" s="35"/>
    </row>
    <row r="67" ht="12">
      <c r="O67" s="35"/>
    </row>
    <row r="68" ht="12">
      <c r="O68" s="35"/>
    </row>
    <row r="69" ht="12">
      <c r="O69" s="35"/>
    </row>
    <row r="70" ht="12">
      <c r="O70" s="35"/>
    </row>
    <row r="71" ht="12">
      <c r="O71" s="35"/>
    </row>
    <row r="72" ht="12">
      <c r="O72" s="35"/>
    </row>
    <row r="73" ht="12">
      <c r="O73" s="35"/>
    </row>
    <row r="74" ht="12">
      <c r="O74" s="35"/>
    </row>
    <row r="75" ht="12">
      <c r="O75" s="35"/>
    </row>
    <row r="76" ht="12">
      <c r="O76" s="35"/>
    </row>
    <row r="77" ht="12">
      <c r="O77" s="35"/>
    </row>
    <row r="78" ht="12">
      <c r="O78" s="35"/>
    </row>
    <row r="79" ht="12">
      <c r="O79" s="35"/>
    </row>
    <row r="80" ht="12">
      <c r="O80" s="35"/>
    </row>
    <row r="81" ht="12">
      <c r="O81" s="35"/>
    </row>
    <row r="82" ht="12">
      <c r="O82" s="35"/>
    </row>
    <row r="83" ht="12">
      <c r="O83" s="35"/>
    </row>
    <row r="84" ht="12">
      <c r="O84" s="35"/>
    </row>
    <row r="85" ht="12">
      <c r="O85" s="35"/>
    </row>
    <row r="86" ht="12">
      <c r="O86" s="35"/>
    </row>
    <row r="87" ht="12">
      <c r="O87" s="35"/>
    </row>
    <row r="88" ht="12">
      <c r="O88" s="35"/>
    </row>
    <row r="89" ht="12">
      <c r="O89" s="35"/>
    </row>
    <row r="90" ht="12">
      <c r="O90" s="35"/>
    </row>
    <row r="91" ht="12">
      <c r="O91" s="35"/>
    </row>
    <row r="92" ht="12">
      <c r="O92" s="35"/>
    </row>
    <row r="93" ht="12">
      <c r="O93" s="35"/>
    </row>
    <row r="94" ht="12">
      <c r="O94" s="35"/>
    </row>
    <row r="95" ht="12">
      <c r="O95" s="35"/>
    </row>
    <row r="96" ht="12">
      <c r="O96" s="35"/>
    </row>
    <row r="97" ht="12">
      <c r="O97" s="35"/>
    </row>
    <row r="98" ht="12">
      <c r="O98" s="35"/>
    </row>
    <row r="99" ht="12">
      <c r="O99" s="35"/>
    </row>
    <row r="100" ht="12">
      <c r="O100" s="35"/>
    </row>
    <row r="101" ht="12">
      <c r="O101" s="35"/>
    </row>
    <row r="102" ht="12">
      <c r="O102" s="35"/>
    </row>
    <row r="103" ht="12">
      <c r="O103" s="35"/>
    </row>
    <row r="104" ht="12">
      <c r="O104" s="35"/>
    </row>
    <row r="105" ht="12">
      <c r="O105" s="35"/>
    </row>
    <row r="106" ht="12">
      <c r="O106" s="35"/>
    </row>
    <row r="107" ht="12">
      <c r="O107" s="35"/>
    </row>
    <row r="108" ht="12">
      <c r="O108" s="35"/>
    </row>
    <row r="109" ht="12">
      <c r="O109" s="35"/>
    </row>
    <row r="110" ht="12">
      <c r="O110" s="35"/>
    </row>
    <row r="111" ht="12">
      <c r="O111" s="35"/>
    </row>
    <row r="112" ht="12">
      <c r="O112" s="35"/>
    </row>
    <row r="113" ht="12">
      <c r="O113" s="35"/>
    </row>
    <row r="114" ht="12">
      <c r="O114" s="35"/>
    </row>
    <row r="115" ht="12">
      <c r="O115" s="35"/>
    </row>
    <row r="116" ht="12">
      <c r="O116" s="35"/>
    </row>
    <row r="117" ht="12">
      <c r="O117" s="35"/>
    </row>
    <row r="118" ht="12">
      <c r="O118" s="35"/>
    </row>
    <row r="119" ht="12">
      <c r="O119" s="35"/>
    </row>
    <row r="120" ht="12">
      <c r="O120" s="35"/>
    </row>
    <row r="121" ht="12">
      <c r="O121" s="35"/>
    </row>
    <row r="122" ht="12">
      <c r="O122" s="35"/>
    </row>
    <row r="123" ht="12">
      <c r="O123" s="35"/>
    </row>
  </sheetData>
  <sheetProtection/>
  <mergeCells count="19">
    <mergeCell ref="J33:M33"/>
    <mergeCell ref="L9:L11"/>
    <mergeCell ref="M9:M11"/>
    <mergeCell ref="B33:D33"/>
    <mergeCell ref="M1:N1"/>
    <mergeCell ref="A7:N7"/>
    <mergeCell ref="A9:A11"/>
    <mergeCell ref="A26:C26"/>
    <mergeCell ref="K9:K11"/>
    <mergeCell ref="B9:B11"/>
    <mergeCell ref="F9:J9"/>
    <mergeCell ref="N9:N11"/>
    <mergeCell ref="C9:C11"/>
    <mergeCell ref="G10:G11"/>
    <mergeCell ref="H10:J10"/>
    <mergeCell ref="A1:D1"/>
    <mergeCell ref="E9:E11"/>
    <mergeCell ref="F10:F11"/>
    <mergeCell ref="D9:D11"/>
  </mergeCells>
  <printOptions horizontalCentered="1"/>
  <pageMargins left="0.1968503937007874" right="0.1968503937007874" top="0.7874015748031497" bottom="0.3937007874015748" header="0.5118110236220472" footer="0.5118110236220472"/>
  <pageSetup horizontalDpi="1200" verticalDpi="1200" orientation="landscape" paperSize="9" scale="83" r:id="rId1"/>
</worksheet>
</file>

<file path=xl/worksheets/sheet11.xml><?xml version="1.0" encoding="utf-8"?>
<worksheet xmlns="http://schemas.openxmlformats.org/spreadsheetml/2006/main" xmlns:r="http://schemas.openxmlformats.org/officeDocument/2006/relationships">
  <sheetPr>
    <tabColor rgb="FFCCFFCC"/>
  </sheetPr>
  <dimension ref="A1:P111"/>
  <sheetViews>
    <sheetView showGridLines="0" view="pageBreakPreview" zoomScaleSheetLayoutView="100" zoomScalePageLayoutView="0" workbookViewId="0" topLeftCell="A1">
      <selection activeCell="D1" sqref="D1"/>
    </sheetView>
  </sheetViews>
  <sheetFormatPr defaultColWidth="9.00390625" defaultRowHeight="12.75"/>
  <cols>
    <col min="1" max="1" width="5.625" style="198" customWidth="1"/>
    <col min="2" max="2" width="47.375" style="211" bestFit="1" customWidth="1"/>
    <col min="3" max="3" width="27.125" style="198" customWidth="1"/>
    <col min="4" max="4" width="31.125" style="198" customWidth="1"/>
    <col min="5" max="16384" width="9.125" style="198" customWidth="1"/>
  </cols>
  <sheetData>
    <row r="1" ht="38.25">
      <c r="D1" s="212" t="s">
        <v>721</v>
      </c>
    </row>
    <row r="2" spans="3:4" ht="12.75">
      <c r="C2" s="213"/>
      <c r="D2" s="213"/>
    </row>
    <row r="3" spans="1:4" ht="83.25" customHeight="1">
      <c r="A3" s="992" t="s">
        <v>528</v>
      </c>
      <c r="B3" s="993"/>
      <c r="C3" s="993"/>
      <c r="D3" s="993"/>
    </row>
    <row r="5" spans="1:3" s="215" customFormat="1" ht="15">
      <c r="A5" s="215" t="s">
        <v>79</v>
      </c>
      <c r="B5" s="216"/>
      <c r="C5" s="217" t="s">
        <v>80</v>
      </c>
    </row>
    <row r="7" ht="5.25" customHeight="1" thickBot="1"/>
    <row r="8" spans="1:4" ht="25.5">
      <c r="A8" s="485" t="s">
        <v>51</v>
      </c>
      <c r="B8" s="486" t="s">
        <v>41</v>
      </c>
      <c r="C8" s="486" t="s">
        <v>529</v>
      </c>
      <c r="D8" s="491" t="s">
        <v>530</v>
      </c>
    </row>
    <row r="9" spans="1:4" s="218" customFormat="1" ht="12" thickBot="1">
      <c r="A9" s="488">
        <v>1</v>
      </c>
      <c r="B9" s="489">
        <v>2</v>
      </c>
      <c r="C9" s="489">
        <v>3</v>
      </c>
      <c r="D9" s="490">
        <v>4</v>
      </c>
    </row>
    <row r="10" spans="1:4" s="61" customFormat="1" ht="25.5" customHeight="1">
      <c r="A10" s="219" t="s">
        <v>43</v>
      </c>
      <c r="B10" s="220" t="s">
        <v>220</v>
      </c>
      <c r="C10" s="221"/>
      <c r="D10" s="222"/>
    </row>
    <row r="11" spans="1:4" s="61" customFormat="1" ht="25.5" customHeight="1">
      <c r="A11" s="250" t="s">
        <v>45</v>
      </c>
      <c r="B11" s="251" t="s">
        <v>81</v>
      </c>
      <c r="C11" s="252"/>
      <c r="D11" s="253"/>
    </row>
    <row r="12" spans="1:4" ht="25.5" customHeight="1">
      <c r="A12" s="224" t="s">
        <v>84</v>
      </c>
      <c r="B12" s="388" t="s">
        <v>288</v>
      </c>
      <c r="C12" s="226"/>
      <c r="D12" s="227"/>
    </row>
    <row r="13" spans="1:4" ht="25.5" customHeight="1">
      <c r="A13" s="7" t="s">
        <v>90</v>
      </c>
      <c r="B13" s="388" t="s">
        <v>289</v>
      </c>
      <c r="C13" s="226"/>
      <c r="D13" s="227"/>
    </row>
    <row r="14" spans="1:4" ht="38.25">
      <c r="A14" s="7" t="s">
        <v>97</v>
      </c>
      <c r="B14" s="389" t="s">
        <v>290</v>
      </c>
      <c r="C14" s="226"/>
      <c r="D14" s="227"/>
    </row>
    <row r="15" spans="1:4" ht="38.25">
      <c r="A15" s="7" t="s">
        <v>106</v>
      </c>
      <c r="B15" s="389" t="s">
        <v>291</v>
      </c>
      <c r="C15" s="226"/>
      <c r="D15" s="227"/>
    </row>
    <row r="16" spans="1:4" ht="25.5" customHeight="1">
      <c r="A16" s="7" t="s">
        <v>113</v>
      </c>
      <c r="B16" s="225" t="s">
        <v>82</v>
      </c>
      <c r="C16" s="226"/>
      <c r="D16" s="227"/>
    </row>
    <row r="17" spans="1:4" ht="25.5" customHeight="1">
      <c r="A17" s="7" t="s">
        <v>292</v>
      </c>
      <c r="B17" s="388" t="s">
        <v>293</v>
      </c>
      <c r="C17" s="226"/>
      <c r="D17" s="227"/>
    </row>
    <row r="18" spans="1:4" ht="25.5" customHeight="1">
      <c r="A18" s="7" t="s">
        <v>294</v>
      </c>
      <c r="B18" s="225" t="s">
        <v>217</v>
      </c>
      <c r="C18" s="226"/>
      <c r="D18" s="227"/>
    </row>
    <row r="19" spans="1:4" ht="25.5" customHeight="1">
      <c r="A19" s="7" t="s">
        <v>295</v>
      </c>
      <c r="B19" s="388" t="s">
        <v>331</v>
      </c>
      <c r="C19" s="226"/>
      <c r="D19" s="227"/>
    </row>
    <row r="20" spans="1:4" ht="25.5" customHeight="1" thickBot="1">
      <c r="A20" s="7" t="s">
        <v>330</v>
      </c>
      <c r="B20" s="389" t="s">
        <v>83</v>
      </c>
      <c r="C20" s="226"/>
      <c r="D20" s="227"/>
    </row>
    <row r="21" spans="1:4" s="61" customFormat="1" ht="25.5" customHeight="1">
      <c r="A21" s="219" t="s">
        <v>46</v>
      </c>
      <c r="B21" s="223" t="s">
        <v>209</v>
      </c>
      <c r="C21" s="221"/>
      <c r="D21" s="222"/>
    </row>
    <row r="22" spans="1:4" s="61" customFormat="1" ht="25.5" customHeight="1">
      <c r="A22" s="229" t="s">
        <v>213</v>
      </c>
      <c r="B22" s="205" t="s">
        <v>210</v>
      </c>
      <c r="C22" s="230"/>
      <c r="D22" s="231"/>
    </row>
    <row r="23" spans="1:4" ht="42" customHeight="1">
      <c r="A23" s="232"/>
      <c r="B23" s="228" t="s">
        <v>85</v>
      </c>
      <c r="C23" s="226"/>
      <c r="D23" s="227"/>
    </row>
    <row r="24" spans="1:4" ht="25.5" customHeight="1">
      <c r="A24" s="232"/>
      <c r="B24" s="225" t="s">
        <v>86</v>
      </c>
      <c r="C24" s="226"/>
      <c r="D24" s="227"/>
    </row>
    <row r="25" spans="1:4" ht="25.5" customHeight="1">
      <c r="A25" s="232"/>
      <c r="B25" s="225" t="s">
        <v>87</v>
      </c>
      <c r="C25" s="226"/>
      <c r="D25" s="227"/>
    </row>
    <row r="26" spans="1:4" ht="25.5" customHeight="1">
      <c r="A26" s="232"/>
      <c r="B26" s="225" t="s">
        <v>88</v>
      </c>
      <c r="C26" s="226"/>
      <c r="D26" s="227"/>
    </row>
    <row r="27" spans="1:4" ht="25.5" customHeight="1">
      <c r="A27" s="233"/>
      <c r="B27" s="225" t="s">
        <v>89</v>
      </c>
      <c r="C27" s="226"/>
      <c r="D27" s="227"/>
    </row>
    <row r="28" spans="1:4" s="61" customFormat="1" ht="25.5" customHeight="1">
      <c r="A28" s="229" t="s">
        <v>214</v>
      </c>
      <c r="B28" s="234" t="s">
        <v>91</v>
      </c>
      <c r="C28" s="230"/>
      <c r="D28" s="231"/>
    </row>
    <row r="29" spans="1:4" ht="25.5" customHeight="1">
      <c r="A29" s="232"/>
      <c r="B29" s="228" t="s">
        <v>92</v>
      </c>
      <c r="C29" s="226"/>
      <c r="D29" s="227"/>
    </row>
    <row r="30" spans="1:4" ht="25.5" customHeight="1">
      <c r="A30" s="232"/>
      <c r="B30" s="225" t="s">
        <v>93</v>
      </c>
      <c r="C30" s="226"/>
      <c r="D30" s="227"/>
    </row>
    <row r="31" spans="1:4" ht="25.5" customHeight="1">
      <c r="A31" s="232"/>
      <c r="B31" s="225" t="s">
        <v>94</v>
      </c>
      <c r="C31" s="226"/>
      <c r="D31" s="227"/>
    </row>
    <row r="32" spans="1:4" ht="25.5" customHeight="1">
      <c r="A32" s="232"/>
      <c r="B32" s="225" t="s">
        <v>95</v>
      </c>
      <c r="C32" s="226"/>
      <c r="D32" s="227"/>
    </row>
    <row r="33" spans="1:4" ht="25.5" customHeight="1" thickBot="1">
      <c r="A33" s="235"/>
      <c r="B33" s="236" t="s">
        <v>96</v>
      </c>
      <c r="C33" s="237"/>
      <c r="D33" s="238"/>
    </row>
    <row r="34" spans="1:4" s="61" customFormat="1" ht="25.5" customHeight="1">
      <c r="A34" s="239" t="s">
        <v>215</v>
      </c>
      <c r="B34" s="223" t="s">
        <v>98</v>
      </c>
      <c r="C34" s="221"/>
      <c r="D34" s="222"/>
    </row>
    <row r="35" spans="1:4" ht="25.5" customHeight="1">
      <c r="A35" s="240"/>
      <c r="B35" s="228" t="s">
        <v>99</v>
      </c>
      <c r="C35" s="226"/>
      <c r="D35" s="227"/>
    </row>
    <row r="36" spans="1:4" ht="25.5" customHeight="1">
      <c r="A36" s="240"/>
      <c r="B36" s="228" t="s">
        <v>100</v>
      </c>
      <c r="C36" s="226"/>
      <c r="D36" s="227"/>
    </row>
    <row r="37" spans="1:4" ht="25.5" customHeight="1">
      <c r="A37" s="240"/>
      <c r="B37" s="228" t="s">
        <v>101</v>
      </c>
      <c r="C37" s="226"/>
      <c r="D37" s="227"/>
    </row>
    <row r="38" spans="1:4" ht="25.5" customHeight="1">
      <c r="A38" s="240"/>
      <c r="B38" s="228" t="s">
        <v>102</v>
      </c>
      <c r="C38" s="226"/>
      <c r="D38" s="227"/>
    </row>
    <row r="39" spans="1:4" ht="25.5" customHeight="1">
      <c r="A39" s="240"/>
      <c r="B39" s="228" t="s">
        <v>103</v>
      </c>
      <c r="C39" s="226"/>
      <c r="D39" s="227"/>
    </row>
    <row r="40" spans="1:4" ht="25.5" customHeight="1">
      <c r="A40" s="240"/>
      <c r="B40" s="228" t="s">
        <v>104</v>
      </c>
      <c r="C40" s="226"/>
      <c r="D40" s="227"/>
    </row>
    <row r="41" spans="1:4" ht="25.5" customHeight="1">
      <c r="A41" s="241"/>
      <c r="B41" s="228" t="s">
        <v>105</v>
      </c>
      <c r="C41" s="226"/>
      <c r="D41" s="227"/>
    </row>
    <row r="42" spans="1:4" s="61" customFormat="1" ht="25.5" customHeight="1">
      <c r="A42" s="242" t="s">
        <v>216</v>
      </c>
      <c r="B42" s="205" t="s">
        <v>107</v>
      </c>
      <c r="C42" s="230"/>
      <c r="D42" s="231"/>
    </row>
    <row r="43" spans="1:4" ht="25.5" customHeight="1">
      <c r="A43" s="240"/>
      <c r="B43" s="228" t="s">
        <v>108</v>
      </c>
      <c r="C43" s="226"/>
      <c r="D43" s="227"/>
    </row>
    <row r="44" spans="1:4" ht="25.5" customHeight="1">
      <c r="A44" s="240"/>
      <c r="B44" s="228" t="s">
        <v>109</v>
      </c>
      <c r="C44" s="226"/>
      <c r="D44" s="227"/>
    </row>
    <row r="45" spans="1:4" ht="25.5" customHeight="1">
      <c r="A45" s="240"/>
      <c r="B45" s="228" t="s">
        <v>120</v>
      </c>
      <c r="C45" s="226"/>
      <c r="D45" s="227"/>
    </row>
    <row r="46" spans="1:4" ht="25.5" customHeight="1">
      <c r="A46" s="240"/>
      <c r="B46" s="228" t="s">
        <v>110</v>
      </c>
      <c r="C46" s="226"/>
      <c r="D46" s="227"/>
    </row>
    <row r="47" spans="1:4" ht="25.5" customHeight="1">
      <c r="A47" s="240"/>
      <c r="B47" s="228" t="s">
        <v>111</v>
      </c>
      <c r="C47" s="226"/>
      <c r="D47" s="227"/>
    </row>
    <row r="48" spans="1:4" ht="25.5" customHeight="1">
      <c r="A48" s="240"/>
      <c r="B48" s="228" t="s">
        <v>112</v>
      </c>
      <c r="C48" s="226"/>
      <c r="D48" s="227"/>
    </row>
    <row r="49" spans="1:4" ht="30.75" customHeight="1">
      <c r="A49" s="240"/>
      <c r="B49" s="228" t="s">
        <v>219</v>
      </c>
      <c r="C49" s="226"/>
      <c r="D49" s="227"/>
    </row>
    <row r="50" spans="1:4" ht="25.5" customHeight="1" thickBot="1">
      <c r="A50" s="240"/>
      <c r="B50" s="254" t="s">
        <v>105</v>
      </c>
      <c r="C50" s="255"/>
      <c r="D50" s="256"/>
    </row>
    <row r="51" spans="1:8" s="61" customFormat="1" ht="25.5" customHeight="1" thickBot="1">
      <c r="A51" s="257" t="s">
        <v>47</v>
      </c>
      <c r="B51" s="243" t="s">
        <v>218</v>
      </c>
      <c r="C51" s="244"/>
      <c r="D51" s="245"/>
      <c r="F51" s="214"/>
      <c r="G51" s="214"/>
      <c r="H51" s="214"/>
    </row>
    <row r="52" spans="1:8" s="61" customFormat="1" ht="25.5" customHeight="1" thickBot="1">
      <c r="A52" s="219" t="s">
        <v>157</v>
      </c>
      <c r="B52" s="220" t="s">
        <v>309</v>
      </c>
      <c r="C52" s="221"/>
      <c r="D52" s="222"/>
      <c r="F52" s="248"/>
      <c r="G52" s="249"/>
      <c r="H52" s="249"/>
    </row>
    <row r="53" spans="1:4" s="61" customFormat="1" ht="25.5" customHeight="1" thickBot="1">
      <c r="A53" s="257" t="s">
        <v>158</v>
      </c>
      <c r="B53" s="243" t="s">
        <v>121</v>
      </c>
      <c r="C53" s="244"/>
      <c r="D53" s="245"/>
    </row>
    <row r="54" spans="3:4" ht="12.75">
      <c r="C54" s="247"/>
      <c r="D54" s="247"/>
    </row>
    <row r="55" spans="1:4" ht="12.75">
      <c r="A55" s="994" t="s">
        <v>194</v>
      </c>
      <c r="B55" s="994"/>
      <c r="C55" s="247"/>
      <c r="D55" s="247"/>
    </row>
    <row r="56" spans="1:4" ht="13.5" thickBot="1">
      <c r="A56" s="246"/>
      <c r="C56" s="247"/>
      <c r="D56" s="247"/>
    </row>
    <row r="57" spans="1:4" ht="12.75">
      <c r="A57" s="485" t="s">
        <v>51</v>
      </c>
      <c r="B57" s="486" t="s">
        <v>41</v>
      </c>
      <c r="C57" s="486" t="s">
        <v>531</v>
      </c>
      <c r="D57" s="491" t="s">
        <v>532</v>
      </c>
    </row>
    <row r="58" spans="1:4" s="218" customFormat="1" ht="12" thickBot="1">
      <c r="A58" s="488">
        <v>1</v>
      </c>
      <c r="B58" s="489">
        <v>2</v>
      </c>
      <c r="C58" s="489">
        <v>3</v>
      </c>
      <c r="D58" s="490">
        <v>4</v>
      </c>
    </row>
    <row r="59" spans="1:4" s="61" customFormat="1" ht="25.5" customHeight="1">
      <c r="A59" s="411" t="s">
        <v>43</v>
      </c>
      <c r="B59" s="412" t="s">
        <v>211</v>
      </c>
      <c r="C59" s="413"/>
      <c r="D59" s="414"/>
    </row>
    <row r="60" spans="1:4" s="61" customFormat="1" ht="25.5" customHeight="1" thickBot="1">
      <c r="A60" s="415" t="s">
        <v>45</v>
      </c>
      <c r="B60" s="416" t="s">
        <v>212</v>
      </c>
      <c r="C60" s="417"/>
      <c r="D60" s="418"/>
    </row>
    <row r="61" spans="3:4" ht="42.75" customHeight="1">
      <c r="C61" s="247"/>
      <c r="D61" s="247"/>
    </row>
    <row r="62" spans="1:4" ht="69" customHeight="1">
      <c r="A62" s="992" t="s">
        <v>533</v>
      </c>
      <c r="B62" s="992"/>
      <c r="C62" s="992"/>
      <c r="D62" s="992"/>
    </row>
    <row r="63" spans="1:4" s="218" customFormat="1" ht="7.5" customHeight="1">
      <c r="A63" s="390"/>
      <c r="B63" s="391"/>
      <c r="C63" s="390"/>
      <c r="D63" s="249"/>
    </row>
    <row r="64" spans="1:4" ht="15">
      <c r="A64" s="215" t="s">
        <v>79</v>
      </c>
      <c r="B64" s="216"/>
      <c r="C64" s="217" t="s">
        <v>80</v>
      </c>
      <c r="D64" s="247"/>
    </row>
    <row r="65" spans="1:3" ht="4.5" customHeight="1" thickBot="1">
      <c r="A65" s="390"/>
      <c r="B65" s="391"/>
      <c r="C65" s="390"/>
    </row>
    <row r="66" spans="1:3" ht="33.75" customHeight="1">
      <c r="A66" s="485" t="s">
        <v>51</v>
      </c>
      <c r="B66" s="486" t="s">
        <v>41</v>
      </c>
      <c r="C66" s="487" t="s">
        <v>296</v>
      </c>
    </row>
    <row r="67" spans="1:3" s="218" customFormat="1" ht="12" thickBot="1">
      <c r="A67" s="488">
        <v>1</v>
      </c>
      <c r="B67" s="489">
        <v>2</v>
      </c>
      <c r="C67" s="490">
        <v>3</v>
      </c>
    </row>
    <row r="68" spans="1:3" ht="13.5" thickBot="1">
      <c r="A68" s="257" t="s">
        <v>43</v>
      </c>
      <c r="B68" s="392" t="s">
        <v>297</v>
      </c>
      <c r="C68" s="245"/>
    </row>
    <row r="69" spans="1:3" ht="12.75">
      <c r="A69" s="393" t="s">
        <v>298</v>
      </c>
      <c r="B69" s="394" t="s">
        <v>288</v>
      </c>
      <c r="C69" s="395"/>
    </row>
    <row r="70" spans="1:3" ht="39" thickBot="1">
      <c r="A70" s="393" t="s">
        <v>299</v>
      </c>
      <c r="B70" s="396" t="s">
        <v>290</v>
      </c>
      <c r="C70" s="395"/>
    </row>
    <row r="71" spans="1:3" ht="13.5" thickBot="1">
      <c r="A71" s="257" t="s">
        <v>45</v>
      </c>
      <c r="B71" s="392" t="s">
        <v>300</v>
      </c>
      <c r="C71" s="245"/>
    </row>
    <row r="72" spans="1:3" ht="12.75">
      <c r="A72" s="219" t="s">
        <v>84</v>
      </c>
      <c r="B72" s="223" t="s">
        <v>301</v>
      </c>
      <c r="C72" s="222"/>
    </row>
    <row r="73" spans="1:3" ht="25.5">
      <c r="A73" s="397" t="s">
        <v>302</v>
      </c>
      <c r="B73" s="398" t="s">
        <v>210</v>
      </c>
      <c r="C73" s="253"/>
    </row>
    <row r="74" spans="1:3" ht="38.25">
      <c r="A74" s="399"/>
      <c r="B74" s="396" t="s">
        <v>85</v>
      </c>
      <c r="C74" s="400"/>
    </row>
    <row r="75" spans="1:3" ht="12.75">
      <c r="A75" s="399"/>
      <c r="B75" s="401" t="s">
        <v>86</v>
      </c>
      <c r="C75" s="400"/>
    </row>
    <row r="76" spans="1:3" ht="12.75">
      <c r="A76" s="399"/>
      <c r="B76" s="401" t="s">
        <v>87</v>
      </c>
      <c r="C76" s="400"/>
    </row>
    <row r="77" spans="1:3" ht="12.75">
      <c r="A77" s="399"/>
      <c r="B77" s="401" t="s">
        <v>88</v>
      </c>
      <c r="C77" s="400"/>
    </row>
    <row r="78" spans="1:3" ht="12.75">
      <c r="A78" s="393"/>
      <c r="B78" s="401" t="s">
        <v>89</v>
      </c>
      <c r="C78" s="400"/>
    </row>
    <row r="79" spans="1:3" ht="25.5">
      <c r="A79" s="229" t="s">
        <v>303</v>
      </c>
      <c r="B79" s="234" t="s">
        <v>91</v>
      </c>
      <c r="C79" s="231"/>
    </row>
    <row r="80" spans="1:3" ht="25.5">
      <c r="A80" s="399"/>
      <c r="B80" s="396" t="s">
        <v>92</v>
      </c>
      <c r="C80" s="400"/>
    </row>
    <row r="81" spans="1:3" ht="12.75">
      <c r="A81" s="399"/>
      <c r="B81" s="401" t="s">
        <v>93</v>
      </c>
      <c r="C81" s="400"/>
    </row>
    <row r="82" spans="1:3" ht="12.75">
      <c r="A82" s="399"/>
      <c r="B82" s="401" t="s">
        <v>94</v>
      </c>
      <c r="C82" s="400"/>
    </row>
    <row r="83" spans="1:3" ht="12.75">
      <c r="A83" s="399"/>
      <c r="B83" s="401" t="s">
        <v>95</v>
      </c>
      <c r="C83" s="400"/>
    </row>
    <row r="84" spans="1:3" ht="12.75">
      <c r="A84" s="393"/>
      <c r="B84" s="401" t="s">
        <v>96</v>
      </c>
      <c r="C84" s="400"/>
    </row>
    <row r="85" spans="1:3" ht="25.5">
      <c r="A85" s="402" t="s">
        <v>304</v>
      </c>
      <c r="B85" s="251" t="s">
        <v>98</v>
      </c>
      <c r="C85" s="253"/>
    </row>
    <row r="86" spans="1:3" ht="25.5">
      <c r="A86" s="403"/>
      <c r="B86" s="396" t="s">
        <v>99</v>
      </c>
      <c r="C86" s="400"/>
    </row>
    <row r="87" spans="1:3" ht="12.75">
      <c r="A87" s="403"/>
      <c r="B87" s="396" t="s">
        <v>100</v>
      </c>
      <c r="C87" s="400"/>
    </row>
    <row r="88" spans="1:3" ht="12.75">
      <c r="A88" s="403"/>
      <c r="B88" s="396" t="s">
        <v>101</v>
      </c>
      <c r="C88" s="400"/>
    </row>
    <row r="89" spans="1:3" ht="25.5">
      <c r="A89" s="403"/>
      <c r="B89" s="396" t="s">
        <v>102</v>
      </c>
      <c r="C89" s="400"/>
    </row>
    <row r="90" spans="1:3" ht="12.75">
      <c r="A90" s="403"/>
      <c r="B90" s="396" t="s">
        <v>103</v>
      </c>
      <c r="C90" s="400"/>
    </row>
    <row r="91" spans="1:3" ht="12.75">
      <c r="A91" s="403"/>
      <c r="B91" s="396" t="s">
        <v>104</v>
      </c>
      <c r="C91" s="400"/>
    </row>
    <row r="92" spans="1:3" ht="12.75">
      <c r="A92" s="404"/>
      <c r="B92" s="396" t="s">
        <v>105</v>
      </c>
      <c r="C92" s="400"/>
    </row>
    <row r="93" spans="1:3" ht="25.5">
      <c r="A93" s="242" t="s">
        <v>305</v>
      </c>
      <c r="B93" s="205" t="s">
        <v>308</v>
      </c>
      <c r="C93" s="231"/>
    </row>
    <row r="94" spans="1:3" ht="25.5">
      <c r="A94" s="403"/>
      <c r="B94" s="396" t="s">
        <v>108</v>
      </c>
      <c r="C94" s="400"/>
    </row>
    <row r="95" spans="1:3" ht="25.5">
      <c r="A95" s="403"/>
      <c r="B95" s="396" t="s">
        <v>109</v>
      </c>
      <c r="C95" s="400"/>
    </row>
    <row r="96" spans="1:3" ht="12.75">
      <c r="A96" s="403"/>
      <c r="B96" s="396" t="s">
        <v>120</v>
      </c>
      <c r="C96" s="400"/>
    </row>
    <row r="97" spans="1:3" ht="12.75">
      <c r="A97" s="403"/>
      <c r="B97" s="396" t="s">
        <v>110</v>
      </c>
      <c r="C97" s="400"/>
    </row>
    <row r="98" spans="1:3" ht="12.75">
      <c r="A98" s="403"/>
      <c r="B98" s="396" t="s">
        <v>111</v>
      </c>
      <c r="C98" s="400"/>
    </row>
    <row r="99" spans="1:3" ht="12.75">
      <c r="A99" s="403"/>
      <c r="B99" s="396" t="s">
        <v>112</v>
      </c>
      <c r="C99" s="400"/>
    </row>
    <row r="100" spans="1:3" ht="25.5">
      <c r="A100" s="403"/>
      <c r="B100" s="396" t="s">
        <v>219</v>
      </c>
      <c r="C100" s="400"/>
    </row>
    <row r="101" spans="1:3" ht="13.5" thickBot="1">
      <c r="A101" s="403"/>
      <c r="B101" s="405" t="s">
        <v>105</v>
      </c>
      <c r="C101" s="406"/>
    </row>
    <row r="102" spans="1:3" ht="13.5" thickBot="1">
      <c r="A102" s="257" t="s">
        <v>90</v>
      </c>
      <c r="B102" s="243" t="s">
        <v>306</v>
      </c>
      <c r="C102" s="245"/>
    </row>
    <row r="103" spans="1:3" ht="25.5" customHeight="1">
      <c r="A103" s="403"/>
      <c r="B103" s="407" t="s">
        <v>307</v>
      </c>
      <c r="C103" s="400"/>
    </row>
    <row r="104" spans="1:3" ht="25.5">
      <c r="A104" s="403"/>
      <c r="B104" s="407" t="s">
        <v>307</v>
      </c>
      <c r="C104" s="400"/>
    </row>
    <row r="105" spans="1:3" ht="25.5">
      <c r="A105" s="403"/>
      <c r="B105" s="407" t="s">
        <v>307</v>
      </c>
      <c r="C105" s="400"/>
    </row>
    <row r="106" spans="1:3" ht="26.25" thickBot="1">
      <c r="A106" s="408"/>
      <c r="B106" s="409" t="s">
        <v>307</v>
      </c>
      <c r="C106" s="410"/>
    </row>
    <row r="107" spans="1:2" ht="12.75">
      <c r="A107" s="452"/>
      <c r="B107" s="453"/>
    </row>
    <row r="108" spans="1:2" ht="13.5">
      <c r="A108" s="995" t="s">
        <v>156</v>
      </c>
      <c r="B108" s="996"/>
    </row>
    <row r="109" spans="1:2" ht="12.75" customHeight="1">
      <c r="A109" s="451"/>
      <c r="B109" s="451"/>
    </row>
    <row r="110" spans="1:16" ht="12.75">
      <c r="A110" s="61"/>
      <c r="B110" s="214" t="s">
        <v>114</v>
      </c>
      <c r="C110" s="214" t="s">
        <v>115</v>
      </c>
      <c r="D110" s="214" t="s">
        <v>115</v>
      </c>
      <c r="E110" s="61"/>
      <c r="F110" s="61"/>
      <c r="G110" s="61"/>
      <c r="H110" s="61"/>
      <c r="I110" s="61"/>
      <c r="J110" s="61"/>
      <c r="K110" s="61"/>
      <c r="L110" s="61"/>
      <c r="M110" s="61"/>
      <c r="N110" s="61"/>
      <c r="O110" s="61"/>
      <c r="P110" s="61"/>
    </row>
    <row r="111" spans="1:16" ht="12.75">
      <c r="A111" s="61"/>
      <c r="B111" s="248" t="s">
        <v>116</v>
      </c>
      <c r="C111" s="249" t="s">
        <v>117</v>
      </c>
      <c r="D111" s="249" t="s">
        <v>118</v>
      </c>
      <c r="E111" s="61"/>
      <c r="F111" s="61"/>
      <c r="G111" s="61"/>
      <c r="H111" s="61"/>
      <c r="I111" s="61"/>
      <c r="J111" s="61"/>
      <c r="K111" s="61"/>
      <c r="L111" s="61"/>
      <c r="M111" s="61"/>
      <c r="N111" s="61"/>
      <c r="O111" s="61"/>
      <c r="P111" s="61"/>
    </row>
  </sheetData>
  <sheetProtection/>
  <mergeCells count="4">
    <mergeCell ref="A3:D3"/>
    <mergeCell ref="A55:B55"/>
    <mergeCell ref="A62:D62"/>
    <mergeCell ref="A108:B108"/>
  </mergeCells>
  <printOptions horizontalCentered="1"/>
  <pageMargins left="0.3937007874015748" right="0.3937007874015748" top="0.7086614173228347" bottom="0.7086614173228347" header="0.5118110236220472" footer="0.5118110236220472"/>
  <pageSetup horizontalDpi="600" verticalDpi="600" orientation="portrait" paperSize="9" scale="81" r:id="rId1"/>
  <headerFooter alignWithMargins="0">
    <oddFooter>&amp;R&amp;P</oddFooter>
  </headerFooter>
  <rowBreaks count="2" manualBreakCount="2">
    <brk id="33" max="255" man="1"/>
    <brk id="61" max="255" man="1"/>
  </rowBreaks>
</worksheet>
</file>

<file path=xl/worksheets/sheet12.xml><?xml version="1.0" encoding="utf-8"?>
<worksheet xmlns="http://schemas.openxmlformats.org/spreadsheetml/2006/main" xmlns:r="http://schemas.openxmlformats.org/officeDocument/2006/relationships">
  <sheetPr>
    <tabColor rgb="FFCCFFCC"/>
  </sheetPr>
  <dimension ref="A1:C29"/>
  <sheetViews>
    <sheetView showGridLines="0" view="pageBreakPreview" zoomScaleSheetLayoutView="100" zoomScalePageLayoutView="0" workbookViewId="0" topLeftCell="A1">
      <selection activeCell="C1" sqref="C1"/>
    </sheetView>
  </sheetViews>
  <sheetFormatPr defaultColWidth="9.00390625" defaultRowHeight="12.75"/>
  <cols>
    <col min="1" max="1" width="13.625" style="0" customWidth="1"/>
    <col min="2" max="2" width="50.375" style="0" customWidth="1"/>
    <col min="3" max="3" width="28.875" style="0" customWidth="1"/>
  </cols>
  <sheetData>
    <row r="1" ht="38.25">
      <c r="C1" s="109" t="s">
        <v>722</v>
      </c>
    </row>
    <row r="2" spans="1:3" ht="27.75" customHeight="1">
      <c r="A2" s="999" t="s">
        <v>534</v>
      </c>
      <c r="B2" s="999"/>
      <c r="C2" s="999"/>
    </row>
    <row r="4" spans="1:3" ht="25.5">
      <c r="A4" s="43" t="s">
        <v>516</v>
      </c>
      <c r="B4" s="1000" t="s">
        <v>60</v>
      </c>
      <c r="C4" s="1000"/>
    </row>
    <row r="5" spans="1:3" ht="24" customHeight="1">
      <c r="A5" s="43" t="s">
        <v>517</v>
      </c>
      <c r="B5" s="1000" t="s">
        <v>60</v>
      </c>
      <c r="C5" s="1000"/>
    </row>
    <row r="6" spans="1:3" ht="24" customHeight="1">
      <c r="A6" s="43" t="s">
        <v>518</v>
      </c>
      <c r="B6" s="1000" t="s">
        <v>60</v>
      </c>
      <c r="C6" s="1000"/>
    </row>
    <row r="9" spans="1:3" ht="42.75" customHeight="1">
      <c r="A9" s="492" t="s">
        <v>61</v>
      </c>
      <c r="B9" s="492" t="s">
        <v>204</v>
      </c>
      <c r="C9" s="492" t="s">
        <v>62</v>
      </c>
    </row>
    <row r="10" spans="1:3" ht="39.75" customHeight="1">
      <c r="A10" s="44"/>
      <c r="B10" s="44"/>
      <c r="C10" s="44"/>
    </row>
    <row r="11" spans="1:3" ht="39.75" customHeight="1">
      <c r="A11" s="44"/>
      <c r="B11" s="44"/>
      <c r="C11" s="44"/>
    </row>
    <row r="12" spans="1:3" ht="39.75" customHeight="1">
      <c r="A12" s="44"/>
      <c r="B12" s="44"/>
      <c r="C12" s="44"/>
    </row>
    <row r="13" spans="1:3" ht="39.75" customHeight="1">
      <c r="A13" s="44"/>
      <c r="B13" s="44"/>
      <c r="C13" s="44"/>
    </row>
    <row r="14" spans="1:3" ht="39.75" customHeight="1">
      <c r="A14" s="44"/>
      <c r="B14" s="44"/>
      <c r="C14" s="44"/>
    </row>
    <row r="15" spans="1:3" ht="39.75" customHeight="1">
      <c r="A15" s="44"/>
      <c r="B15" s="44"/>
      <c r="C15" s="44"/>
    </row>
    <row r="16" spans="1:3" ht="39.75" customHeight="1">
      <c r="A16" s="44"/>
      <c r="B16" s="44"/>
      <c r="C16" s="44"/>
    </row>
    <row r="17" spans="1:3" ht="39.75" customHeight="1">
      <c r="A17" s="44"/>
      <c r="B17" s="44"/>
      <c r="C17" s="44"/>
    </row>
    <row r="18" spans="1:3" ht="39.75" customHeight="1">
      <c r="A18" s="44"/>
      <c r="B18" s="44"/>
      <c r="C18" s="44"/>
    </row>
    <row r="19" spans="1:3" ht="39.75" customHeight="1">
      <c r="A19" s="44"/>
      <c r="B19" s="44"/>
      <c r="C19" s="44"/>
    </row>
    <row r="20" spans="1:3" ht="39.75" customHeight="1">
      <c r="A20" s="44"/>
      <c r="B20" s="44"/>
      <c r="C20" s="44"/>
    </row>
    <row r="21" spans="1:3" ht="12.75">
      <c r="A21" s="45"/>
      <c r="B21" s="45"/>
      <c r="C21" s="45"/>
    </row>
    <row r="22" spans="1:3" ht="42.75" customHeight="1">
      <c r="A22" s="997" t="s">
        <v>310</v>
      </c>
      <c r="B22" s="997"/>
      <c r="C22" s="997"/>
    </row>
    <row r="24" spans="1:3" ht="54" customHeight="1">
      <c r="A24" s="900" t="s">
        <v>519</v>
      </c>
      <c r="B24" s="900"/>
      <c r="C24" s="900"/>
    </row>
    <row r="28" spans="1:3" ht="12.75">
      <c r="A28" s="998" t="s">
        <v>64</v>
      </c>
      <c r="B28" s="998"/>
      <c r="C28" s="55" t="s">
        <v>65</v>
      </c>
    </row>
    <row r="29" spans="1:3" ht="12.75">
      <c r="A29" s="998" t="s">
        <v>63</v>
      </c>
      <c r="B29" s="998"/>
      <c r="C29" s="55" t="s">
        <v>66</v>
      </c>
    </row>
  </sheetData>
  <sheetProtection/>
  <mergeCells count="8">
    <mergeCell ref="A22:C22"/>
    <mergeCell ref="A28:B28"/>
    <mergeCell ref="A29:B29"/>
    <mergeCell ref="A2:C2"/>
    <mergeCell ref="B4:C4"/>
    <mergeCell ref="B5:C5"/>
    <mergeCell ref="B6:C6"/>
    <mergeCell ref="A24:C24"/>
  </mergeCells>
  <printOptions horizontalCentered="1"/>
  <pageMargins left="0.7874015748031497" right="0.7874015748031497" top="0.7874015748031497" bottom="0.3937007874015748" header="0.5118110236220472" footer="0.5118110236220472"/>
  <pageSetup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tabColor rgb="FFCCFFCC"/>
  </sheetPr>
  <dimension ref="A1:K27"/>
  <sheetViews>
    <sheetView showGridLines="0" view="pageBreakPreview" zoomScaleSheetLayoutView="100" zoomScalePageLayoutView="0" workbookViewId="0" topLeftCell="A1">
      <selection activeCell="C1" sqref="C1"/>
    </sheetView>
  </sheetViews>
  <sheetFormatPr defaultColWidth="9.00390625" defaultRowHeight="12.75"/>
  <cols>
    <col min="1" max="1" width="5.75390625" style="332" customWidth="1"/>
    <col min="2" max="2" width="14.25390625" style="332" customWidth="1"/>
    <col min="3" max="4" width="25.25390625" style="332" customWidth="1"/>
    <col min="5" max="5" width="31.00390625" style="332" bestFit="1" customWidth="1"/>
    <col min="6" max="16384" width="9.125" style="332" customWidth="1"/>
  </cols>
  <sheetData>
    <row r="1" ht="38.25">
      <c r="E1" s="419" t="s">
        <v>723</v>
      </c>
    </row>
    <row r="2" ht="12.75">
      <c r="E2" s="419"/>
    </row>
    <row r="3" spans="1:11" ht="18">
      <c r="A3" s="1009" t="s">
        <v>130</v>
      </c>
      <c r="B3" s="1009"/>
      <c r="C3" s="1009"/>
      <c r="D3" s="1009"/>
      <c r="E3" s="1009"/>
      <c r="K3" s="332">
        <v>12</v>
      </c>
    </row>
    <row r="4" spans="1:2" ht="12.75">
      <c r="A4" s="356"/>
      <c r="B4" s="356"/>
    </row>
    <row r="5" spans="1:5" ht="15">
      <c r="A5" s="1010" t="s">
        <v>131</v>
      </c>
      <c r="B5" s="1010"/>
      <c r="C5" s="1010"/>
      <c r="D5" s="1010"/>
      <c r="E5" s="1010"/>
    </row>
    <row r="6" spans="1:5" ht="12.75">
      <c r="A6" s="1011" t="s">
        <v>132</v>
      </c>
      <c r="B6" s="1011"/>
      <c r="C6" s="1011"/>
      <c r="D6" s="1011"/>
      <c r="E6" s="1011"/>
    </row>
    <row r="7" spans="1:2" ht="12.75">
      <c r="A7" s="420"/>
      <c r="B7" s="420"/>
    </row>
    <row r="8" spans="1:5" ht="15.75">
      <c r="A8" s="1003" t="s">
        <v>133</v>
      </c>
      <c r="B8" s="1003"/>
      <c r="C8" s="1003"/>
      <c r="D8" s="1003"/>
      <c r="E8" s="1003"/>
    </row>
    <row r="9" spans="1:5" ht="15.75">
      <c r="A9" s="1003" t="s">
        <v>535</v>
      </c>
      <c r="B9" s="1003"/>
      <c r="C9" s="1003"/>
      <c r="D9" s="1003"/>
      <c r="E9" s="1003"/>
    </row>
    <row r="10" spans="1:2" ht="15.75">
      <c r="A10" s="421"/>
      <c r="B10" s="421"/>
    </row>
    <row r="11" spans="1:5" ht="75" customHeight="1">
      <c r="A11" s="422">
        <v>1</v>
      </c>
      <c r="B11" s="1002" t="s">
        <v>78</v>
      </c>
      <c r="C11" s="1002"/>
      <c r="D11" s="1004"/>
      <c r="E11" s="1005"/>
    </row>
    <row r="12" spans="1:5" ht="75" customHeight="1">
      <c r="A12" s="422">
        <v>2</v>
      </c>
      <c r="B12" s="1002" t="s">
        <v>134</v>
      </c>
      <c r="C12" s="1002"/>
      <c r="D12" s="1004"/>
      <c r="E12" s="1005"/>
    </row>
    <row r="13" spans="1:5" ht="75" customHeight="1">
      <c r="A13" s="422">
        <v>3</v>
      </c>
      <c r="B13" s="1002" t="s">
        <v>135</v>
      </c>
      <c r="C13" s="1002"/>
      <c r="D13" s="1004"/>
      <c r="E13" s="1005"/>
    </row>
    <row r="14" spans="1:5" ht="75" customHeight="1">
      <c r="A14" s="422">
        <v>4</v>
      </c>
      <c r="B14" s="1002" t="s">
        <v>142</v>
      </c>
      <c r="C14" s="1002"/>
      <c r="D14" s="1004"/>
      <c r="E14" s="1005"/>
    </row>
    <row r="15" spans="1:5" ht="75" customHeight="1">
      <c r="A15" s="422">
        <v>5</v>
      </c>
      <c r="B15" s="1002" t="s">
        <v>136</v>
      </c>
      <c r="C15" s="1002"/>
      <c r="D15" s="1004"/>
      <c r="E15" s="1005"/>
    </row>
    <row r="16" spans="1:5" ht="75" customHeight="1">
      <c r="A16" s="422">
        <v>6</v>
      </c>
      <c r="B16" s="1002" t="s">
        <v>137</v>
      </c>
      <c r="C16" s="1002"/>
      <c r="D16" s="1004"/>
      <c r="E16" s="1005"/>
    </row>
    <row r="19" spans="1:5" ht="18" customHeight="1">
      <c r="A19" s="1001" t="s">
        <v>138</v>
      </c>
      <c r="B19" s="1001"/>
      <c r="C19" s="423"/>
      <c r="D19" s="1006" t="s">
        <v>140</v>
      </c>
      <c r="E19" s="1003"/>
    </row>
    <row r="20" spans="1:5" ht="69.75" customHeight="1">
      <c r="A20" s="1001" t="s">
        <v>143</v>
      </c>
      <c r="B20" s="1001"/>
      <c r="C20" s="423"/>
      <c r="D20" s="1007" t="s">
        <v>141</v>
      </c>
      <c r="E20" s="1008"/>
    </row>
    <row r="21" spans="1:4" ht="69.75" customHeight="1">
      <c r="A21" s="1001" t="s">
        <v>139</v>
      </c>
      <c r="B21" s="1001"/>
      <c r="C21" s="423"/>
      <c r="D21" s="424"/>
    </row>
    <row r="22" spans="1:2" ht="15.75">
      <c r="A22" s="421"/>
      <c r="B22" s="421"/>
    </row>
    <row r="23" spans="1:2" ht="15.75">
      <c r="A23" s="421"/>
      <c r="B23" s="421"/>
    </row>
    <row r="26" spans="1:2" ht="12.75">
      <c r="A26" s="420"/>
      <c r="B26" s="420"/>
    </row>
    <row r="27" spans="1:2" ht="12.75">
      <c r="A27" s="420"/>
      <c r="B27" s="420"/>
    </row>
  </sheetData>
  <sheetProtection/>
  <mergeCells count="22">
    <mergeCell ref="D20:E20"/>
    <mergeCell ref="A20:B20"/>
    <mergeCell ref="A3:E3"/>
    <mergeCell ref="A5:E5"/>
    <mergeCell ref="A8:E8"/>
    <mergeCell ref="D15:E15"/>
    <mergeCell ref="D11:E11"/>
    <mergeCell ref="B15:C15"/>
    <mergeCell ref="B16:C16"/>
    <mergeCell ref="A6:E6"/>
    <mergeCell ref="A9:E9"/>
    <mergeCell ref="D12:E12"/>
    <mergeCell ref="D13:E13"/>
    <mergeCell ref="D16:E16"/>
    <mergeCell ref="D19:E19"/>
    <mergeCell ref="D14:E14"/>
    <mergeCell ref="A21:B21"/>
    <mergeCell ref="B11:C11"/>
    <mergeCell ref="B12:C12"/>
    <mergeCell ref="B13:C13"/>
    <mergeCell ref="B14:C14"/>
    <mergeCell ref="A19:B19"/>
  </mergeCells>
  <printOptions horizontalCentered="1"/>
  <pageMargins left="0.3937007874015748" right="0.3937007874015748" top="0.7874015748031497" bottom="0.3937007874015748" header="0.5118110236220472" footer="0.5118110236220472"/>
  <pageSetup horizontalDpi="1200" verticalDpi="1200" orientation="portrait" paperSize="9" scale="95" r:id="rId1"/>
</worksheet>
</file>

<file path=xl/worksheets/sheet14.xml><?xml version="1.0" encoding="utf-8"?>
<worksheet xmlns="http://schemas.openxmlformats.org/spreadsheetml/2006/main" xmlns:r="http://schemas.openxmlformats.org/officeDocument/2006/relationships">
  <sheetPr>
    <tabColor rgb="FFCCFFCC"/>
  </sheetPr>
  <dimension ref="A1:AC70"/>
  <sheetViews>
    <sheetView showGridLines="0" tabSelected="1" view="pageBreakPreview" zoomScaleSheetLayoutView="100" zoomScalePageLayoutView="0" workbookViewId="0" topLeftCell="A10">
      <selection activeCell="I18" sqref="I18"/>
    </sheetView>
  </sheetViews>
  <sheetFormatPr defaultColWidth="9.00390625" defaultRowHeight="12.75"/>
  <cols>
    <col min="1" max="1" width="5.00390625" style="121" customWidth="1"/>
    <col min="2" max="2" width="6.875" style="121" customWidth="1"/>
    <col min="3" max="3" width="6.25390625" style="121" customWidth="1"/>
    <col min="4" max="4" width="41.375" style="121" customWidth="1"/>
    <col min="5" max="6" width="6.00390625" style="121" customWidth="1"/>
    <col min="7" max="7" width="10.25390625" style="119" customWidth="1"/>
    <col min="8" max="9" width="10.875" style="122" customWidth="1"/>
    <col min="10" max="10" width="11.875" style="122" customWidth="1"/>
    <col min="11" max="11" width="12.625" style="122" customWidth="1"/>
    <col min="12" max="12" width="11.25390625" style="122" customWidth="1"/>
    <col min="13" max="13" width="11.375" style="122" customWidth="1"/>
    <col min="14" max="14" width="11.25390625" style="122" customWidth="1"/>
    <col min="15" max="15" width="36.75390625" style="93" customWidth="1"/>
    <col min="16" max="16" width="20.75390625" style="118" customWidth="1"/>
    <col min="17" max="16384" width="9.125" style="118" customWidth="1"/>
  </cols>
  <sheetData>
    <row r="1" spans="1:15" ht="50.25" customHeight="1">
      <c r="A1" s="94"/>
      <c r="B1" s="94"/>
      <c r="C1" s="94"/>
      <c r="D1" s="94"/>
      <c r="E1" s="94"/>
      <c r="F1" s="94"/>
      <c r="G1" s="95"/>
      <c r="H1" s="92"/>
      <c r="I1" s="92"/>
      <c r="J1" s="92"/>
      <c r="K1" s="92"/>
      <c r="L1" s="92"/>
      <c r="M1" s="92"/>
      <c r="N1" s="1012" t="s">
        <v>956</v>
      </c>
      <c r="O1" s="1012"/>
    </row>
    <row r="2" spans="1:29" s="119" customFormat="1" ht="40.5" customHeight="1" thickBot="1">
      <c r="A2" s="1021" t="s">
        <v>914</v>
      </c>
      <c r="B2" s="1021"/>
      <c r="C2" s="1021"/>
      <c r="D2" s="1021"/>
      <c r="E2" s="1021"/>
      <c r="F2" s="1021"/>
      <c r="G2" s="1021"/>
      <c r="H2" s="1021"/>
      <c r="I2" s="1021"/>
      <c r="J2" s="1021"/>
      <c r="K2" s="1021"/>
      <c r="L2" s="1021"/>
      <c r="M2" s="1021"/>
      <c r="N2" s="1021"/>
      <c r="O2" s="1022"/>
      <c r="P2" s="90"/>
      <c r="Q2" s="90"/>
      <c r="R2" s="90"/>
      <c r="S2" s="90"/>
      <c r="T2" s="90"/>
      <c r="U2" s="90"/>
      <c r="V2" s="90"/>
      <c r="W2" s="90"/>
      <c r="X2" s="90"/>
      <c r="Y2" s="90"/>
      <c r="Z2" s="90"/>
      <c r="AA2" s="90"/>
      <c r="AB2" s="90"/>
      <c r="AC2" s="90"/>
    </row>
    <row r="3" spans="1:17" ht="14.25">
      <c r="A3" s="1023" t="s">
        <v>18</v>
      </c>
      <c r="B3" s="1026" t="s">
        <v>38</v>
      </c>
      <c r="C3" s="1029" t="s">
        <v>916</v>
      </c>
      <c r="D3" s="1029" t="s">
        <v>151</v>
      </c>
      <c r="E3" s="1031" t="s">
        <v>39</v>
      </c>
      <c r="F3" s="1032"/>
      <c r="G3" s="1040" t="s">
        <v>40</v>
      </c>
      <c r="H3" s="1043" t="s">
        <v>925</v>
      </c>
      <c r="I3" s="1013" t="s">
        <v>167</v>
      </c>
      <c r="J3" s="1014"/>
      <c r="K3" s="1014"/>
      <c r="L3" s="1014"/>
      <c r="M3" s="1014"/>
      <c r="N3" s="1015"/>
      <c r="O3" s="1016" t="s">
        <v>187</v>
      </c>
      <c r="P3" s="113"/>
      <c r="Q3" s="113"/>
    </row>
    <row r="4" spans="1:17" ht="14.25">
      <c r="A4" s="1024"/>
      <c r="B4" s="1027"/>
      <c r="C4" s="1030"/>
      <c r="D4" s="1030"/>
      <c r="E4" s="1033"/>
      <c r="F4" s="1034"/>
      <c r="G4" s="1041"/>
      <c r="H4" s="1044"/>
      <c r="I4" s="1053" t="s">
        <v>918</v>
      </c>
      <c r="J4" s="868" t="s">
        <v>35</v>
      </c>
      <c r="K4" s="1053" t="s">
        <v>205</v>
      </c>
      <c r="L4" s="1053" t="s">
        <v>50</v>
      </c>
      <c r="M4" s="869" t="s">
        <v>35</v>
      </c>
      <c r="N4" s="1053" t="s">
        <v>149</v>
      </c>
      <c r="O4" s="1017"/>
      <c r="P4" s="113"/>
      <c r="Q4" s="113"/>
    </row>
    <row r="5" spans="1:17" ht="59.25" customHeight="1">
      <c r="A5" s="1025"/>
      <c r="B5" s="1028"/>
      <c r="C5" s="1027"/>
      <c r="D5" s="925"/>
      <c r="E5" s="1035"/>
      <c r="F5" s="1036"/>
      <c r="G5" s="1042"/>
      <c r="H5" s="1041"/>
      <c r="I5" s="1054"/>
      <c r="J5" s="866" t="s">
        <v>919</v>
      </c>
      <c r="K5" s="1054"/>
      <c r="L5" s="1054"/>
      <c r="M5" s="867" t="s">
        <v>919</v>
      </c>
      <c r="N5" s="1054"/>
      <c r="O5" s="1018"/>
      <c r="P5" s="113"/>
      <c r="Q5" s="113"/>
    </row>
    <row r="6" spans="1:17" s="115" customFormat="1" ht="15" thickBot="1">
      <c r="A6" s="493">
        <v>1</v>
      </c>
      <c r="B6" s="494">
        <v>2</v>
      </c>
      <c r="C6" s="494">
        <v>3</v>
      </c>
      <c r="D6" s="494">
        <v>4</v>
      </c>
      <c r="E6" s="495">
        <v>5</v>
      </c>
      <c r="F6" s="495">
        <v>6</v>
      </c>
      <c r="G6" s="496">
        <v>7</v>
      </c>
      <c r="H6" s="497">
        <v>8</v>
      </c>
      <c r="I6" s="497">
        <v>9</v>
      </c>
      <c r="J6" s="497">
        <v>10</v>
      </c>
      <c r="K6" s="497">
        <v>11</v>
      </c>
      <c r="L6" s="497">
        <v>12</v>
      </c>
      <c r="M6" s="497">
        <v>13</v>
      </c>
      <c r="N6" s="497">
        <v>14</v>
      </c>
      <c r="O6" s="498">
        <v>15</v>
      </c>
      <c r="P6" s="114"/>
      <c r="Q6" s="113"/>
    </row>
    <row r="7" spans="1:17" s="115" customFormat="1" ht="14.25">
      <c r="A7" s="1045" t="s">
        <v>778</v>
      </c>
      <c r="B7" s="1046"/>
      <c r="C7" s="1046"/>
      <c r="D7" s="1046"/>
      <c r="E7" s="1046"/>
      <c r="F7" s="1046"/>
      <c r="G7" s="1047"/>
      <c r="H7" s="824">
        <f aca="true" t="shared" si="0" ref="H7:N7">SUM(H8:H9)</f>
        <v>290000</v>
      </c>
      <c r="I7" s="861">
        <f t="shared" si="0"/>
        <v>0</v>
      </c>
      <c r="J7" s="861">
        <f>SUM(J8:J9)</f>
        <v>0</v>
      </c>
      <c r="K7" s="861">
        <f t="shared" si="0"/>
        <v>290000</v>
      </c>
      <c r="L7" s="861">
        <f t="shared" si="0"/>
        <v>0</v>
      </c>
      <c r="M7" s="861">
        <f>SUM(M8:M9)</f>
        <v>0</v>
      </c>
      <c r="N7" s="861">
        <f t="shared" si="0"/>
        <v>0</v>
      </c>
      <c r="O7" s="825"/>
      <c r="P7" s="114"/>
      <c r="Q7" s="113"/>
    </row>
    <row r="8" spans="1:17" s="120" customFormat="1" ht="30" customHeight="1">
      <c r="A8" s="826">
        <v>1</v>
      </c>
      <c r="B8" s="827">
        <v>40002</v>
      </c>
      <c r="C8" s="827">
        <v>45</v>
      </c>
      <c r="D8" s="828" t="s">
        <v>762</v>
      </c>
      <c r="E8" s="829">
        <v>2012</v>
      </c>
      <c r="F8" s="830">
        <v>2015</v>
      </c>
      <c r="G8" s="822" t="s">
        <v>910</v>
      </c>
      <c r="H8" s="823">
        <f>I8+K8+N8</f>
        <v>70000</v>
      </c>
      <c r="I8" s="831"/>
      <c r="J8" s="831"/>
      <c r="K8" s="831">
        <v>70000</v>
      </c>
      <c r="L8" s="831"/>
      <c r="M8" s="831"/>
      <c r="N8" s="831"/>
      <c r="O8" s="832" t="s">
        <v>880</v>
      </c>
      <c r="P8" s="113"/>
      <c r="Q8" s="113"/>
    </row>
    <row r="9" spans="1:17" s="120" customFormat="1" ht="30.75" customHeight="1">
      <c r="A9" s="826">
        <v>2</v>
      </c>
      <c r="B9" s="827">
        <v>40002</v>
      </c>
      <c r="C9" s="827">
        <v>45</v>
      </c>
      <c r="D9" s="828" t="s">
        <v>763</v>
      </c>
      <c r="E9" s="833">
        <v>2015</v>
      </c>
      <c r="F9" s="830">
        <v>2015</v>
      </c>
      <c r="G9" s="822" t="s">
        <v>910</v>
      </c>
      <c r="H9" s="823">
        <f>I9+K9+N9</f>
        <v>220000</v>
      </c>
      <c r="I9" s="831"/>
      <c r="J9" s="831"/>
      <c r="K9" s="831">
        <v>220000</v>
      </c>
      <c r="L9" s="831"/>
      <c r="M9" s="831"/>
      <c r="N9" s="831"/>
      <c r="O9" s="832" t="s">
        <v>755</v>
      </c>
      <c r="P9" s="113"/>
      <c r="Q9" s="113"/>
    </row>
    <row r="10" spans="1:17" s="120" customFormat="1" ht="14.25">
      <c r="A10" s="1037" t="s">
        <v>779</v>
      </c>
      <c r="B10" s="1048"/>
      <c r="C10" s="1048"/>
      <c r="D10" s="1048"/>
      <c r="E10" s="1048"/>
      <c r="F10" s="1048"/>
      <c r="G10" s="1049"/>
      <c r="H10" s="824">
        <f aca="true" t="shared" si="1" ref="H10:N10">SUM(H11:H20)</f>
        <v>7355000</v>
      </c>
      <c r="I10" s="861">
        <f t="shared" si="1"/>
        <v>4661261</v>
      </c>
      <c r="J10" s="861">
        <f>SUM(J11:J20)</f>
        <v>0</v>
      </c>
      <c r="K10" s="861">
        <f t="shared" si="1"/>
        <v>34239</v>
      </c>
      <c r="L10" s="861">
        <f t="shared" si="1"/>
        <v>1009500</v>
      </c>
      <c r="M10" s="861">
        <f>SUM(M11:M20)</f>
        <v>0</v>
      </c>
      <c r="N10" s="861">
        <f t="shared" si="1"/>
        <v>1650000</v>
      </c>
      <c r="O10" s="825"/>
      <c r="P10" s="113"/>
      <c r="Q10" s="113"/>
    </row>
    <row r="11" spans="1:17" s="120" customFormat="1" ht="30.75" customHeight="1">
      <c r="A11" s="826">
        <v>3</v>
      </c>
      <c r="B11" s="827">
        <v>60004</v>
      </c>
      <c r="C11" s="827">
        <v>25</v>
      </c>
      <c r="D11" s="834" t="s">
        <v>809</v>
      </c>
      <c r="E11" s="835">
        <v>2015</v>
      </c>
      <c r="F11" s="836">
        <v>2015</v>
      </c>
      <c r="G11" s="863" t="s">
        <v>915</v>
      </c>
      <c r="H11" s="823">
        <f aca="true" t="shared" si="2" ref="H11:H17">I11+K11+N11</f>
        <v>70000</v>
      </c>
      <c r="I11" s="831">
        <v>70000</v>
      </c>
      <c r="J11" s="831"/>
      <c r="K11" s="831"/>
      <c r="L11" s="838"/>
      <c r="M11" s="838"/>
      <c r="N11" s="831"/>
      <c r="O11" s="839" t="s">
        <v>880</v>
      </c>
      <c r="P11" s="113"/>
      <c r="Q11" s="113"/>
    </row>
    <row r="12" spans="1:17" s="120" customFormat="1" ht="28.5" customHeight="1">
      <c r="A12" s="826">
        <v>4</v>
      </c>
      <c r="B12" s="827">
        <v>60004</v>
      </c>
      <c r="C12" s="827">
        <v>25</v>
      </c>
      <c r="D12" s="834" t="s">
        <v>899</v>
      </c>
      <c r="E12" s="835">
        <v>2012</v>
      </c>
      <c r="F12" s="836">
        <v>2016</v>
      </c>
      <c r="G12" s="837" t="s">
        <v>910</v>
      </c>
      <c r="H12" s="823">
        <f t="shared" si="2"/>
        <v>30000</v>
      </c>
      <c r="I12" s="831">
        <v>30000</v>
      </c>
      <c r="J12" s="831"/>
      <c r="K12" s="831"/>
      <c r="L12" s="838"/>
      <c r="M12" s="838"/>
      <c r="N12" s="831"/>
      <c r="O12" s="839" t="s">
        <v>884</v>
      </c>
      <c r="P12" s="113"/>
      <c r="Q12" s="113"/>
    </row>
    <row r="13" spans="1:17" s="120" customFormat="1" ht="38.25">
      <c r="A13" s="826">
        <v>5</v>
      </c>
      <c r="B13" s="827">
        <v>60013</v>
      </c>
      <c r="C13" s="827">
        <v>24</v>
      </c>
      <c r="D13" s="834" t="s">
        <v>875</v>
      </c>
      <c r="E13" s="835">
        <v>2015</v>
      </c>
      <c r="F13" s="836">
        <v>2015</v>
      </c>
      <c r="G13" s="837" t="s">
        <v>910</v>
      </c>
      <c r="H13" s="823">
        <f t="shared" si="2"/>
        <v>60000</v>
      </c>
      <c r="I13" s="831">
        <v>60000</v>
      </c>
      <c r="J13" s="831"/>
      <c r="K13" s="831"/>
      <c r="L13" s="838"/>
      <c r="M13" s="838"/>
      <c r="N13" s="831"/>
      <c r="O13" s="839" t="s">
        <v>777</v>
      </c>
      <c r="P13" s="113"/>
      <c r="Q13" s="113"/>
    </row>
    <row r="14" spans="1:17" s="120" customFormat="1" ht="30.75" customHeight="1">
      <c r="A14" s="826">
        <v>6</v>
      </c>
      <c r="B14" s="827">
        <v>60016</v>
      </c>
      <c r="C14" s="827">
        <v>23</v>
      </c>
      <c r="D14" s="834" t="s">
        <v>881</v>
      </c>
      <c r="E14" s="835">
        <v>2015</v>
      </c>
      <c r="F14" s="836">
        <v>2015</v>
      </c>
      <c r="G14" s="837" t="s">
        <v>910</v>
      </c>
      <c r="H14" s="823">
        <f t="shared" si="2"/>
        <v>15000</v>
      </c>
      <c r="I14" s="831">
        <f>30000-15000</f>
        <v>15000</v>
      </c>
      <c r="J14" s="831"/>
      <c r="K14" s="831"/>
      <c r="L14" s="838"/>
      <c r="M14" s="838"/>
      <c r="N14" s="831"/>
      <c r="O14" s="839" t="s">
        <v>933</v>
      </c>
      <c r="P14" s="113"/>
      <c r="Q14" s="113"/>
    </row>
    <row r="15" spans="1:17" s="120" customFormat="1" ht="26.25" customHeight="1">
      <c r="A15" s="826">
        <v>7</v>
      </c>
      <c r="B15" s="827">
        <v>60016</v>
      </c>
      <c r="C15" s="827">
        <v>23</v>
      </c>
      <c r="D15" s="834" t="s">
        <v>876</v>
      </c>
      <c r="E15" s="835">
        <v>2015</v>
      </c>
      <c r="F15" s="836">
        <v>2015</v>
      </c>
      <c r="G15" s="863" t="s">
        <v>915</v>
      </c>
      <c r="H15" s="823">
        <f t="shared" si="2"/>
        <v>300000</v>
      </c>
      <c r="I15" s="831">
        <v>300000</v>
      </c>
      <c r="J15" s="831" t="s">
        <v>924</v>
      </c>
      <c r="K15" s="831"/>
      <c r="L15" s="838"/>
      <c r="M15" s="838"/>
      <c r="N15" s="831"/>
      <c r="O15" s="839" t="s">
        <v>877</v>
      </c>
      <c r="P15" s="113"/>
      <c r="Q15" s="113"/>
    </row>
    <row r="16" spans="1:17" s="120" customFormat="1" ht="25.5" customHeight="1">
      <c r="A16" s="826">
        <v>8</v>
      </c>
      <c r="B16" s="827">
        <v>60016</v>
      </c>
      <c r="C16" s="827">
        <v>23</v>
      </c>
      <c r="D16" s="834" t="s">
        <v>770</v>
      </c>
      <c r="E16" s="835">
        <v>2015</v>
      </c>
      <c r="F16" s="836">
        <v>2015</v>
      </c>
      <c r="G16" s="837" t="s">
        <v>910</v>
      </c>
      <c r="H16" s="823">
        <f t="shared" si="2"/>
        <v>1460000</v>
      </c>
      <c r="I16" s="831">
        <v>1460000</v>
      </c>
      <c r="J16" s="831"/>
      <c r="K16" s="831"/>
      <c r="L16" s="838"/>
      <c r="M16" s="838"/>
      <c r="N16" s="831"/>
      <c r="O16" s="839" t="s">
        <v>882</v>
      </c>
      <c r="P16" s="113"/>
      <c r="Q16" s="113"/>
    </row>
    <row r="17" spans="1:17" s="120" customFormat="1" ht="38.25">
      <c r="A17" s="826">
        <v>9</v>
      </c>
      <c r="B17" s="827">
        <v>60016</v>
      </c>
      <c r="C17" s="827">
        <v>23</v>
      </c>
      <c r="D17" s="834" t="s">
        <v>761</v>
      </c>
      <c r="E17" s="835">
        <v>2013</v>
      </c>
      <c r="F17" s="836">
        <v>2015</v>
      </c>
      <c r="G17" s="837" t="s">
        <v>910</v>
      </c>
      <c r="H17" s="823">
        <f t="shared" si="2"/>
        <v>3900000</v>
      </c>
      <c r="I17" s="831">
        <v>2250000</v>
      </c>
      <c r="J17" s="831"/>
      <c r="K17" s="831"/>
      <c r="L17" s="838"/>
      <c r="M17" s="838"/>
      <c r="N17" s="831">
        <v>1650000</v>
      </c>
      <c r="O17" s="839" t="s">
        <v>883</v>
      </c>
      <c r="P17" s="113"/>
      <c r="Q17" s="113"/>
    </row>
    <row r="18" spans="1:17" s="120" customFormat="1" ht="40.5" customHeight="1">
      <c r="A18" s="826">
        <v>10</v>
      </c>
      <c r="B18" s="827">
        <v>60016</v>
      </c>
      <c r="C18" s="827">
        <v>24</v>
      </c>
      <c r="D18" s="834" t="s">
        <v>757</v>
      </c>
      <c r="E18" s="835">
        <v>2013</v>
      </c>
      <c r="F18" s="836">
        <v>2015</v>
      </c>
      <c r="G18" s="837" t="s">
        <v>910</v>
      </c>
      <c r="H18" s="823">
        <f>I18+K18+L18+N18</f>
        <v>1446000</v>
      </c>
      <c r="I18" s="831">
        <f>436500-34239</f>
        <v>402261</v>
      </c>
      <c r="J18" s="831"/>
      <c r="K18" s="831">
        <v>34239</v>
      </c>
      <c r="L18" s="838">
        <v>1009500</v>
      </c>
      <c r="M18" s="838"/>
      <c r="N18" s="831"/>
      <c r="O18" s="839" t="s">
        <v>920</v>
      </c>
      <c r="P18" s="113"/>
      <c r="Q18" s="113"/>
    </row>
    <row r="19" spans="1:17" s="120" customFormat="1" ht="29.25" customHeight="1">
      <c r="A19" s="826">
        <v>11</v>
      </c>
      <c r="B19" s="827">
        <v>60016</v>
      </c>
      <c r="C19" s="827">
        <v>24</v>
      </c>
      <c r="D19" s="865" t="s">
        <v>921</v>
      </c>
      <c r="E19" s="835">
        <v>2015</v>
      </c>
      <c r="F19" s="836">
        <v>2015</v>
      </c>
      <c r="G19" s="837" t="s">
        <v>910</v>
      </c>
      <c r="H19" s="823">
        <f>I19+K19+L19+N19</f>
        <v>10000</v>
      </c>
      <c r="I19" s="831">
        <v>10000</v>
      </c>
      <c r="J19" s="831"/>
      <c r="K19" s="831"/>
      <c r="L19" s="838"/>
      <c r="M19" s="838"/>
      <c r="N19" s="831"/>
      <c r="O19" s="839" t="s">
        <v>754</v>
      </c>
      <c r="P19" s="113"/>
      <c r="Q19" s="113"/>
    </row>
    <row r="20" spans="1:17" s="120" customFormat="1" ht="30" customHeight="1">
      <c r="A20" s="826">
        <v>12</v>
      </c>
      <c r="B20" s="827">
        <v>60016</v>
      </c>
      <c r="C20" s="827">
        <v>23</v>
      </c>
      <c r="D20" s="834" t="s">
        <v>771</v>
      </c>
      <c r="E20" s="835">
        <v>2012</v>
      </c>
      <c r="F20" s="836">
        <v>2015</v>
      </c>
      <c r="G20" s="837" t="s">
        <v>910</v>
      </c>
      <c r="H20" s="845">
        <f>I20+K20+L20+N20</f>
        <v>64000</v>
      </c>
      <c r="I20" s="846">
        <f>49000+15000</f>
        <v>64000</v>
      </c>
      <c r="J20" s="846"/>
      <c r="K20" s="846"/>
      <c r="L20" s="843"/>
      <c r="M20" s="843"/>
      <c r="N20" s="846"/>
      <c r="O20" s="875" t="s">
        <v>955</v>
      </c>
      <c r="P20" s="113"/>
      <c r="Q20" s="113"/>
    </row>
    <row r="21" spans="1:17" s="120" customFormat="1" ht="14.25">
      <c r="A21" s="1050" t="s">
        <v>780</v>
      </c>
      <c r="B21" s="1051"/>
      <c r="C21" s="1051"/>
      <c r="D21" s="1051"/>
      <c r="E21" s="1051"/>
      <c r="F21" s="1051"/>
      <c r="G21" s="1052"/>
      <c r="H21" s="824">
        <f aca="true" t="shared" si="3" ref="H21:N21">SUM(H22)</f>
        <v>80000</v>
      </c>
      <c r="I21" s="861">
        <f t="shared" si="3"/>
        <v>80000</v>
      </c>
      <c r="J21" s="861">
        <f>SUM(J22)</f>
        <v>0</v>
      </c>
      <c r="K21" s="861">
        <f t="shared" si="3"/>
        <v>0</v>
      </c>
      <c r="L21" s="861">
        <f t="shared" si="3"/>
        <v>0</v>
      </c>
      <c r="M21" s="861">
        <f>SUM(M22)</f>
        <v>0</v>
      </c>
      <c r="N21" s="861">
        <f t="shared" si="3"/>
        <v>0</v>
      </c>
      <c r="O21" s="825"/>
      <c r="P21" s="113"/>
      <c r="Q21" s="113"/>
    </row>
    <row r="22" spans="1:17" s="120" customFormat="1" ht="30" customHeight="1">
      <c r="A22" s="826">
        <v>13</v>
      </c>
      <c r="B22" s="827">
        <v>63003</v>
      </c>
      <c r="C22" s="827">
        <v>57</v>
      </c>
      <c r="D22" s="834" t="s">
        <v>903</v>
      </c>
      <c r="E22" s="835">
        <v>2015</v>
      </c>
      <c r="F22" s="836">
        <v>2015</v>
      </c>
      <c r="G22" s="837" t="s">
        <v>910</v>
      </c>
      <c r="H22" s="823">
        <f>I22+K22+L22+N22</f>
        <v>80000</v>
      </c>
      <c r="I22" s="831">
        <v>80000</v>
      </c>
      <c r="J22" s="831"/>
      <c r="K22" s="831"/>
      <c r="L22" s="838"/>
      <c r="M22" s="838"/>
      <c r="N22" s="831"/>
      <c r="O22" s="839" t="s">
        <v>756</v>
      </c>
      <c r="P22" s="113"/>
      <c r="Q22" s="113"/>
    </row>
    <row r="23" spans="1:17" s="120" customFormat="1" ht="14.25">
      <c r="A23" s="1037" t="s">
        <v>781</v>
      </c>
      <c r="B23" s="1038"/>
      <c r="C23" s="1038"/>
      <c r="D23" s="1038"/>
      <c r="E23" s="1038"/>
      <c r="F23" s="1038"/>
      <c r="G23" s="1039"/>
      <c r="H23" s="824">
        <f aca="true" t="shared" si="4" ref="H23:N23">SUM(H24:H29)</f>
        <v>1463146</v>
      </c>
      <c r="I23" s="861">
        <f t="shared" si="4"/>
        <v>784976</v>
      </c>
      <c r="J23" s="861">
        <f>SUM(J24:J29)</f>
        <v>0</v>
      </c>
      <c r="K23" s="861">
        <f t="shared" si="4"/>
        <v>678170</v>
      </c>
      <c r="L23" s="861">
        <f t="shared" si="4"/>
        <v>0</v>
      </c>
      <c r="M23" s="861">
        <f>SUM(M24:M29)</f>
        <v>0</v>
      </c>
      <c r="N23" s="861">
        <f t="shared" si="4"/>
        <v>0</v>
      </c>
      <c r="O23" s="825"/>
      <c r="P23" s="113"/>
      <c r="Q23" s="113"/>
    </row>
    <row r="24" spans="1:17" s="120" customFormat="1" ht="38.25">
      <c r="A24" s="826">
        <v>14</v>
      </c>
      <c r="B24" s="827">
        <v>70001</v>
      </c>
      <c r="C24" s="827">
        <v>78</v>
      </c>
      <c r="D24" s="834" t="s">
        <v>744</v>
      </c>
      <c r="E24" s="835">
        <v>2015</v>
      </c>
      <c r="F24" s="836">
        <v>2015</v>
      </c>
      <c r="G24" s="863" t="s">
        <v>915</v>
      </c>
      <c r="H24" s="823">
        <f aca="true" t="shared" si="5" ref="H24:H29">I24+K24+L24+N24</f>
        <v>130396</v>
      </c>
      <c r="I24" s="831">
        <v>130396</v>
      </c>
      <c r="J24" s="831"/>
      <c r="K24" s="831"/>
      <c r="L24" s="838"/>
      <c r="M24" s="838"/>
      <c r="N24" s="831"/>
      <c r="O24" s="839" t="s">
        <v>878</v>
      </c>
      <c r="P24" s="113"/>
      <c r="Q24" s="113"/>
    </row>
    <row r="25" spans="1:17" s="120" customFormat="1" ht="38.25">
      <c r="A25" s="826">
        <v>15</v>
      </c>
      <c r="B25" s="827">
        <v>70001</v>
      </c>
      <c r="C25" s="827">
        <v>33</v>
      </c>
      <c r="D25" s="834" t="s">
        <v>745</v>
      </c>
      <c r="E25" s="835">
        <v>2015</v>
      </c>
      <c r="F25" s="836">
        <v>2015</v>
      </c>
      <c r="G25" s="863" t="s">
        <v>915</v>
      </c>
      <c r="H25" s="823">
        <f t="shared" si="5"/>
        <v>130690</v>
      </c>
      <c r="I25" s="831">
        <v>130690</v>
      </c>
      <c r="J25" s="831"/>
      <c r="K25" s="831"/>
      <c r="L25" s="838"/>
      <c r="M25" s="838"/>
      <c r="N25" s="831"/>
      <c r="O25" s="839" t="s">
        <v>746</v>
      </c>
      <c r="P25" s="113"/>
      <c r="Q25" s="113"/>
    </row>
    <row r="26" spans="1:17" s="120" customFormat="1" ht="38.25">
      <c r="A26" s="826">
        <v>16</v>
      </c>
      <c r="B26" s="827">
        <v>70001</v>
      </c>
      <c r="C26" s="827">
        <v>78</v>
      </c>
      <c r="D26" s="834" t="s">
        <v>747</v>
      </c>
      <c r="E26" s="835">
        <v>2015</v>
      </c>
      <c r="F26" s="836">
        <v>2015</v>
      </c>
      <c r="G26" s="863" t="s">
        <v>915</v>
      </c>
      <c r="H26" s="823">
        <f t="shared" si="5"/>
        <v>513890</v>
      </c>
      <c r="I26" s="831">
        <v>513890</v>
      </c>
      <c r="J26" s="831"/>
      <c r="K26" s="831"/>
      <c r="L26" s="838"/>
      <c r="M26" s="838"/>
      <c r="N26" s="831"/>
      <c r="O26" s="839" t="s">
        <v>879</v>
      </c>
      <c r="P26" s="113"/>
      <c r="Q26" s="113"/>
    </row>
    <row r="27" spans="1:17" s="120" customFormat="1" ht="32.25" customHeight="1">
      <c r="A27" s="826">
        <v>17</v>
      </c>
      <c r="B27" s="827">
        <v>70001</v>
      </c>
      <c r="C27" s="827">
        <v>78</v>
      </c>
      <c r="D27" s="828" t="s">
        <v>748</v>
      </c>
      <c r="E27" s="833">
        <v>2015</v>
      </c>
      <c r="F27" s="830">
        <v>2015</v>
      </c>
      <c r="G27" s="864" t="s">
        <v>915</v>
      </c>
      <c r="H27" s="823">
        <f t="shared" si="5"/>
        <v>134714</v>
      </c>
      <c r="I27" s="831"/>
      <c r="J27" s="831"/>
      <c r="K27" s="831">
        <v>134714</v>
      </c>
      <c r="L27" s="831"/>
      <c r="M27" s="831"/>
      <c r="N27" s="831"/>
      <c r="O27" s="832" t="s">
        <v>749</v>
      </c>
      <c r="P27" s="113"/>
      <c r="Q27" s="113"/>
    </row>
    <row r="28" spans="1:17" s="120" customFormat="1" ht="32.25" customHeight="1">
      <c r="A28" s="826" t="s">
        <v>948</v>
      </c>
      <c r="B28" s="827">
        <v>70005</v>
      </c>
      <c r="C28" s="827">
        <v>79</v>
      </c>
      <c r="D28" s="828" t="s">
        <v>951</v>
      </c>
      <c r="E28" s="833">
        <v>2015</v>
      </c>
      <c r="F28" s="830">
        <v>2015</v>
      </c>
      <c r="G28" s="864" t="s">
        <v>949</v>
      </c>
      <c r="H28" s="823">
        <f t="shared" si="5"/>
        <v>10000</v>
      </c>
      <c r="I28" s="831">
        <v>10000</v>
      </c>
      <c r="J28" s="831"/>
      <c r="K28" s="831"/>
      <c r="L28" s="831"/>
      <c r="M28" s="831"/>
      <c r="N28" s="831"/>
      <c r="O28" s="832" t="s">
        <v>950</v>
      </c>
      <c r="P28" s="113"/>
      <c r="Q28" s="113"/>
    </row>
    <row r="29" spans="1:17" s="120" customFormat="1" ht="38.25">
      <c r="A29" s="826">
        <v>18</v>
      </c>
      <c r="B29" s="827">
        <v>70095</v>
      </c>
      <c r="C29" s="827">
        <v>78</v>
      </c>
      <c r="D29" s="828" t="s">
        <v>750</v>
      </c>
      <c r="E29" s="833">
        <v>2015</v>
      </c>
      <c r="F29" s="830">
        <v>2015</v>
      </c>
      <c r="G29" s="864" t="s">
        <v>915</v>
      </c>
      <c r="H29" s="823">
        <f t="shared" si="5"/>
        <v>543456</v>
      </c>
      <c r="I29" s="831"/>
      <c r="J29" s="831"/>
      <c r="K29" s="831">
        <v>543456</v>
      </c>
      <c r="L29" s="831"/>
      <c r="M29" s="831"/>
      <c r="N29" s="831"/>
      <c r="O29" s="832" t="s">
        <v>751</v>
      </c>
      <c r="P29" s="113"/>
      <c r="Q29" s="113"/>
    </row>
    <row r="30" spans="1:17" s="120" customFormat="1" ht="14.25">
      <c r="A30" s="1037" t="s">
        <v>782</v>
      </c>
      <c r="B30" s="1038"/>
      <c r="C30" s="1038"/>
      <c r="D30" s="1038"/>
      <c r="E30" s="1038"/>
      <c r="F30" s="1038"/>
      <c r="G30" s="1039"/>
      <c r="H30" s="824">
        <f aca="true" t="shared" si="6" ref="H30:N30">SUM(H31:H31)</f>
        <v>203000</v>
      </c>
      <c r="I30" s="861">
        <f t="shared" si="6"/>
        <v>203000</v>
      </c>
      <c r="J30" s="861">
        <f>SUM(J31:J31)</f>
        <v>0</v>
      </c>
      <c r="K30" s="861">
        <f t="shared" si="6"/>
        <v>0</v>
      </c>
      <c r="L30" s="861">
        <f t="shared" si="6"/>
        <v>0</v>
      </c>
      <c r="M30" s="861">
        <f>SUM(M31:M31)</f>
        <v>0</v>
      </c>
      <c r="N30" s="861">
        <f t="shared" si="6"/>
        <v>0</v>
      </c>
      <c r="O30" s="825"/>
      <c r="P30" s="113"/>
      <c r="Q30" s="113"/>
    </row>
    <row r="31" spans="1:17" s="120" customFormat="1" ht="29.25" customHeight="1">
      <c r="A31" s="826">
        <v>19</v>
      </c>
      <c r="B31" s="827">
        <v>75023</v>
      </c>
      <c r="C31" s="827">
        <v>13</v>
      </c>
      <c r="D31" s="834" t="s">
        <v>753</v>
      </c>
      <c r="E31" s="835">
        <v>2015</v>
      </c>
      <c r="F31" s="836">
        <v>2015</v>
      </c>
      <c r="G31" s="837" t="s">
        <v>911</v>
      </c>
      <c r="H31" s="823">
        <f>I31+K31+L31+N31</f>
        <v>203000</v>
      </c>
      <c r="I31" s="831">
        <v>203000</v>
      </c>
      <c r="J31" s="831"/>
      <c r="K31" s="831"/>
      <c r="L31" s="838"/>
      <c r="M31" s="838"/>
      <c r="N31" s="831"/>
      <c r="O31" s="839" t="s">
        <v>752</v>
      </c>
      <c r="P31" s="113"/>
      <c r="Q31" s="113"/>
    </row>
    <row r="32" spans="1:17" s="120" customFormat="1" ht="14.25">
      <c r="A32" s="1037" t="s">
        <v>783</v>
      </c>
      <c r="B32" s="1038"/>
      <c r="C32" s="1038"/>
      <c r="D32" s="1038"/>
      <c r="E32" s="1038"/>
      <c r="F32" s="1038"/>
      <c r="G32" s="1039"/>
      <c r="H32" s="824">
        <f aca="true" t="shared" si="7" ref="H32:N32">SUM(H33:H33)</f>
        <v>50000</v>
      </c>
      <c r="I32" s="861">
        <f t="shared" si="7"/>
        <v>50000</v>
      </c>
      <c r="J32" s="861">
        <f>SUM(J33:J33)</f>
        <v>0</v>
      </c>
      <c r="K32" s="861">
        <f t="shared" si="7"/>
        <v>0</v>
      </c>
      <c r="L32" s="861">
        <f t="shared" si="7"/>
        <v>0</v>
      </c>
      <c r="M32" s="861">
        <f>SUM(M33:M33)</f>
        <v>0</v>
      </c>
      <c r="N32" s="861">
        <f t="shared" si="7"/>
        <v>0</v>
      </c>
      <c r="O32" s="825"/>
      <c r="P32" s="113"/>
      <c r="Q32" s="113"/>
    </row>
    <row r="33" spans="1:17" s="120" customFormat="1" ht="27.75" customHeight="1">
      <c r="A33" s="826">
        <v>20</v>
      </c>
      <c r="B33" s="827">
        <v>75412</v>
      </c>
      <c r="C33" s="827">
        <v>61</v>
      </c>
      <c r="D33" s="834" t="s">
        <v>769</v>
      </c>
      <c r="E33" s="840">
        <v>2015</v>
      </c>
      <c r="F33" s="836">
        <v>2016</v>
      </c>
      <c r="G33" s="837" t="s">
        <v>910</v>
      </c>
      <c r="H33" s="841">
        <f>I33+K33+L33+N33</f>
        <v>50000</v>
      </c>
      <c r="I33" s="842">
        <v>50000</v>
      </c>
      <c r="J33" s="842"/>
      <c r="K33" s="842"/>
      <c r="L33" s="843"/>
      <c r="M33" s="843"/>
      <c r="N33" s="842"/>
      <c r="O33" s="839" t="s">
        <v>758</v>
      </c>
      <c r="P33" s="113"/>
      <c r="Q33" s="113"/>
    </row>
    <row r="34" spans="1:17" s="120" customFormat="1" ht="14.25">
      <c r="A34" s="1037" t="s">
        <v>784</v>
      </c>
      <c r="B34" s="1038"/>
      <c r="C34" s="1038"/>
      <c r="D34" s="1038"/>
      <c r="E34" s="1038"/>
      <c r="F34" s="1038"/>
      <c r="G34" s="1039"/>
      <c r="H34" s="844">
        <f aca="true" t="shared" si="8" ref="H34:N34">SUM(H35:H40)</f>
        <v>737097</v>
      </c>
      <c r="I34" s="862">
        <f t="shared" si="8"/>
        <v>312261</v>
      </c>
      <c r="J34" s="862">
        <f>SUM(J35:J40)</f>
        <v>0</v>
      </c>
      <c r="K34" s="862">
        <f t="shared" si="8"/>
        <v>424836</v>
      </c>
      <c r="L34" s="862">
        <f t="shared" si="8"/>
        <v>0</v>
      </c>
      <c r="M34" s="862">
        <f>SUM(M35:M40)</f>
        <v>0</v>
      </c>
      <c r="N34" s="862">
        <f t="shared" si="8"/>
        <v>0</v>
      </c>
      <c r="O34" s="825"/>
      <c r="P34" s="113"/>
      <c r="Q34" s="113"/>
    </row>
    <row r="35" spans="1:17" s="120" customFormat="1" ht="30" customHeight="1">
      <c r="A35" s="826">
        <v>21</v>
      </c>
      <c r="B35" s="827">
        <v>80101</v>
      </c>
      <c r="C35" s="827">
        <v>75</v>
      </c>
      <c r="D35" s="834" t="s">
        <v>767</v>
      </c>
      <c r="E35" s="840">
        <v>2015</v>
      </c>
      <c r="F35" s="836">
        <v>2015</v>
      </c>
      <c r="G35" s="837" t="s">
        <v>910</v>
      </c>
      <c r="H35" s="841">
        <f aca="true" t="shared" si="9" ref="H35:H40">I35+K35+L35+N35</f>
        <v>550000</v>
      </c>
      <c r="I35" s="842">
        <v>125164</v>
      </c>
      <c r="J35" s="842"/>
      <c r="K35" s="842">
        <f>354836+70000</f>
        <v>424836</v>
      </c>
      <c r="L35" s="843"/>
      <c r="M35" s="843"/>
      <c r="N35" s="842"/>
      <c r="O35" s="839" t="s">
        <v>885</v>
      </c>
      <c r="P35" s="113"/>
      <c r="Q35" s="113"/>
    </row>
    <row r="36" spans="1:17" s="120" customFormat="1" ht="35.25" customHeight="1">
      <c r="A36" s="826" t="s">
        <v>929</v>
      </c>
      <c r="B36" s="827">
        <v>80101</v>
      </c>
      <c r="C36" s="827">
        <v>75</v>
      </c>
      <c r="D36" s="834" t="s">
        <v>932</v>
      </c>
      <c r="E36" s="840">
        <v>2015</v>
      </c>
      <c r="F36" s="836">
        <v>2015</v>
      </c>
      <c r="G36" s="837" t="s">
        <v>930</v>
      </c>
      <c r="H36" s="841">
        <f t="shared" si="9"/>
        <v>4059</v>
      </c>
      <c r="I36" s="842">
        <v>4059</v>
      </c>
      <c r="J36" s="842"/>
      <c r="K36" s="842"/>
      <c r="L36" s="843"/>
      <c r="M36" s="843"/>
      <c r="N36" s="842"/>
      <c r="O36" s="839" t="s">
        <v>931</v>
      </c>
      <c r="P36" s="113"/>
      <c r="Q36" s="113"/>
    </row>
    <row r="37" spans="1:17" s="120" customFormat="1" ht="31.5" customHeight="1">
      <c r="A37" s="826">
        <v>22</v>
      </c>
      <c r="B37" s="827">
        <v>80101</v>
      </c>
      <c r="C37" s="827">
        <v>75</v>
      </c>
      <c r="D37" s="834" t="s">
        <v>886</v>
      </c>
      <c r="E37" s="840">
        <v>2015</v>
      </c>
      <c r="F37" s="836">
        <v>2015</v>
      </c>
      <c r="G37" s="837" t="s">
        <v>913</v>
      </c>
      <c r="H37" s="841">
        <f t="shared" si="9"/>
        <v>38130</v>
      </c>
      <c r="I37" s="842">
        <f>30000+8130</f>
        <v>38130</v>
      </c>
      <c r="J37" s="842"/>
      <c r="K37" s="842"/>
      <c r="L37" s="843"/>
      <c r="M37" s="843"/>
      <c r="N37" s="842"/>
      <c r="O37" s="839" t="s">
        <v>952</v>
      </c>
      <c r="P37" s="113"/>
      <c r="Q37" s="113"/>
    </row>
    <row r="38" spans="1:17" s="120" customFormat="1" ht="31.5" customHeight="1">
      <c r="A38" s="826" t="s">
        <v>947</v>
      </c>
      <c r="B38" s="827">
        <v>80101</v>
      </c>
      <c r="C38" s="827">
        <v>75</v>
      </c>
      <c r="D38" s="834" t="s">
        <v>954</v>
      </c>
      <c r="E38" s="840">
        <v>2015</v>
      </c>
      <c r="F38" s="836">
        <v>2015</v>
      </c>
      <c r="G38" s="837" t="s">
        <v>913</v>
      </c>
      <c r="H38" s="841">
        <f t="shared" si="9"/>
        <v>4908</v>
      </c>
      <c r="I38" s="842">
        <v>4908</v>
      </c>
      <c r="J38" s="842"/>
      <c r="K38" s="842"/>
      <c r="L38" s="843"/>
      <c r="M38" s="843"/>
      <c r="N38" s="842"/>
      <c r="O38" s="839" t="s">
        <v>953</v>
      </c>
      <c r="P38" s="113"/>
      <c r="Q38" s="113"/>
    </row>
    <row r="39" spans="1:17" s="120" customFormat="1" ht="35.25" customHeight="1">
      <c r="A39" s="826">
        <v>23</v>
      </c>
      <c r="B39" s="827">
        <v>80101</v>
      </c>
      <c r="C39" s="827">
        <v>79</v>
      </c>
      <c r="D39" s="865" t="s">
        <v>917</v>
      </c>
      <c r="E39" s="840">
        <v>2015</v>
      </c>
      <c r="F39" s="836">
        <v>2015</v>
      </c>
      <c r="G39" s="837" t="s">
        <v>910</v>
      </c>
      <c r="H39" s="841">
        <f t="shared" si="9"/>
        <v>60000</v>
      </c>
      <c r="I39" s="842">
        <v>60000</v>
      </c>
      <c r="J39" s="842"/>
      <c r="K39" s="842"/>
      <c r="L39" s="843"/>
      <c r="M39" s="843"/>
      <c r="N39" s="842"/>
      <c r="O39" s="839" t="s">
        <v>777</v>
      </c>
      <c r="P39" s="113"/>
      <c r="Q39" s="113"/>
    </row>
    <row r="40" spans="1:17" s="120" customFormat="1" ht="30" customHeight="1">
      <c r="A40" s="826">
        <v>24</v>
      </c>
      <c r="B40" s="827">
        <v>80195</v>
      </c>
      <c r="C40" s="827">
        <v>79</v>
      </c>
      <c r="D40" s="834" t="s">
        <v>765</v>
      </c>
      <c r="E40" s="840">
        <v>2015</v>
      </c>
      <c r="F40" s="836">
        <v>2015</v>
      </c>
      <c r="G40" s="837" t="s">
        <v>910</v>
      </c>
      <c r="H40" s="841">
        <f t="shared" si="9"/>
        <v>80000</v>
      </c>
      <c r="I40" s="842">
        <v>80000</v>
      </c>
      <c r="J40" s="842"/>
      <c r="K40" s="842"/>
      <c r="L40" s="843"/>
      <c r="M40" s="843"/>
      <c r="N40" s="842"/>
      <c r="O40" s="839" t="s">
        <v>756</v>
      </c>
      <c r="P40" s="113"/>
      <c r="Q40" s="113"/>
    </row>
    <row r="41" spans="1:17" s="120" customFormat="1" ht="14.25">
      <c r="A41" s="1037" t="s">
        <v>872</v>
      </c>
      <c r="B41" s="1038"/>
      <c r="C41" s="1038"/>
      <c r="D41" s="1038"/>
      <c r="E41" s="1038"/>
      <c r="F41" s="1038"/>
      <c r="G41" s="1039"/>
      <c r="H41" s="844">
        <f aca="true" t="shared" si="10" ref="H41:N41">SUM(H42)</f>
        <v>100000</v>
      </c>
      <c r="I41" s="862">
        <f t="shared" si="10"/>
        <v>100000</v>
      </c>
      <c r="J41" s="862">
        <f>SUM(J42:J42)</f>
        <v>0</v>
      </c>
      <c r="K41" s="862">
        <f t="shared" si="10"/>
        <v>0</v>
      </c>
      <c r="L41" s="862">
        <f t="shared" si="10"/>
        <v>0</v>
      </c>
      <c r="M41" s="862">
        <f>SUM(M42:M42)</f>
        <v>0</v>
      </c>
      <c r="N41" s="862">
        <f t="shared" si="10"/>
        <v>0</v>
      </c>
      <c r="O41" s="825"/>
      <c r="P41" s="113"/>
      <c r="Q41" s="113"/>
    </row>
    <row r="42" spans="1:17" s="120" customFormat="1" ht="38.25">
      <c r="A42" s="826">
        <v>25</v>
      </c>
      <c r="B42" s="827">
        <v>85195</v>
      </c>
      <c r="C42" s="827">
        <v>76</v>
      </c>
      <c r="D42" s="834" t="s">
        <v>873</v>
      </c>
      <c r="E42" s="840">
        <v>2015</v>
      </c>
      <c r="F42" s="836">
        <v>2015</v>
      </c>
      <c r="G42" s="837" t="s">
        <v>911</v>
      </c>
      <c r="H42" s="845">
        <f>I42+K42+L42+N42</f>
        <v>100000</v>
      </c>
      <c r="I42" s="846">
        <v>100000</v>
      </c>
      <c r="J42" s="846"/>
      <c r="K42" s="846"/>
      <c r="L42" s="843"/>
      <c r="M42" s="843"/>
      <c r="N42" s="846"/>
      <c r="O42" s="875" t="s">
        <v>869</v>
      </c>
      <c r="P42" s="113"/>
      <c r="Q42" s="113"/>
    </row>
    <row r="43" spans="1:17" s="120" customFormat="1" ht="14.25">
      <c r="A43" s="1050" t="s">
        <v>788</v>
      </c>
      <c r="B43" s="1051"/>
      <c r="C43" s="1051"/>
      <c r="D43" s="1051"/>
      <c r="E43" s="1051"/>
      <c r="F43" s="1051"/>
      <c r="G43" s="1052"/>
      <c r="H43" s="824">
        <f aca="true" t="shared" si="11" ref="H43:N43">SUM(H44:H44)</f>
        <v>1889548</v>
      </c>
      <c r="I43" s="861">
        <f t="shared" si="11"/>
        <v>863127</v>
      </c>
      <c r="J43" s="861">
        <f>SUM(J44:J44)</f>
        <v>0</v>
      </c>
      <c r="K43" s="861">
        <f t="shared" si="11"/>
        <v>0</v>
      </c>
      <c r="L43" s="861">
        <f t="shared" si="11"/>
        <v>0</v>
      </c>
      <c r="M43" s="861">
        <f>SUM(M44:M44)</f>
        <v>0</v>
      </c>
      <c r="N43" s="861">
        <f t="shared" si="11"/>
        <v>1026421</v>
      </c>
      <c r="O43" s="825"/>
      <c r="P43" s="113"/>
      <c r="Q43" s="113"/>
    </row>
    <row r="44" spans="1:17" s="120" customFormat="1" ht="38.25">
      <c r="A44" s="826">
        <v>26</v>
      </c>
      <c r="B44" s="827">
        <v>85295</v>
      </c>
      <c r="C44" s="827">
        <v>79</v>
      </c>
      <c r="D44" s="834" t="s">
        <v>759</v>
      </c>
      <c r="E44" s="840">
        <v>2013</v>
      </c>
      <c r="F44" s="836">
        <v>2016</v>
      </c>
      <c r="G44" s="837" t="s">
        <v>910</v>
      </c>
      <c r="H44" s="841">
        <f>I44+N44</f>
        <v>1889548</v>
      </c>
      <c r="I44" s="842">
        <v>863127</v>
      </c>
      <c r="J44" s="842"/>
      <c r="K44" s="842"/>
      <c r="L44" s="843"/>
      <c r="M44" s="843"/>
      <c r="N44" s="842">
        <v>1026421</v>
      </c>
      <c r="O44" s="839" t="s">
        <v>855</v>
      </c>
      <c r="P44" s="113"/>
      <c r="Q44" s="113"/>
    </row>
    <row r="45" spans="1:17" s="120" customFormat="1" ht="14.25">
      <c r="A45" s="1037" t="s">
        <v>785</v>
      </c>
      <c r="B45" s="1038"/>
      <c r="C45" s="1038"/>
      <c r="D45" s="1038"/>
      <c r="E45" s="1038"/>
      <c r="F45" s="1038"/>
      <c r="G45" s="1039"/>
      <c r="H45" s="844">
        <f aca="true" t="shared" si="12" ref="H45:N45">SUM(H46:H46)</f>
        <v>100000</v>
      </c>
      <c r="I45" s="862">
        <f t="shared" si="12"/>
        <v>100000</v>
      </c>
      <c r="J45" s="862">
        <f>SUM(J46:J46)</f>
        <v>0</v>
      </c>
      <c r="K45" s="862">
        <f t="shared" si="12"/>
        <v>0</v>
      </c>
      <c r="L45" s="862">
        <f t="shared" si="12"/>
        <v>0</v>
      </c>
      <c r="M45" s="862">
        <f>SUM(M46:M46)</f>
        <v>0</v>
      </c>
      <c r="N45" s="862">
        <f t="shared" si="12"/>
        <v>0</v>
      </c>
      <c r="O45" s="825"/>
      <c r="P45" s="113"/>
      <c r="Q45" s="113"/>
    </row>
    <row r="46" spans="1:17" s="120" customFormat="1" ht="42.75" customHeight="1">
      <c r="A46" s="826">
        <v>27</v>
      </c>
      <c r="B46" s="827">
        <v>85395</v>
      </c>
      <c r="C46" s="827">
        <v>79</v>
      </c>
      <c r="D46" s="834" t="s">
        <v>874</v>
      </c>
      <c r="E46" s="840">
        <v>2015</v>
      </c>
      <c r="F46" s="836">
        <v>2015</v>
      </c>
      <c r="G46" s="837" t="s">
        <v>911</v>
      </c>
      <c r="H46" s="841">
        <f>I46+N46</f>
        <v>100000</v>
      </c>
      <c r="I46" s="842">
        <v>100000</v>
      </c>
      <c r="J46" s="842"/>
      <c r="K46" s="842"/>
      <c r="L46" s="843"/>
      <c r="M46" s="843"/>
      <c r="N46" s="842"/>
      <c r="O46" s="839" t="s">
        <v>868</v>
      </c>
      <c r="P46" s="113"/>
      <c r="Q46" s="113"/>
    </row>
    <row r="47" spans="1:17" s="120" customFormat="1" ht="14.25">
      <c r="A47" s="1037" t="s">
        <v>786</v>
      </c>
      <c r="B47" s="1038"/>
      <c r="C47" s="1038"/>
      <c r="D47" s="1038"/>
      <c r="E47" s="1038"/>
      <c r="F47" s="1038"/>
      <c r="G47" s="1039"/>
      <c r="H47" s="844">
        <f aca="true" t="shared" si="13" ref="H47:N47">SUM(H48:H56)</f>
        <v>3007396</v>
      </c>
      <c r="I47" s="862">
        <f t="shared" si="13"/>
        <v>797000</v>
      </c>
      <c r="J47" s="862">
        <f>SUM(J48:J56)</f>
        <v>0</v>
      </c>
      <c r="K47" s="862">
        <f t="shared" si="13"/>
        <v>2210396</v>
      </c>
      <c r="L47" s="862">
        <f t="shared" si="13"/>
        <v>0</v>
      </c>
      <c r="M47" s="862">
        <f>SUM(M48:M56)</f>
        <v>0</v>
      </c>
      <c r="N47" s="862">
        <f t="shared" si="13"/>
        <v>0</v>
      </c>
      <c r="O47" s="825"/>
      <c r="P47" s="113"/>
      <c r="Q47" s="113"/>
    </row>
    <row r="48" spans="1:17" s="120" customFormat="1" ht="51">
      <c r="A48" s="826">
        <v>28</v>
      </c>
      <c r="B48" s="827">
        <v>90001</v>
      </c>
      <c r="C48" s="827">
        <v>46</v>
      </c>
      <c r="D48" s="828" t="s">
        <v>870</v>
      </c>
      <c r="E48" s="829">
        <v>2010</v>
      </c>
      <c r="F48" s="830">
        <v>2019</v>
      </c>
      <c r="G48" s="822" t="s">
        <v>910</v>
      </c>
      <c r="H48" s="845">
        <f aca="true" t="shared" si="14" ref="H48:H56">I48+K48+L48+N48</f>
        <v>1960396</v>
      </c>
      <c r="I48" s="846"/>
      <c r="J48" s="846"/>
      <c r="K48" s="846">
        <v>1960396</v>
      </c>
      <c r="L48" s="846"/>
      <c r="M48" s="846"/>
      <c r="N48" s="846"/>
      <c r="O48" s="832" t="s">
        <v>890</v>
      </c>
      <c r="P48" s="113"/>
      <c r="Q48" s="113"/>
    </row>
    <row r="49" spans="1:17" s="120" customFormat="1" ht="28.5" customHeight="1">
      <c r="A49" s="826">
        <v>29</v>
      </c>
      <c r="B49" s="827">
        <v>90001</v>
      </c>
      <c r="C49" s="827">
        <v>46</v>
      </c>
      <c r="D49" s="828" t="s">
        <v>764</v>
      </c>
      <c r="E49" s="829">
        <v>2015</v>
      </c>
      <c r="F49" s="830">
        <v>2015</v>
      </c>
      <c r="G49" s="822" t="s">
        <v>910</v>
      </c>
      <c r="H49" s="845">
        <f t="shared" si="14"/>
        <v>220000</v>
      </c>
      <c r="I49" s="846"/>
      <c r="J49" s="846"/>
      <c r="K49" s="846">
        <v>220000</v>
      </c>
      <c r="L49" s="846"/>
      <c r="M49" s="846"/>
      <c r="N49" s="846"/>
      <c r="O49" s="832" t="s">
        <v>755</v>
      </c>
      <c r="P49" s="113"/>
      <c r="Q49" s="113"/>
    </row>
    <row r="50" spans="1:17" s="120" customFormat="1" ht="29.25" customHeight="1">
      <c r="A50" s="826">
        <v>30</v>
      </c>
      <c r="B50" s="827">
        <v>90005</v>
      </c>
      <c r="C50" s="827">
        <v>47</v>
      </c>
      <c r="D50" s="834" t="s">
        <v>871</v>
      </c>
      <c r="E50" s="840">
        <v>2015</v>
      </c>
      <c r="F50" s="836">
        <v>2015</v>
      </c>
      <c r="G50" s="837" t="s">
        <v>912</v>
      </c>
      <c r="H50" s="841">
        <f t="shared" si="14"/>
        <v>30000</v>
      </c>
      <c r="I50" s="842"/>
      <c r="J50" s="842"/>
      <c r="K50" s="842">
        <v>30000</v>
      </c>
      <c r="L50" s="843"/>
      <c r="M50" s="843"/>
      <c r="N50" s="842"/>
      <c r="O50" s="839" t="s">
        <v>743</v>
      </c>
      <c r="P50" s="113"/>
      <c r="Q50" s="113"/>
    </row>
    <row r="51" spans="1:17" s="120" customFormat="1" ht="27.75" customHeight="1">
      <c r="A51" s="826">
        <v>31</v>
      </c>
      <c r="B51" s="827">
        <v>90015</v>
      </c>
      <c r="C51" s="827">
        <v>33</v>
      </c>
      <c r="D51" s="834" t="s">
        <v>888</v>
      </c>
      <c r="E51" s="840">
        <v>2013</v>
      </c>
      <c r="F51" s="836">
        <v>2015</v>
      </c>
      <c r="G51" s="837" t="s">
        <v>910</v>
      </c>
      <c r="H51" s="841">
        <f t="shared" si="14"/>
        <v>84000</v>
      </c>
      <c r="I51" s="842">
        <f>197000-78000-35000</f>
        <v>84000</v>
      </c>
      <c r="J51" s="842"/>
      <c r="K51" s="842"/>
      <c r="L51" s="843"/>
      <c r="M51" s="843"/>
      <c r="N51" s="842"/>
      <c r="O51" s="839" t="s">
        <v>942</v>
      </c>
      <c r="P51" s="113"/>
      <c r="Q51" s="113"/>
    </row>
    <row r="52" spans="1:17" s="120" customFormat="1" ht="27.75" customHeight="1">
      <c r="A52" s="826" t="s">
        <v>938</v>
      </c>
      <c r="B52" s="827">
        <v>90015</v>
      </c>
      <c r="C52" s="827">
        <v>33</v>
      </c>
      <c r="D52" s="834" t="s">
        <v>936</v>
      </c>
      <c r="E52" s="840">
        <v>2015</v>
      </c>
      <c r="F52" s="836">
        <v>2015</v>
      </c>
      <c r="G52" s="837" t="s">
        <v>910</v>
      </c>
      <c r="H52" s="841">
        <f t="shared" si="14"/>
        <v>8000</v>
      </c>
      <c r="I52" s="842">
        <v>8000</v>
      </c>
      <c r="J52" s="842"/>
      <c r="K52" s="842"/>
      <c r="L52" s="843"/>
      <c r="M52" s="843"/>
      <c r="N52" s="842"/>
      <c r="O52" s="839" t="s">
        <v>934</v>
      </c>
      <c r="P52" s="113"/>
      <c r="Q52" s="113"/>
    </row>
    <row r="53" spans="1:17" s="120" customFormat="1" ht="27.75" customHeight="1">
      <c r="A53" s="826" t="s">
        <v>939</v>
      </c>
      <c r="B53" s="827">
        <v>90015</v>
      </c>
      <c r="C53" s="827">
        <v>33</v>
      </c>
      <c r="D53" s="834" t="s">
        <v>937</v>
      </c>
      <c r="E53" s="840">
        <v>2015</v>
      </c>
      <c r="F53" s="836">
        <v>2015</v>
      </c>
      <c r="G53" s="837" t="s">
        <v>910</v>
      </c>
      <c r="H53" s="841">
        <f t="shared" si="14"/>
        <v>70000</v>
      </c>
      <c r="I53" s="842">
        <v>70000</v>
      </c>
      <c r="J53" s="842"/>
      <c r="K53" s="842"/>
      <c r="L53" s="843"/>
      <c r="M53" s="843"/>
      <c r="N53" s="842"/>
      <c r="O53" s="839" t="s">
        <v>935</v>
      </c>
      <c r="P53" s="113"/>
      <c r="Q53" s="113"/>
    </row>
    <row r="54" spans="1:17" s="120" customFormat="1" ht="27.75" customHeight="1">
      <c r="A54" s="826" t="s">
        <v>940</v>
      </c>
      <c r="B54" s="827">
        <v>90015</v>
      </c>
      <c r="C54" s="827">
        <v>33</v>
      </c>
      <c r="D54" s="834" t="s">
        <v>941</v>
      </c>
      <c r="E54" s="840">
        <v>2015</v>
      </c>
      <c r="F54" s="836">
        <v>2015</v>
      </c>
      <c r="G54" s="837" t="s">
        <v>910</v>
      </c>
      <c r="H54" s="841">
        <f t="shared" si="14"/>
        <v>35000</v>
      </c>
      <c r="I54" s="842">
        <v>35000</v>
      </c>
      <c r="J54" s="842"/>
      <c r="K54" s="842"/>
      <c r="L54" s="843"/>
      <c r="M54" s="843"/>
      <c r="N54" s="842"/>
      <c r="O54" s="839" t="s">
        <v>943</v>
      </c>
      <c r="P54" s="113"/>
      <c r="Q54" s="113"/>
    </row>
    <row r="55" spans="1:17" s="120" customFormat="1" ht="27.75" customHeight="1">
      <c r="A55" s="826">
        <v>32</v>
      </c>
      <c r="B55" s="827">
        <v>90095</v>
      </c>
      <c r="C55" s="827">
        <v>79</v>
      </c>
      <c r="D55" s="834" t="s">
        <v>887</v>
      </c>
      <c r="E55" s="840">
        <v>2015</v>
      </c>
      <c r="F55" s="836">
        <v>2015</v>
      </c>
      <c r="G55" s="837" t="s">
        <v>910</v>
      </c>
      <c r="H55" s="841">
        <f t="shared" si="14"/>
        <v>250000</v>
      </c>
      <c r="I55" s="842">
        <v>250000</v>
      </c>
      <c r="J55" s="842"/>
      <c r="K55" s="842"/>
      <c r="L55" s="843"/>
      <c r="M55" s="843"/>
      <c r="N55" s="842"/>
      <c r="O55" s="839" t="s">
        <v>889</v>
      </c>
      <c r="P55" s="113"/>
      <c r="Q55" s="113"/>
    </row>
    <row r="56" spans="1:17" s="120" customFormat="1" ht="28.5" customHeight="1">
      <c r="A56" s="826">
        <v>33</v>
      </c>
      <c r="B56" s="827">
        <v>90095</v>
      </c>
      <c r="C56" s="827">
        <v>79</v>
      </c>
      <c r="D56" s="834" t="s">
        <v>760</v>
      </c>
      <c r="E56" s="840">
        <v>2013</v>
      </c>
      <c r="F56" s="836">
        <v>2017</v>
      </c>
      <c r="G56" s="837" t="s">
        <v>910</v>
      </c>
      <c r="H56" s="841">
        <f t="shared" si="14"/>
        <v>350000</v>
      </c>
      <c r="I56" s="842">
        <v>350000</v>
      </c>
      <c r="J56" s="842"/>
      <c r="K56" s="842"/>
      <c r="L56" s="843"/>
      <c r="M56" s="843"/>
      <c r="N56" s="842"/>
      <c r="O56" s="839" t="s">
        <v>891</v>
      </c>
      <c r="P56" s="113"/>
      <c r="Q56" s="113"/>
    </row>
    <row r="57" spans="1:17" ht="14.25">
      <c r="A57" s="1037" t="s">
        <v>787</v>
      </c>
      <c r="B57" s="1038"/>
      <c r="C57" s="1038"/>
      <c r="D57" s="1038"/>
      <c r="E57" s="1038"/>
      <c r="F57" s="1038"/>
      <c r="G57" s="1039"/>
      <c r="H57" s="844">
        <f aca="true" t="shared" si="15" ref="H57:N57">SUM(H58:H61)</f>
        <v>951233</v>
      </c>
      <c r="I57" s="862">
        <f t="shared" si="15"/>
        <v>611733</v>
      </c>
      <c r="J57" s="862">
        <f t="shared" si="15"/>
        <v>0</v>
      </c>
      <c r="K57" s="862">
        <f t="shared" si="15"/>
        <v>0</v>
      </c>
      <c r="L57" s="862">
        <f t="shared" si="15"/>
        <v>0</v>
      </c>
      <c r="M57" s="862">
        <f t="shared" si="15"/>
        <v>0</v>
      </c>
      <c r="N57" s="862">
        <f t="shared" si="15"/>
        <v>339500</v>
      </c>
      <c r="O57" s="825"/>
      <c r="P57" s="113"/>
      <c r="Q57" s="113"/>
    </row>
    <row r="58" spans="1:17" ht="43.5" customHeight="1">
      <c r="A58" s="847">
        <v>34</v>
      </c>
      <c r="B58" s="848" t="s">
        <v>832</v>
      </c>
      <c r="C58" s="870" t="s">
        <v>922</v>
      </c>
      <c r="D58" s="849" t="s">
        <v>833</v>
      </c>
      <c r="E58" s="850">
        <v>2013</v>
      </c>
      <c r="F58" s="851">
        <v>2015</v>
      </c>
      <c r="G58" s="836" t="s">
        <v>910</v>
      </c>
      <c r="H58" s="841">
        <f>I58+N58</f>
        <v>780000</v>
      </c>
      <c r="I58" s="852">
        <v>440500</v>
      </c>
      <c r="J58" s="852"/>
      <c r="K58" s="852"/>
      <c r="L58" s="843"/>
      <c r="M58" s="843"/>
      <c r="N58" s="852">
        <v>339500</v>
      </c>
      <c r="O58" s="874" t="s">
        <v>831</v>
      </c>
      <c r="P58" s="687"/>
      <c r="Q58" s="113"/>
    </row>
    <row r="59" spans="1:17" ht="28.5" customHeight="1">
      <c r="A59" s="847">
        <v>35</v>
      </c>
      <c r="B59" s="848" t="s">
        <v>768</v>
      </c>
      <c r="C59" s="870" t="s">
        <v>923</v>
      </c>
      <c r="D59" s="849" t="s">
        <v>775</v>
      </c>
      <c r="E59" s="872">
        <v>2014</v>
      </c>
      <c r="F59" s="851">
        <v>2017</v>
      </c>
      <c r="G59" s="836" t="s">
        <v>910</v>
      </c>
      <c r="H59" s="841">
        <f>I59+N59</f>
        <v>150000</v>
      </c>
      <c r="I59" s="852">
        <v>150000</v>
      </c>
      <c r="J59" s="852"/>
      <c r="K59" s="852"/>
      <c r="L59" s="843"/>
      <c r="M59" s="843"/>
      <c r="N59" s="852"/>
      <c r="O59" s="873" t="s">
        <v>774</v>
      </c>
      <c r="P59" s="687"/>
      <c r="Q59" s="113"/>
    </row>
    <row r="60" spans="1:17" ht="67.5" customHeight="1">
      <c r="A60" s="876" t="s">
        <v>927</v>
      </c>
      <c r="B60" s="848" t="s">
        <v>768</v>
      </c>
      <c r="C60" s="848" t="s">
        <v>922</v>
      </c>
      <c r="D60" s="849" t="s">
        <v>946</v>
      </c>
      <c r="E60" s="850">
        <v>2015</v>
      </c>
      <c r="F60" s="850">
        <v>2015</v>
      </c>
      <c r="G60" s="836" t="s">
        <v>926</v>
      </c>
      <c r="H60" s="877">
        <f>I60+N60</f>
        <v>6233</v>
      </c>
      <c r="I60" s="878">
        <f>5300+933</f>
        <v>6233</v>
      </c>
      <c r="J60" s="878"/>
      <c r="K60" s="878"/>
      <c r="L60" s="879"/>
      <c r="M60" s="879"/>
      <c r="N60" s="852"/>
      <c r="O60" s="874" t="s">
        <v>944</v>
      </c>
      <c r="P60" s="687"/>
      <c r="Q60" s="113"/>
    </row>
    <row r="61" spans="1:17" ht="65.25" customHeight="1" thickBot="1">
      <c r="A61" s="880" t="s">
        <v>928</v>
      </c>
      <c r="B61" s="881" t="s">
        <v>768</v>
      </c>
      <c r="C61" s="881" t="s">
        <v>922</v>
      </c>
      <c r="D61" s="882" t="s">
        <v>945</v>
      </c>
      <c r="E61" s="883">
        <v>2015</v>
      </c>
      <c r="F61" s="883">
        <v>2015</v>
      </c>
      <c r="G61" s="884" t="s">
        <v>926</v>
      </c>
      <c r="H61" s="885">
        <f>I61+N61</f>
        <v>15000</v>
      </c>
      <c r="I61" s="886">
        <v>15000</v>
      </c>
      <c r="J61" s="886"/>
      <c r="K61" s="886"/>
      <c r="L61" s="887"/>
      <c r="M61" s="887"/>
      <c r="N61" s="888"/>
      <c r="O61" s="889" t="s">
        <v>933</v>
      </c>
      <c r="P61" s="687"/>
      <c r="Q61" s="113"/>
    </row>
    <row r="62" spans="1:17" s="91" customFormat="1" ht="16.5" thickBot="1">
      <c r="A62" s="853"/>
      <c r="B62" s="854"/>
      <c r="C62" s="854"/>
      <c r="D62" s="855" t="s">
        <v>150</v>
      </c>
      <c r="E62" s="856"/>
      <c r="F62" s="856"/>
      <c r="G62" s="857"/>
      <c r="H62" s="858">
        <f>I62+K62+L62+N62</f>
        <v>16226420</v>
      </c>
      <c r="I62" s="859">
        <f>I7+I10+I21+I23+I30+I32+I34+I41+I43+I45+I47+I57</f>
        <v>8563358</v>
      </c>
      <c r="J62" s="859">
        <f>J7+J10+J21+J23+J30+J32+J34+J41+J43+J45+J47+J57</f>
        <v>0</v>
      </c>
      <c r="K62" s="859">
        <f>K7+K10+K21+K23+K30+K32+K34+K43+K45+K47+K57</f>
        <v>3637641</v>
      </c>
      <c r="L62" s="859">
        <f>L7+L10+L21+L23+L30+L32+L34+L43+L45+L47+L57</f>
        <v>1009500</v>
      </c>
      <c r="M62" s="859">
        <f>M7+M10+M21+M23+M30+M32+M34+M41+M43+M45+M47+M57</f>
        <v>0</v>
      </c>
      <c r="N62" s="871">
        <f>N7+N10+N21+N23+N30+N32+N34+N43+N45+N47+N57</f>
        <v>3015921</v>
      </c>
      <c r="O62" s="860"/>
      <c r="P62" s="116">
        <f>SUM(I62:N62)</f>
        <v>16226420</v>
      </c>
      <c r="Q62" s="117"/>
    </row>
    <row r="64" spans="1:4" ht="12.75">
      <c r="A64" s="1019" t="s">
        <v>591</v>
      </c>
      <c r="B64" s="1020"/>
      <c r="C64" s="1020"/>
      <c r="D64" s="1020"/>
    </row>
    <row r="65" spans="1:15" ht="12.75">
      <c r="A65" s="1019" t="s">
        <v>591</v>
      </c>
      <c r="B65" s="1019"/>
      <c r="C65" s="1019"/>
      <c r="D65" s="1019"/>
      <c r="E65" s="1019"/>
      <c r="F65" s="1019"/>
      <c r="G65" s="1019"/>
      <c r="H65" s="1019"/>
      <c r="I65" s="1019"/>
      <c r="J65" s="1019"/>
      <c r="K65" s="1019"/>
      <c r="L65" s="1019"/>
      <c r="M65" s="1019"/>
      <c r="N65" s="1019"/>
      <c r="O65" s="1019"/>
    </row>
    <row r="69" spans="4:14" s="123" customFormat="1" ht="14.25">
      <c r="D69" s="134" t="s">
        <v>591</v>
      </c>
      <c r="N69" s="20" t="s">
        <v>591</v>
      </c>
    </row>
    <row r="70" spans="7:8" ht="12.75">
      <c r="G70" s="719"/>
      <c r="H70" s="720"/>
    </row>
  </sheetData>
  <sheetProtection/>
  <mergeCells count="29">
    <mergeCell ref="N4:N5"/>
    <mergeCell ref="K4:K5"/>
    <mergeCell ref="L4:L5"/>
    <mergeCell ref="I4:I5"/>
    <mergeCell ref="A30:G30"/>
    <mergeCell ref="A57:G57"/>
    <mergeCell ref="A32:G32"/>
    <mergeCell ref="A34:G34"/>
    <mergeCell ref="A43:G43"/>
    <mergeCell ref="A45:G45"/>
    <mergeCell ref="A47:G47"/>
    <mergeCell ref="A41:G41"/>
    <mergeCell ref="G3:G5"/>
    <mergeCell ref="H3:H5"/>
    <mergeCell ref="A7:G7"/>
    <mergeCell ref="A10:G10"/>
    <mergeCell ref="A21:G21"/>
    <mergeCell ref="A23:G23"/>
    <mergeCell ref="C3:C5"/>
    <mergeCell ref="N1:O1"/>
    <mergeCell ref="I3:N3"/>
    <mergeCell ref="O3:O5"/>
    <mergeCell ref="A64:D64"/>
    <mergeCell ref="A65:O65"/>
    <mergeCell ref="A2:O2"/>
    <mergeCell ref="A3:A5"/>
    <mergeCell ref="B3:B5"/>
    <mergeCell ref="D3:D5"/>
    <mergeCell ref="E3:F5"/>
  </mergeCells>
  <printOptions horizontalCentered="1"/>
  <pageMargins left="0.1968503937007874" right="0.1968503937007874" top="0.5905511811023623" bottom="0.5905511811023623" header="0.5118110236220472" footer="0.5118110236220472"/>
  <pageSetup horizontalDpi="1200" verticalDpi="1200" orientation="landscape" paperSize="9" scale="69" r:id="rId1"/>
  <rowBreaks count="3" manualBreakCount="3">
    <brk id="25" max="14" man="1"/>
    <brk id="46" max="14" man="1"/>
    <brk id="62" max="14" man="1"/>
  </rowBreaks>
</worksheet>
</file>

<file path=xl/worksheets/sheet15.xml><?xml version="1.0" encoding="utf-8"?>
<worksheet xmlns="http://schemas.openxmlformats.org/spreadsheetml/2006/main" xmlns:r="http://schemas.openxmlformats.org/officeDocument/2006/relationships">
  <sheetPr>
    <tabColor rgb="FFCCFFCC"/>
  </sheetPr>
  <dimension ref="A1:K44"/>
  <sheetViews>
    <sheetView showGridLines="0" view="pageBreakPreview" zoomScale="88" zoomScaleSheetLayoutView="88" zoomScalePageLayoutView="0" workbookViewId="0" topLeftCell="A1">
      <selection activeCell="C1" sqref="C1"/>
    </sheetView>
  </sheetViews>
  <sheetFormatPr defaultColWidth="9.00390625" defaultRowHeight="12.75"/>
  <cols>
    <col min="1" max="1" width="5.75390625" style="332" customWidth="1"/>
    <col min="2" max="3" width="9.625" style="332" customWidth="1"/>
    <col min="4" max="4" width="10.875" style="332" bestFit="1" customWidth="1"/>
    <col min="5" max="5" width="30.75390625" style="332" customWidth="1"/>
    <col min="6" max="6" width="16.625" style="332" customWidth="1"/>
    <col min="7" max="7" width="15.625" style="332" customWidth="1"/>
    <col min="8" max="10" width="14.75390625" style="332" customWidth="1"/>
    <col min="11" max="11" width="28.75390625" style="332" customWidth="1"/>
    <col min="12" max="16384" width="9.125" style="332" customWidth="1"/>
  </cols>
  <sheetData>
    <row r="1" ht="38.25">
      <c r="K1" s="419" t="s">
        <v>724</v>
      </c>
    </row>
    <row r="3" spans="1:11" ht="18">
      <c r="A3" s="1009" t="s">
        <v>317</v>
      </c>
      <c r="B3" s="1009"/>
      <c r="C3" s="1009"/>
      <c r="D3" s="1009"/>
      <c r="E3" s="1009"/>
      <c r="F3" s="1009"/>
      <c r="G3" s="1009"/>
      <c r="H3" s="1009"/>
      <c r="I3" s="1009"/>
      <c r="J3" s="1009"/>
      <c r="K3" s="1009"/>
    </row>
    <row r="4" spans="1:5" ht="12.75">
      <c r="A4" s="356"/>
      <c r="B4" s="356"/>
      <c r="C4" s="356"/>
      <c r="D4" s="356"/>
      <c r="E4" s="356"/>
    </row>
    <row r="5" spans="1:11" ht="15">
      <c r="A5" s="1010" t="s">
        <v>131</v>
      </c>
      <c r="B5" s="1010"/>
      <c r="C5" s="1010"/>
      <c r="D5" s="1010"/>
      <c r="E5" s="1010"/>
      <c r="F5" s="1010"/>
      <c r="G5" s="1010"/>
      <c r="H5" s="1010"/>
      <c r="I5" s="1010"/>
      <c r="J5" s="1010"/>
      <c r="K5" s="1010"/>
    </row>
    <row r="6" spans="1:11" ht="12.75">
      <c r="A6" s="1011" t="s">
        <v>318</v>
      </c>
      <c r="B6" s="1011"/>
      <c r="C6" s="1011"/>
      <c r="D6" s="1011"/>
      <c r="E6" s="1011"/>
      <c r="F6" s="1011"/>
      <c r="G6" s="1011"/>
      <c r="H6" s="1011"/>
      <c r="I6" s="1011"/>
      <c r="J6" s="1011"/>
      <c r="K6" s="1011"/>
    </row>
    <row r="7" spans="1:5" ht="12.75">
      <c r="A7" s="420"/>
      <c r="B7" s="420"/>
      <c r="C7" s="420"/>
      <c r="D7" s="420"/>
      <c r="E7" s="420"/>
    </row>
    <row r="8" spans="1:11" ht="15.75">
      <c r="A8" s="1066" t="s">
        <v>562</v>
      </c>
      <c r="B8" s="1066"/>
      <c r="C8" s="1066"/>
      <c r="D8" s="1066"/>
      <c r="E8" s="1066"/>
      <c r="F8" s="1066"/>
      <c r="G8" s="1066"/>
      <c r="H8" s="1066"/>
      <c r="I8" s="1066"/>
      <c r="J8" s="1066"/>
      <c r="K8" s="1066"/>
    </row>
    <row r="9" spans="1:11" ht="15.75">
      <c r="A9" s="1003"/>
      <c r="B9" s="1003"/>
      <c r="C9" s="1003"/>
      <c r="D9" s="1003"/>
      <c r="E9" s="1003"/>
      <c r="F9" s="1003"/>
      <c r="G9" s="1003"/>
      <c r="H9" s="1003"/>
      <c r="I9" s="1003"/>
      <c r="J9" s="1003"/>
      <c r="K9" s="1003"/>
    </row>
    <row r="10" spans="1:11" ht="16.5" thickBot="1">
      <c r="A10" s="421"/>
      <c r="B10" s="421"/>
      <c r="C10" s="421"/>
      <c r="D10" s="421"/>
      <c r="E10" s="421"/>
      <c r="K10" s="445" t="s">
        <v>37</v>
      </c>
    </row>
    <row r="11" spans="1:11" ht="21" customHeight="1">
      <c r="A11" s="1071" t="s">
        <v>18</v>
      </c>
      <c r="B11" s="1058" t="s">
        <v>321</v>
      </c>
      <c r="C11" s="1058"/>
      <c r="D11" s="1058"/>
      <c r="E11" s="1058" t="s">
        <v>151</v>
      </c>
      <c r="F11" s="1058" t="s">
        <v>324</v>
      </c>
      <c r="G11" s="1058" t="s">
        <v>325</v>
      </c>
      <c r="H11" s="1060" t="s">
        <v>193</v>
      </c>
      <c r="I11" s="1060"/>
      <c r="J11" s="1060"/>
      <c r="K11" s="1073" t="s">
        <v>187</v>
      </c>
    </row>
    <row r="12" spans="1:11" ht="81.75" customHeight="1" thickBot="1">
      <c r="A12" s="1072"/>
      <c r="B12" s="500" t="s">
        <v>5</v>
      </c>
      <c r="C12" s="500" t="s">
        <v>6</v>
      </c>
      <c r="D12" s="500" t="s">
        <v>328</v>
      </c>
      <c r="E12" s="1059"/>
      <c r="F12" s="1059"/>
      <c r="G12" s="1059"/>
      <c r="H12" s="500" t="s">
        <v>326</v>
      </c>
      <c r="I12" s="500" t="s">
        <v>323</v>
      </c>
      <c r="J12" s="500" t="s">
        <v>322</v>
      </c>
      <c r="K12" s="1074"/>
    </row>
    <row r="13" spans="1:11" ht="49.5" customHeight="1">
      <c r="A13" s="1068" t="s">
        <v>43</v>
      </c>
      <c r="B13" s="449"/>
      <c r="C13" s="449"/>
      <c r="D13" s="449"/>
      <c r="E13" s="499"/>
      <c r="F13" s="499"/>
      <c r="G13" s="499"/>
      <c r="H13" s="499"/>
      <c r="I13" s="499"/>
      <c r="J13" s="499"/>
      <c r="K13" s="501"/>
    </row>
    <row r="14" spans="1:11" ht="49.5" customHeight="1">
      <c r="A14" s="1069"/>
      <c r="B14" s="442"/>
      <c r="C14" s="442"/>
      <c r="D14" s="442"/>
      <c r="E14" s="443"/>
      <c r="F14" s="443"/>
      <c r="G14" s="443"/>
      <c r="H14" s="443"/>
      <c r="I14" s="443"/>
      <c r="J14" s="443"/>
      <c r="K14" s="502"/>
    </row>
    <row r="15" spans="1:11" ht="49.5" customHeight="1" thickBot="1">
      <c r="A15" s="1070"/>
      <c r="B15" s="503"/>
      <c r="C15" s="503"/>
      <c r="D15" s="503"/>
      <c r="E15" s="504"/>
      <c r="F15" s="504"/>
      <c r="G15" s="504"/>
      <c r="H15" s="504"/>
      <c r="I15" s="504"/>
      <c r="J15" s="504"/>
      <c r="K15" s="505"/>
    </row>
    <row r="16" spans="1:11" ht="60" customHeight="1" thickBot="1">
      <c r="A16" s="1061" t="s">
        <v>686</v>
      </c>
      <c r="B16" s="1062"/>
      <c r="C16" s="1062"/>
      <c r="D16" s="1062"/>
      <c r="E16" s="1062"/>
      <c r="F16" s="1062"/>
      <c r="G16" s="1062"/>
      <c r="H16" s="1062"/>
      <c r="I16" s="1062"/>
      <c r="J16" s="1062"/>
      <c r="K16" s="1063"/>
    </row>
    <row r="17" spans="1:11" ht="60" customHeight="1" thickBot="1">
      <c r="A17" s="1061" t="s">
        <v>687</v>
      </c>
      <c r="B17" s="1062"/>
      <c r="C17" s="1062"/>
      <c r="D17" s="1062"/>
      <c r="E17" s="1062"/>
      <c r="F17" s="1062"/>
      <c r="G17" s="1062"/>
      <c r="H17" s="1062"/>
      <c r="I17" s="1062"/>
      <c r="J17" s="1062"/>
      <c r="K17" s="1063"/>
    </row>
    <row r="18" spans="1:11" ht="56.25" customHeight="1" thickBot="1">
      <c r="A18" s="1061" t="s">
        <v>688</v>
      </c>
      <c r="B18" s="1062"/>
      <c r="C18" s="1062"/>
      <c r="D18" s="1062"/>
      <c r="E18" s="1062"/>
      <c r="F18" s="1062"/>
      <c r="G18" s="1062"/>
      <c r="H18" s="1062"/>
      <c r="I18" s="1062"/>
      <c r="J18" s="1062"/>
      <c r="K18" s="1063"/>
    </row>
    <row r="19" spans="1:11" ht="15.75" customHeight="1">
      <c r="A19" s="1064"/>
      <c r="B19" s="1064"/>
      <c r="C19" s="1064"/>
      <c r="D19" s="1064"/>
      <c r="E19" s="1064"/>
      <c r="F19" s="1064"/>
      <c r="G19" s="1064"/>
      <c r="H19" s="1064"/>
      <c r="I19" s="1064"/>
      <c r="J19" s="1064"/>
      <c r="K19" s="1064"/>
    </row>
    <row r="20" spans="1:11" ht="33.75" customHeight="1">
      <c r="A20" s="1075" t="s">
        <v>689</v>
      </c>
      <c r="B20" s="1075"/>
      <c r="C20" s="1075"/>
      <c r="D20" s="1075"/>
      <c r="E20" s="1075"/>
      <c r="F20" s="1075"/>
      <c r="G20" s="1075"/>
      <c r="H20" s="1075"/>
      <c r="I20" s="1075"/>
      <c r="J20" s="1075"/>
      <c r="K20" s="1075"/>
    </row>
    <row r="21" spans="1:11" ht="12.75">
      <c r="A21" s="1065" t="s">
        <v>327</v>
      </c>
      <c r="B21" s="1065"/>
      <c r="C21" s="1065"/>
      <c r="D21" s="1065"/>
      <c r="E21" s="1065"/>
      <c r="F21" s="1065"/>
      <c r="G21" s="1065"/>
      <c r="H21" s="1065"/>
      <c r="I21" s="1065"/>
      <c r="J21" s="1065"/>
      <c r="K21" s="1065"/>
    </row>
    <row r="22" spans="1:11" ht="33.75" customHeight="1">
      <c r="A22" s="444"/>
      <c r="J22" s="1057" t="s">
        <v>329</v>
      </c>
      <c r="K22" s="1057"/>
    </row>
    <row r="23" spans="10:11" ht="30.75" customHeight="1">
      <c r="J23" s="1067" t="s">
        <v>319</v>
      </c>
      <c r="K23" s="1067"/>
    </row>
    <row r="24" spans="1:11" ht="33.75" customHeight="1">
      <c r="A24" s="1056" t="s">
        <v>710</v>
      </c>
      <c r="B24" s="1056"/>
      <c r="C24" s="1056"/>
      <c r="D24" s="1056"/>
      <c r="E24" s="1056"/>
      <c r="F24" s="1056"/>
      <c r="G24" s="1056"/>
      <c r="H24" s="1056"/>
      <c r="I24" s="1056"/>
      <c r="J24" s="1056"/>
      <c r="K24" s="1056"/>
    </row>
    <row r="25" spans="1:11" ht="33.75" customHeight="1">
      <c r="A25" s="1055" t="s">
        <v>690</v>
      </c>
      <c r="B25" s="1055"/>
      <c r="C25" s="1055"/>
      <c r="D25" s="1055"/>
      <c r="E25" s="1055"/>
      <c r="F25" s="1055"/>
      <c r="G25" s="1055"/>
      <c r="H25" s="1055"/>
      <c r="I25" s="1055"/>
      <c r="J25" s="1055"/>
      <c r="K25" s="1055"/>
    </row>
    <row r="26" spans="1:11" ht="33.75" customHeight="1">
      <c r="A26" s="1055" t="s">
        <v>691</v>
      </c>
      <c r="B26" s="1055"/>
      <c r="C26" s="1055"/>
      <c r="D26" s="1055"/>
      <c r="E26" s="1055"/>
      <c r="F26" s="1055"/>
      <c r="G26" s="1055"/>
      <c r="H26" s="1055"/>
      <c r="I26" s="1055"/>
      <c r="J26" s="1055"/>
      <c r="K26" s="1055"/>
    </row>
    <row r="27" spans="1:11" ht="33.75" customHeight="1">
      <c r="A27" s="1055" t="s">
        <v>692</v>
      </c>
      <c r="B27" s="1055"/>
      <c r="C27" s="1055"/>
      <c r="D27" s="1055"/>
      <c r="E27" s="1055"/>
      <c r="F27" s="1055"/>
      <c r="G27" s="1055"/>
      <c r="H27" s="1055"/>
      <c r="I27" s="1055"/>
      <c r="J27" s="1055"/>
      <c r="K27" s="1055"/>
    </row>
    <row r="28" spans="1:11" ht="33.75" customHeight="1">
      <c r="A28" s="1055" t="s">
        <v>693</v>
      </c>
      <c r="B28" s="1055"/>
      <c r="C28" s="1055"/>
      <c r="D28" s="1055"/>
      <c r="E28" s="1055"/>
      <c r="F28" s="1055"/>
      <c r="G28" s="1055"/>
      <c r="H28" s="1055"/>
      <c r="I28" s="1055"/>
      <c r="J28" s="1055"/>
      <c r="K28" s="1055"/>
    </row>
    <row r="29" spans="1:11" ht="33.75" customHeight="1">
      <c r="A29" s="1055" t="s">
        <v>694</v>
      </c>
      <c r="B29" s="1055"/>
      <c r="C29" s="1055"/>
      <c r="D29" s="1055"/>
      <c r="E29" s="1055"/>
      <c r="F29" s="1055"/>
      <c r="G29" s="1055"/>
      <c r="H29" s="1055"/>
      <c r="I29" s="1055"/>
      <c r="J29" s="1055"/>
      <c r="K29" s="1055"/>
    </row>
    <row r="30" spans="1:11" ht="33.75" customHeight="1">
      <c r="A30" s="1055" t="s">
        <v>695</v>
      </c>
      <c r="B30" s="1055"/>
      <c r="C30" s="1055"/>
      <c r="D30" s="1055"/>
      <c r="E30" s="1055"/>
      <c r="F30" s="1055"/>
      <c r="G30" s="1055"/>
      <c r="H30" s="1055"/>
      <c r="I30" s="1055"/>
      <c r="J30" s="1055"/>
      <c r="K30" s="1055"/>
    </row>
    <row r="31" spans="1:11" ht="33.75" customHeight="1">
      <c r="A31" s="1055" t="s">
        <v>696</v>
      </c>
      <c r="B31" s="1055"/>
      <c r="C31" s="1055"/>
      <c r="D31" s="1055"/>
      <c r="E31" s="1055"/>
      <c r="F31" s="1055"/>
      <c r="G31" s="1055"/>
      <c r="H31" s="1055"/>
      <c r="I31" s="1055"/>
      <c r="J31" s="1055"/>
      <c r="K31" s="1055"/>
    </row>
    <row r="32" spans="1:11" ht="33.75" customHeight="1">
      <c r="A32" s="1055" t="s">
        <v>697</v>
      </c>
      <c r="B32" s="1055"/>
      <c r="C32" s="1055"/>
      <c r="D32" s="1055"/>
      <c r="E32" s="1055"/>
      <c r="F32" s="1055"/>
      <c r="G32" s="1055"/>
      <c r="H32" s="1055"/>
      <c r="I32" s="1055"/>
      <c r="J32" s="1055"/>
      <c r="K32" s="1055"/>
    </row>
    <row r="33" spans="1:11" ht="33.75" customHeight="1">
      <c r="A33" s="1055" t="s">
        <v>699</v>
      </c>
      <c r="B33" s="1055"/>
      <c r="C33" s="1055"/>
      <c r="D33" s="1055"/>
      <c r="E33" s="1055"/>
      <c r="F33" s="1055"/>
      <c r="G33" s="1055"/>
      <c r="H33" s="1055"/>
      <c r="I33" s="1055"/>
      <c r="J33" s="1055"/>
      <c r="K33" s="1055"/>
    </row>
    <row r="34" spans="1:11" ht="33.75" customHeight="1">
      <c r="A34" s="1055" t="s">
        <v>698</v>
      </c>
      <c r="B34" s="1055"/>
      <c r="C34" s="1055"/>
      <c r="D34" s="1055"/>
      <c r="E34" s="1055"/>
      <c r="F34" s="1055"/>
      <c r="G34" s="1055"/>
      <c r="H34" s="1055"/>
      <c r="I34" s="1055"/>
      <c r="J34" s="1055"/>
      <c r="K34" s="1055"/>
    </row>
    <row r="35" spans="1:11" ht="33.75" customHeight="1">
      <c r="A35" s="1055" t="s">
        <v>700</v>
      </c>
      <c r="B35" s="1055"/>
      <c r="C35" s="1055"/>
      <c r="D35" s="1055"/>
      <c r="E35" s="1055"/>
      <c r="F35" s="1055"/>
      <c r="G35" s="1055"/>
      <c r="H35" s="1055"/>
      <c r="I35" s="1055"/>
      <c r="J35" s="1055"/>
      <c r="K35" s="1055"/>
    </row>
    <row r="36" spans="1:11" ht="33.75" customHeight="1">
      <c r="A36" s="1055" t="s">
        <v>701</v>
      </c>
      <c r="B36" s="1055"/>
      <c r="C36" s="1055"/>
      <c r="D36" s="1055"/>
      <c r="E36" s="1055"/>
      <c r="F36" s="1055"/>
      <c r="G36" s="1055"/>
      <c r="H36" s="1055"/>
      <c r="I36" s="1055"/>
      <c r="J36" s="1055"/>
      <c r="K36" s="1055"/>
    </row>
    <row r="37" spans="1:11" ht="33.75" customHeight="1">
      <c r="A37" s="1055" t="s">
        <v>702</v>
      </c>
      <c r="B37" s="1055"/>
      <c r="C37" s="1055"/>
      <c r="D37" s="1055"/>
      <c r="E37" s="1055"/>
      <c r="F37" s="1055"/>
      <c r="G37" s="1055"/>
      <c r="H37" s="1055"/>
      <c r="I37" s="1055"/>
      <c r="J37" s="1055"/>
      <c r="K37" s="1055"/>
    </row>
    <row r="38" spans="1:11" ht="33.75" customHeight="1">
      <c r="A38" s="1055" t="s">
        <v>703</v>
      </c>
      <c r="B38" s="1055"/>
      <c r="C38" s="1055"/>
      <c r="D38" s="1055"/>
      <c r="E38" s="1055"/>
      <c r="F38" s="1055"/>
      <c r="G38" s="1055"/>
      <c r="H38" s="1055"/>
      <c r="I38" s="1055"/>
      <c r="J38" s="1055"/>
      <c r="K38" s="1055"/>
    </row>
    <row r="39" spans="1:11" ht="33.75" customHeight="1">
      <c r="A39" s="1055" t="s">
        <v>704</v>
      </c>
      <c r="B39" s="1055"/>
      <c r="C39" s="1055"/>
      <c r="D39" s="1055"/>
      <c r="E39" s="1055"/>
      <c r="F39" s="1055"/>
      <c r="G39" s="1055"/>
      <c r="H39" s="1055"/>
      <c r="I39" s="1055"/>
      <c r="J39" s="1055"/>
      <c r="K39" s="1055"/>
    </row>
    <row r="40" spans="1:11" ht="33.75" customHeight="1">
      <c r="A40" s="1055" t="s">
        <v>705</v>
      </c>
      <c r="B40" s="1055"/>
      <c r="C40" s="1055"/>
      <c r="D40" s="1055"/>
      <c r="E40" s="1055"/>
      <c r="F40" s="1055"/>
      <c r="G40" s="1055"/>
      <c r="H40" s="1055"/>
      <c r="I40" s="1055"/>
      <c r="J40" s="1055"/>
      <c r="K40" s="1055"/>
    </row>
    <row r="41" spans="1:11" ht="33.75" customHeight="1">
      <c r="A41" s="1055" t="s">
        <v>709</v>
      </c>
      <c r="B41" s="1055"/>
      <c r="C41" s="1055"/>
      <c r="D41" s="1055"/>
      <c r="E41" s="1055"/>
      <c r="F41" s="1055"/>
      <c r="G41" s="1055"/>
      <c r="H41" s="1055"/>
      <c r="I41" s="1055"/>
      <c r="J41" s="1055"/>
      <c r="K41" s="1055"/>
    </row>
    <row r="42" spans="1:11" ht="33.75" customHeight="1">
      <c r="A42" s="1055" t="s">
        <v>708</v>
      </c>
      <c r="B42" s="1055"/>
      <c r="C42" s="1055"/>
      <c r="D42" s="1055"/>
      <c r="E42" s="1055"/>
      <c r="F42" s="1055"/>
      <c r="G42" s="1055"/>
      <c r="H42" s="1055"/>
      <c r="I42" s="1055"/>
      <c r="J42" s="1055"/>
      <c r="K42" s="1055"/>
    </row>
    <row r="43" spans="1:11" ht="33.75" customHeight="1">
      <c r="A43" s="1055" t="s">
        <v>707</v>
      </c>
      <c r="B43" s="1055"/>
      <c r="C43" s="1055"/>
      <c r="D43" s="1055"/>
      <c r="E43" s="1055"/>
      <c r="F43" s="1055"/>
      <c r="G43" s="1055"/>
      <c r="H43" s="1055"/>
      <c r="I43" s="1055"/>
      <c r="J43" s="1055"/>
      <c r="K43" s="1055"/>
    </row>
    <row r="44" spans="1:11" ht="33.75" customHeight="1">
      <c r="A44" s="1055" t="s">
        <v>706</v>
      </c>
      <c r="B44" s="1055"/>
      <c r="C44" s="1055"/>
      <c r="D44" s="1055"/>
      <c r="E44" s="1055"/>
      <c r="F44" s="1055"/>
      <c r="G44" s="1055"/>
      <c r="H44" s="1055"/>
      <c r="I44" s="1055"/>
      <c r="J44" s="1055"/>
      <c r="K44" s="1055"/>
    </row>
  </sheetData>
  <sheetProtection/>
  <mergeCells count="42">
    <mergeCell ref="J23:K23"/>
    <mergeCell ref="A13:A15"/>
    <mergeCell ref="A11:A12"/>
    <mergeCell ref="K11:K12"/>
    <mergeCell ref="A20:K20"/>
    <mergeCell ref="A16:K16"/>
    <mergeCell ref="A3:K3"/>
    <mergeCell ref="A5:K5"/>
    <mergeCell ref="A6:K6"/>
    <mergeCell ref="A8:K8"/>
    <mergeCell ref="A9:K9"/>
    <mergeCell ref="B11:D11"/>
    <mergeCell ref="E11:E12"/>
    <mergeCell ref="A24:K24"/>
    <mergeCell ref="J22:K22"/>
    <mergeCell ref="F11:F12"/>
    <mergeCell ref="G11:G12"/>
    <mergeCell ref="H11:J11"/>
    <mergeCell ref="A25:K25"/>
    <mergeCell ref="A18:K18"/>
    <mergeCell ref="A19:K19"/>
    <mergeCell ref="A21:K21"/>
    <mergeCell ref="A17:K17"/>
    <mergeCell ref="A26:K26"/>
    <mergeCell ref="A27:K27"/>
    <mergeCell ref="A28:K28"/>
    <mergeCell ref="A29:K29"/>
    <mergeCell ref="A30:K30"/>
    <mergeCell ref="A31:K31"/>
    <mergeCell ref="A32:K32"/>
    <mergeCell ref="A33:K33"/>
    <mergeCell ref="A34:K34"/>
    <mergeCell ref="A35:K35"/>
    <mergeCell ref="A36:K36"/>
    <mergeCell ref="A37:K37"/>
    <mergeCell ref="A38:K38"/>
    <mergeCell ref="A44:K44"/>
    <mergeCell ref="A39:K39"/>
    <mergeCell ref="A40:K40"/>
    <mergeCell ref="A41:K41"/>
    <mergeCell ref="A42:K42"/>
    <mergeCell ref="A43:K43"/>
  </mergeCells>
  <printOptions horizontalCentered="1"/>
  <pageMargins left="0.3937007874015748" right="0.3937007874015748" top="0.3937007874015748" bottom="0.31496062992125984" header="0.5118110236220472" footer="0.5118110236220472"/>
  <pageSetup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tabColor rgb="FFCCFFCC"/>
  </sheetPr>
  <dimension ref="A1:K31"/>
  <sheetViews>
    <sheetView showGridLines="0" view="pageBreakPreview" zoomScaleSheetLayoutView="100" zoomScalePageLayoutView="0" workbookViewId="0" topLeftCell="A2">
      <selection activeCell="O19" sqref="O19"/>
    </sheetView>
  </sheetViews>
  <sheetFormatPr defaultColWidth="9.00390625" defaultRowHeight="12.75"/>
  <cols>
    <col min="1" max="1" width="3.875" style="0" bestFit="1" customWidth="1"/>
    <col min="5" max="5" width="73.125" style="0" customWidth="1"/>
    <col min="6" max="6" width="19.75390625" style="0" customWidth="1"/>
    <col min="7" max="10" width="17.00390625" style="0" customWidth="1"/>
    <col min="11" max="11" width="27.375" style="0" customWidth="1"/>
  </cols>
  <sheetData>
    <row r="1" ht="38.25">
      <c r="K1" s="133" t="s">
        <v>725</v>
      </c>
    </row>
    <row r="2" spans="1:11" ht="35.25" customHeight="1">
      <c r="A2" s="1079" t="s">
        <v>536</v>
      </c>
      <c r="B2" s="1079"/>
      <c r="C2" s="1079"/>
      <c r="D2" s="1079"/>
      <c r="E2" s="1079"/>
      <c r="F2" s="1079"/>
      <c r="G2" s="1079"/>
      <c r="H2" s="1079"/>
      <c r="I2" s="1079"/>
      <c r="J2" s="1079"/>
      <c r="K2" s="1079"/>
    </row>
    <row r="4" spans="8:11" ht="12.75">
      <c r="H4" s="178"/>
      <c r="I4" s="178"/>
      <c r="J4" s="178"/>
      <c r="K4" s="178" t="s">
        <v>37</v>
      </c>
    </row>
    <row r="5" spans="1:11" s="179" customFormat="1" ht="102">
      <c r="A5" s="183" t="s">
        <v>18</v>
      </c>
      <c r="B5" s="183" t="s">
        <v>5</v>
      </c>
      <c r="C5" s="183" t="s">
        <v>6</v>
      </c>
      <c r="D5" s="183" t="s">
        <v>7</v>
      </c>
      <c r="E5" s="183" t="s">
        <v>41</v>
      </c>
      <c r="F5" s="288" t="s">
        <v>254</v>
      </c>
      <c r="G5" s="448" t="s">
        <v>537</v>
      </c>
      <c r="H5" s="448" t="s">
        <v>538</v>
      </c>
      <c r="I5" s="448" t="s">
        <v>539</v>
      </c>
      <c r="J5" s="330" t="s">
        <v>315</v>
      </c>
      <c r="K5" s="183" t="s">
        <v>187</v>
      </c>
    </row>
    <row r="6" spans="1:11" s="181" customFormat="1" ht="12">
      <c r="A6" s="182">
        <v>1</v>
      </c>
      <c r="B6" s="182">
        <v>2</v>
      </c>
      <c r="C6" s="182">
        <v>3</v>
      </c>
      <c r="D6" s="182">
        <v>4</v>
      </c>
      <c r="E6" s="182">
        <v>5</v>
      </c>
      <c r="F6" s="182">
        <v>6</v>
      </c>
      <c r="G6" s="182">
        <v>7</v>
      </c>
      <c r="H6" s="182">
        <v>8</v>
      </c>
      <c r="I6" s="182">
        <v>9</v>
      </c>
      <c r="J6" s="182">
        <v>10</v>
      </c>
      <c r="K6" s="182">
        <v>11</v>
      </c>
    </row>
    <row r="7" spans="1:11" s="61" customFormat="1" ht="25.5">
      <c r="A7" s="187" t="s">
        <v>42</v>
      </c>
      <c r="B7" s="187" t="s">
        <v>52</v>
      </c>
      <c r="C7" s="187" t="s">
        <v>52</v>
      </c>
      <c r="D7" s="187" t="s">
        <v>52</v>
      </c>
      <c r="E7" s="425" t="s">
        <v>312</v>
      </c>
      <c r="F7" s="187" t="s">
        <v>52</v>
      </c>
      <c r="G7" s="190"/>
      <c r="H7" s="190"/>
      <c r="I7" s="190"/>
      <c r="J7" s="190"/>
      <c r="K7" s="185"/>
    </row>
    <row r="8" spans="1:11" ht="12.75">
      <c r="A8" s="188"/>
      <c r="B8" s="177"/>
      <c r="C8" s="177"/>
      <c r="D8" s="189"/>
      <c r="E8" s="44" t="s">
        <v>313</v>
      </c>
      <c r="F8" s="177" t="s">
        <v>52</v>
      </c>
      <c r="G8" s="191"/>
      <c r="H8" s="191"/>
      <c r="I8" s="191"/>
      <c r="J8" s="191"/>
      <c r="K8" s="44"/>
    </row>
    <row r="9" spans="1:11" s="61" customFormat="1" ht="12.75">
      <c r="A9" s="187" t="s">
        <v>44</v>
      </c>
      <c r="B9" s="187" t="s">
        <v>52</v>
      </c>
      <c r="C9" s="187" t="s">
        <v>52</v>
      </c>
      <c r="D9" s="187" t="s">
        <v>52</v>
      </c>
      <c r="E9" s="185" t="s">
        <v>191</v>
      </c>
      <c r="F9" s="187" t="s">
        <v>52</v>
      </c>
      <c r="G9" s="190"/>
      <c r="H9" s="190"/>
      <c r="I9" s="190"/>
      <c r="J9" s="190"/>
      <c r="K9" s="185"/>
    </row>
    <row r="10" spans="1:11" ht="12.75">
      <c r="A10" s="188"/>
      <c r="B10" s="177">
        <v>900</v>
      </c>
      <c r="C10" s="177">
        <v>90019</v>
      </c>
      <c r="D10" s="189" t="s">
        <v>189</v>
      </c>
      <c r="E10" s="44"/>
      <c r="F10" s="188"/>
      <c r="G10" s="191"/>
      <c r="H10" s="191"/>
      <c r="I10" s="191"/>
      <c r="J10" s="191"/>
      <c r="K10" s="44"/>
    </row>
    <row r="11" spans="1:11" ht="12.75">
      <c r="A11" s="188"/>
      <c r="B11" s="177"/>
      <c r="C11" s="177"/>
      <c r="D11" s="189" t="s">
        <v>190</v>
      </c>
      <c r="E11" s="44"/>
      <c r="F11" s="188"/>
      <c r="G11" s="191"/>
      <c r="H11" s="191"/>
      <c r="I11" s="191"/>
      <c r="J11" s="191"/>
      <c r="K11" s="44"/>
    </row>
    <row r="12" spans="1:11" ht="12.75">
      <c r="A12" s="188"/>
      <c r="B12" s="177"/>
      <c r="C12" s="177"/>
      <c r="D12" s="189" t="s">
        <v>188</v>
      </c>
      <c r="E12" s="44"/>
      <c r="F12" s="188"/>
      <c r="G12" s="191"/>
      <c r="H12" s="191"/>
      <c r="I12" s="191"/>
      <c r="J12" s="191"/>
      <c r="K12" s="44"/>
    </row>
    <row r="13" spans="1:11" ht="12.75">
      <c r="A13" s="188"/>
      <c r="B13" s="177"/>
      <c r="C13" s="177"/>
      <c r="D13" s="177" t="s">
        <v>197</v>
      </c>
      <c r="E13" s="44"/>
      <c r="F13" s="188"/>
      <c r="G13" s="191"/>
      <c r="H13" s="191"/>
      <c r="I13" s="191"/>
      <c r="J13" s="191"/>
      <c r="K13" s="44"/>
    </row>
    <row r="14" spans="1:11" s="180" customFormat="1" ht="19.5" customHeight="1">
      <c r="A14" s="187" t="s">
        <v>48</v>
      </c>
      <c r="B14" s="187">
        <v>900</v>
      </c>
      <c r="C14" s="187">
        <v>90019</v>
      </c>
      <c r="D14" s="187">
        <v>2960</v>
      </c>
      <c r="E14" s="186" t="s">
        <v>192</v>
      </c>
      <c r="F14" s="187"/>
      <c r="G14" s="190"/>
      <c r="H14" s="190"/>
      <c r="I14" s="190"/>
      <c r="J14" s="190"/>
      <c r="K14" s="184"/>
    </row>
    <row r="15" spans="1:11" s="180" customFormat="1" ht="30.75" customHeight="1">
      <c r="A15" s="187" t="s">
        <v>311</v>
      </c>
      <c r="B15" s="187" t="s">
        <v>52</v>
      </c>
      <c r="C15" s="187" t="s">
        <v>52</v>
      </c>
      <c r="D15" s="187" t="s">
        <v>52</v>
      </c>
      <c r="E15" s="186" t="s">
        <v>314</v>
      </c>
      <c r="F15" s="187" t="s">
        <v>52</v>
      </c>
      <c r="G15" s="190"/>
      <c r="H15" s="190"/>
      <c r="I15" s="190"/>
      <c r="J15" s="190"/>
      <c r="K15" s="184"/>
    </row>
    <row r="16" ht="12.75">
      <c r="A16" t="s">
        <v>198</v>
      </c>
    </row>
    <row r="17" ht="12.75">
      <c r="K17" s="178" t="s">
        <v>37</v>
      </c>
    </row>
    <row r="18" spans="1:11" s="179" customFormat="1" ht="12.75">
      <c r="A18" s="1078" t="s">
        <v>18</v>
      </c>
      <c r="B18" s="1078" t="s">
        <v>5</v>
      </c>
      <c r="C18" s="1078" t="s">
        <v>6</v>
      </c>
      <c r="D18" s="1078" t="s">
        <v>7</v>
      </c>
      <c r="E18" s="1078" t="s">
        <v>41</v>
      </c>
      <c r="F18" s="1078" t="s">
        <v>186</v>
      </c>
      <c r="G18" s="1078" t="s">
        <v>540</v>
      </c>
      <c r="H18" s="1080" t="s">
        <v>193</v>
      </c>
      <c r="I18" s="1081"/>
      <c r="J18" s="1082"/>
      <c r="K18" s="1078" t="s">
        <v>187</v>
      </c>
    </row>
    <row r="19" spans="1:11" ht="66.75" customHeight="1">
      <c r="A19" s="1078"/>
      <c r="B19" s="1078"/>
      <c r="C19" s="1078"/>
      <c r="D19" s="1078"/>
      <c r="E19" s="1078"/>
      <c r="F19" s="1078"/>
      <c r="G19" s="1078"/>
      <c r="H19" s="193" t="s">
        <v>206</v>
      </c>
      <c r="I19" s="192" t="s">
        <v>195</v>
      </c>
      <c r="J19" s="192" t="s">
        <v>196</v>
      </c>
      <c r="K19" s="1078"/>
    </row>
    <row r="20" spans="1:11" ht="12.75">
      <c r="A20" s="182">
        <v>1</v>
      </c>
      <c r="B20" s="182">
        <v>2</v>
      </c>
      <c r="C20" s="182">
        <v>3</v>
      </c>
      <c r="D20" s="182">
        <v>4</v>
      </c>
      <c r="E20" s="182">
        <v>5</v>
      </c>
      <c r="F20" s="182">
        <v>6</v>
      </c>
      <c r="G20" s="182">
        <v>7</v>
      </c>
      <c r="H20" s="194">
        <v>8</v>
      </c>
      <c r="I20" s="182">
        <v>9</v>
      </c>
      <c r="J20" s="182">
        <v>10</v>
      </c>
      <c r="K20" s="182">
        <v>11</v>
      </c>
    </row>
    <row r="21" spans="1:11" s="61" customFormat="1" ht="12.75">
      <c r="A21" s="184" t="s">
        <v>52</v>
      </c>
      <c r="B21" s="184" t="s">
        <v>52</v>
      </c>
      <c r="C21" s="184" t="s">
        <v>52</v>
      </c>
      <c r="D21" s="184" t="s">
        <v>52</v>
      </c>
      <c r="E21" s="184" t="s">
        <v>119</v>
      </c>
      <c r="F21" s="184" t="s">
        <v>52</v>
      </c>
      <c r="G21" s="185"/>
      <c r="H21" s="203"/>
      <c r="I21" s="185"/>
      <c r="J21" s="185"/>
      <c r="K21" s="185"/>
    </row>
    <row r="22" spans="1:11" ht="12.75">
      <c r="A22" s="44"/>
      <c r="B22" s="44"/>
      <c r="C22" s="44"/>
      <c r="D22" s="44"/>
      <c r="E22" s="44"/>
      <c r="F22" s="44"/>
      <c r="G22" s="44"/>
      <c r="H22" s="44"/>
      <c r="I22" s="44"/>
      <c r="J22" s="44"/>
      <c r="K22" s="44"/>
    </row>
    <row r="23" spans="1:11" ht="12.75">
      <c r="A23" s="44"/>
      <c r="B23" s="44"/>
      <c r="C23" s="44"/>
      <c r="D23" s="44"/>
      <c r="E23" s="44"/>
      <c r="F23" s="44"/>
      <c r="G23" s="44"/>
      <c r="H23" s="44"/>
      <c r="I23" s="44"/>
      <c r="J23" s="44"/>
      <c r="K23" s="44"/>
    </row>
    <row r="24" spans="1:11" ht="12.75">
      <c r="A24" s="44"/>
      <c r="B24" s="44"/>
      <c r="C24" s="44"/>
      <c r="D24" s="44"/>
      <c r="E24" s="44"/>
      <c r="F24" s="44"/>
      <c r="G24" s="44"/>
      <c r="H24" s="44"/>
      <c r="I24" s="44"/>
      <c r="J24" s="44"/>
      <c r="K24" s="44"/>
    </row>
    <row r="25" spans="1:11" ht="12.75">
      <c r="A25" s="44"/>
      <c r="B25" s="44"/>
      <c r="C25" s="44"/>
      <c r="D25" s="44"/>
      <c r="E25" s="44"/>
      <c r="F25" s="44"/>
      <c r="G25" s="44"/>
      <c r="H25" s="44"/>
      <c r="I25" s="44"/>
      <c r="J25" s="44"/>
      <c r="K25" s="44"/>
    </row>
    <row r="26" spans="1:11" ht="12.75">
      <c r="A26" s="44"/>
      <c r="B26" s="44"/>
      <c r="C26" s="44"/>
      <c r="D26" s="44"/>
      <c r="E26" s="44"/>
      <c r="F26" s="44"/>
      <c r="G26" s="44"/>
      <c r="H26" s="44"/>
      <c r="I26" s="44"/>
      <c r="J26" s="44"/>
      <c r="K26" s="44"/>
    </row>
    <row r="28" spans="1:2" ht="12.75">
      <c r="A28" s="202" t="s">
        <v>194</v>
      </c>
      <c r="B28" s="202"/>
    </row>
    <row r="29" spans="1:6" ht="22.5" customHeight="1">
      <c r="A29" s="200" t="s">
        <v>43</v>
      </c>
      <c r="B29" s="1076" t="s">
        <v>563</v>
      </c>
      <c r="C29" s="1076"/>
      <c r="D29" s="1076"/>
      <c r="E29" s="1076"/>
      <c r="F29" s="44"/>
    </row>
    <row r="30" spans="1:6" ht="29.25" customHeight="1">
      <c r="A30" s="201" t="s">
        <v>45</v>
      </c>
      <c r="B30" s="1077" t="s">
        <v>541</v>
      </c>
      <c r="C30" s="1077"/>
      <c r="D30" s="1077"/>
      <c r="E30" s="1077"/>
      <c r="F30" s="204"/>
    </row>
    <row r="31" spans="1:6" ht="27" customHeight="1">
      <c r="A31" s="200" t="s">
        <v>46</v>
      </c>
      <c r="B31" s="1076" t="s">
        <v>564</v>
      </c>
      <c r="C31" s="1076"/>
      <c r="D31" s="1076"/>
      <c r="E31" s="1076"/>
      <c r="F31" s="44"/>
    </row>
  </sheetData>
  <sheetProtection/>
  <mergeCells count="13">
    <mergeCell ref="E18:E19"/>
    <mergeCell ref="F18:F19"/>
    <mergeCell ref="G18:G19"/>
    <mergeCell ref="B29:E29"/>
    <mergeCell ref="B30:E30"/>
    <mergeCell ref="B31:E31"/>
    <mergeCell ref="K18:K19"/>
    <mergeCell ref="A2:K2"/>
    <mergeCell ref="H18:J18"/>
    <mergeCell ref="A18:A19"/>
    <mergeCell ref="B18:B19"/>
    <mergeCell ref="C18:C19"/>
    <mergeCell ref="D18:D19"/>
  </mergeCells>
  <printOptions horizontalCentered="1"/>
  <pageMargins left="0.1968503937007874" right="0.1968503937007874" top="0.7480314960629921" bottom="0.7480314960629921" header="0.31496062992125984" footer="0.31496062992125984"/>
  <pageSetup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tabColor rgb="FFCCFFCC"/>
  </sheetPr>
  <dimension ref="A1:Q29"/>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6.00390625" style="0" bestFit="1" customWidth="1"/>
    <col min="2" max="2" width="9.75390625" style="0" bestFit="1" customWidth="1"/>
    <col min="3" max="3" width="9.625" style="0" bestFit="1" customWidth="1"/>
    <col min="4" max="4" width="13.875" style="0" customWidth="1"/>
    <col min="7" max="7" width="9.125" style="0" customWidth="1"/>
    <col min="8" max="8" width="13.125" style="0" customWidth="1"/>
    <col min="10" max="11" width="11.125" style="0" customWidth="1"/>
    <col min="12" max="12" width="13.25390625" style="0" customWidth="1"/>
    <col min="13" max="13" width="14.25390625" style="0" bestFit="1" customWidth="1"/>
    <col min="14" max="14" width="13.00390625" style="0" customWidth="1"/>
    <col min="15" max="15" width="12.875" style="0" customWidth="1"/>
    <col min="17" max="17" width="12.125" style="0" customWidth="1"/>
  </cols>
  <sheetData>
    <row r="1" spans="13:16" s="18" customFormat="1" ht="45" customHeight="1">
      <c r="M1" s="1087" t="s">
        <v>726</v>
      </c>
      <c r="N1" s="1088"/>
      <c r="O1" s="1088"/>
      <c r="P1" s="1088"/>
    </row>
    <row r="2" spans="1:16" ht="25.5" customHeight="1">
      <c r="A2" s="1089" t="s">
        <v>803</v>
      </c>
      <c r="B2" s="1089"/>
      <c r="C2" s="1089"/>
      <c r="D2" s="1089"/>
      <c r="E2" s="1089"/>
      <c r="F2" s="1089"/>
      <c r="G2" s="1089"/>
      <c r="H2" s="1089"/>
      <c r="I2" s="1089"/>
      <c r="J2" s="1089"/>
      <c r="K2" s="1089"/>
      <c r="L2" s="1089"/>
      <c r="M2" s="1089"/>
      <c r="N2" s="1089"/>
      <c r="O2" s="1089"/>
      <c r="P2" s="1089"/>
    </row>
    <row r="3" spans="1:16" ht="12.75">
      <c r="A3" s="1090" t="s">
        <v>32</v>
      </c>
      <c r="B3" s="1091"/>
      <c r="C3" s="1091"/>
      <c r="D3" s="1091"/>
      <c r="E3" s="1091"/>
      <c r="F3" s="1091"/>
      <c r="G3" s="1091"/>
      <c r="H3" s="1091"/>
      <c r="I3" s="1091"/>
      <c r="J3" s="1091"/>
      <c r="K3" s="1091"/>
      <c r="L3" s="1091"/>
      <c r="M3" s="1091"/>
      <c r="N3" s="1091"/>
      <c r="O3" s="1091"/>
      <c r="P3" s="1092"/>
    </row>
    <row r="4" spans="1:16" ht="15" customHeight="1">
      <c r="A4" s="1083" t="s">
        <v>0</v>
      </c>
      <c r="B4" s="1083"/>
      <c r="C4" s="1083"/>
      <c r="D4" s="1083" t="s">
        <v>542</v>
      </c>
      <c r="E4" s="1083" t="s">
        <v>1</v>
      </c>
      <c r="F4" s="1083"/>
      <c r="G4" s="1083"/>
      <c r="H4" s="1083" t="s">
        <v>2</v>
      </c>
      <c r="I4" s="1083"/>
      <c r="J4" s="1083"/>
      <c r="K4" s="1083" t="s">
        <v>3</v>
      </c>
      <c r="L4" s="1083"/>
      <c r="M4" s="1083"/>
      <c r="N4" s="1083" t="s">
        <v>4</v>
      </c>
      <c r="O4" s="1083"/>
      <c r="P4" s="1083"/>
    </row>
    <row r="5" spans="1:16" ht="15" customHeight="1">
      <c r="A5" s="1083"/>
      <c r="B5" s="1083"/>
      <c r="C5" s="1083"/>
      <c r="D5" s="1083"/>
      <c r="E5" s="1083" t="s">
        <v>31</v>
      </c>
      <c r="F5" s="1083"/>
      <c r="G5" s="1083"/>
      <c r="H5" s="1083"/>
      <c r="I5" s="1083"/>
      <c r="J5" s="1083"/>
      <c r="K5" s="1083"/>
      <c r="L5" s="1083"/>
      <c r="M5" s="1083"/>
      <c r="N5" s="1083"/>
      <c r="O5" s="1083"/>
      <c r="P5" s="1083"/>
    </row>
    <row r="6" spans="1:16" ht="18.75" customHeight="1">
      <c r="A6" s="102" t="s">
        <v>5</v>
      </c>
      <c r="B6" s="102" t="s">
        <v>6</v>
      </c>
      <c r="C6" s="102" t="s">
        <v>7</v>
      </c>
      <c r="D6" s="1083"/>
      <c r="E6" s="102" t="s">
        <v>8</v>
      </c>
      <c r="F6" s="102" t="s">
        <v>20</v>
      </c>
      <c r="G6" s="102" t="s">
        <v>21</v>
      </c>
      <c r="H6" s="102" t="s">
        <v>22</v>
      </c>
      <c r="I6" s="102" t="s">
        <v>23</v>
      </c>
      <c r="J6" s="102" t="s">
        <v>24</v>
      </c>
      <c r="K6" s="102" t="s">
        <v>25</v>
      </c>
      <c r="L6" s="102" t="s">
        <v>26</v>
      </c>
      <c r="M6" s="102" t="s">
        <v>27</v>
      </c>
      <c r="N6" s="102" t="s">
        <v>28</v>
      </c>
      <c r="O6" s="102" t="s">
        <v>29</v>
      </c>
      <c r="P6" s="102" t="s">
        <v>30</v>
      </c>
    </row>
    <row r="7" spans="1:17" ht="15" customHeight="1">
      <c r="A7" s="1084">
        <v>600</v>
      </c>
      <c r="B7" s="1084">
        <v>60016</v>
      </c>
      <c r="C7" s="2" t="s">
        <v>802</v>
      </c>
      <c r="D7" s="3">
        <v>2019</v>
      </c>
      <c r="E7" s="818"/>
      <c r="F7" s="818"/>
      <c r="G7" s="818">
        <v>2019</v>
      </c>
      <c r="H7" s="818"/>
      <c r="I7" s="818"/>
      <c r="J7" s="818"/>
      <c r="K7" s="818"/>
      <c r="L7" s="818"/>
      <c r="M7" s="818"/>
      <c r="N7" s="818"/>
      <c r="O7" s="818"/>
      <c r="P7" s="818"/>
      <c r="Q7" s="819">
        <f>D7-SUM(E7:P7)</f>
        <v>0</v>
      </c>
    </row>
    <row r="8" spans="1:17" ht="15" customHeight="1">
      <c r="A8" s="1085"/>
      <c r="B8" s="1085"/>
      <c r="C8" s="2" t="s">
        <v>789</v>
      </c>
      <c r="D8" s="3">
        <v>1050522</v>
      </c>
      <c r="E8" s="818"/>
      <c r="F8" s="818"/>
      <c r="G8" s="818"/>
      <c r="H8" s="818"/>
      <c r="I8" s="818"/>
      <c r="J8" s="818"/>
      <c r="K8" s="818"/>
      <c r="L8" s="818">
        <v>1050522</v>
      </c>
      <c r="M8" s="818"/>
      <c r="N8" s="818"/>
      <c r="O8" s="818"/>
      <c r="P8" s="818"/>
      <c r="Q8" s="819">
        <f aca="true" t="shared" si="0" ref="Q8:Q19">D8-SUM(E8:P8)</f>
        <v>0</v>
      </c>
    </row>
    <row r="9" spans="1:17" ht="15" customHeight="1">
      <c r="A9" s="1086"/>
      <c r="B9" s="1086"/>
      <c r="C9" s="2" t="s">
        <v>794</v>
      </c>
      <c r="D9" s="3">
        <v>1650000</v>
      </c>
      <c r="E9" s="818"/>
      <c r="F9" s="818"/>
      <c r="G9" s="818"/>
      <c r="H9" s="818"/>
      <c r="I9" s="818"/>
      <c r="J9" s="818"/>
      <c r="K9" s="818"/>
      <c r="L9" s="818"/>
      <c r="M9" s="818"/>
      <c r="N9" s="818"/>
      <c r="O9" s="818">
        <v>1650000</v>
      </c>
      <c r="P9" s="818"/>
      <c r="Q9" s="819">
        <f t="shared" si="0"/>
        <v>0</v>
      </c>
    </row>
    <row r="10" spans="1:17" ht="15" customHeight="1">
      <c r="A10" s="1084">
        <v>630</v>
      </c>
      <c r="B10" s="1084">
        <v>63003</v>
      </c>
      <c r="C10" s="2" t="s">
        <v>802</v>
      </c>
      <c r="D10" s="3">
        <v>13059</v>
      </c>
      <c r="E10" s="818"/>
      <c r="F10" s="818"/>
      <c r="G10" s="818"/>
      <c r="H10" s="818"/>
      <c r="I10" s="818"/>
      <c r="J10" s="818"/>
      <c r="K10" s="818">
        <v>13059</v>
      </c>
      <c r="L10" s="818"/>
      <c r="M10" s="818"/>
      <c r="N10" s="818"/>
      <c r="O10" s="818"/>
      <c r="P10" s="818"/>
      <c r="Q10" s="819">
        <f t="shared" si="0"/>
        <v>0</v>
      </c>
    </row>
    <row r="11" spans="1:17" ht="15" customHeight="1">
      <c r="A11" s="1085"/>
      <c r="B11" s="1085"/>
      <c r="C11" s="2" t="s">
        <v>793</v>
      </c>
      <c r="D11" s="3">
        <v>21250</v>
      </c>
      <c r="E11" s="818"/>
      <c r="F11" s="818"/>
      <c r="G11" s="818"/>
      <c r="H11" s="818">
        <v>21250</v>
      </c>
      <c r="I11" s="818"/>
      <c r="J11" s="818"/>
      <c r="K11" s="818"/>
      <c r="L11" s="818"/>
      <c r="M11" s="818"/>
      <c r="N11" s="818"/>
      <c r="O11" s="818"/>
      <c r="P11" s="818"/>
      <c r="Q11" s="819">
        <f t="shared" si="0"/>
        <v>0</v>
      </c>
    </row>
    <row r="12" spans="1:17" ht="15" customHeight="1">
      <c r="A12" s="1085"/>
      <c r="B12" s="1085"/>
      <c r="C12" s="2" t="s">
        <v>789</v>
      </c>
      <c r="D12" s="3">
        <v>173577</v>
      </c>
      <c r="E12" s="818"/>
      <c r="F12" s="818"/>
      <c r="G12" s="818"/>
      <c r="H12" s="818"/>
      <c r="I12" s="818"/>
      <c r="J12" s="818"/>
      <c r="K12" s="818">
        <v>173577</v>
      </c>
      <c r="L12" s="818"/>
      <c r="M12" s="818"/>
      <c r="N12" s="818"/>
      <c r="O12" s="818"/>
      <c r="P12" s="818"/>
      <c r="Q12" s="819">
        <f t="shared" si="0"/>
        <v>0</v>
      </c>
    </row>
    <row r="13" spans="1:17" ht="15" customHeight="1">
      <c r="A13" s="1086"/>
      <c r="B13" s="1086"/>
      <c r="C13" s="2" t="s">
        <v>790</v>
      </c>
      <c r="D13" s="3">
        <v>2332699</v>
      </c>
      <c r="E13" s="818"/>
      <c r="F13" s="818"/>
      <c r="G13" s="818"/>
      <c r="H13" s="818">
        <v>2332699</v>
      </c>
      <c r="I13" s="818"/>
      <c r="J13" s="818"/>
      <c r="K13" s="818"/>
      <c r="L13" s="818"/>
      <c r="M13" s="818"/>
      <c r="N13" s="818"/>
      <c r="O13" s="818"/>
      <c r="P13" s="818"/>
      <c r="Q13" s="819">
        <f t="shared" si="0"/>
        <v>0</v>
      </c>
    </row>
    <row r="14" spans="1:17" ht="15" customHeight="1">
      <c r="A14" s="1084">
        <v>852</v>
      </c>
      <c r="B14" s="1084">
        <v>85295</v>
      </c>
      <c r="C14" s="2" t="s">
        <v>908</v>
      </c>
      <c r="D14" s="3">
        <v>574092</v>
      </c>
      <c r="E14" s="818"/>
      <c r="F14" s="818"/>
      <c r="G14" s="818"/>
      <c r="H14" s="818"/>
      <c r="I14" s="818"/>
      <c r="J14" s="818"/>
      <c r="K14" s="818"/>
      <c r="L14" s="818"/>
      <c r="M14" s="818"/>
      <c r="N14" s="818">
        <v>574092</v>
      </c>
      <c r="O14" s="818"/>
      <c r="P14" s="818"/>
      <c r="Q14" s="819">
        <f t="shared" si="0"/>
        <v>0</v>
      </c>
    </row>
    <row r="15" spans="1:17" ht="15" customHeight="1">
      <c r="A15" s="1086"/>
      <c r="B15" s="1086"/>
      <c r="C15" s="2" t="s">
        <v>856</v>
      </c>
      <c r="D15" s="3">
        <v>452329</v>
      </c>
      <c r="E15" s="818"/>
      <c r="F15" s="818"/>
      <c r="G15" s="818"/>
      <c r="H15" s="818"/>
      <c r="I15" s="818"/>
      <c r="J15" s="818"/>
      <c r="K15" s="818"/>
      <c r="L15" s="818"/>
      <c r="M15" s="818"/>
      <c r="N15" s="818">
        <v>452329</v>
      </c>
      <c r="O15" s="818"/>
      <c r="P15" s="818"/>
      <c r="Q15" s="819">
        <f t="shared" si="0"/>
        <v>0</v>
      </c>
    </row>
    <row r="16" spans="1:17" ht="15" customHeight="1">
      <c r="A16" s="1084">
        <v>900</v>
      </c>
      <c r="B16" s="1084">
        <v>90095</v>
      </c>
      <c r="C16" s="2" t="s">
        <v>802</v>
      </c>
      <c r="D16" s="3">
        <v>3498</v>
      </c>
      <c r="E16" s="818"/>
      <c r="F16" s="818"/>
      <c r="G16" s="818"/>
      <c r="H16" s="818"/>
      <c r="I16" s="818"/>
      <c r="J16" s="818">
        <v>3498</v>
      </c>
      <c r="K16" s="818"/>
      <c r="L16" s="818"/>
      <c r="M16" s="818"/>
      <c r="N16" s="818"/>
      <c r="O16" s="818"/>
      <c r="P16" s="818"/>
      <c r="Q16" s="819">
        <f t="shared" si="0"/>
        <v>0</v>
      </c>
    </row>
    <row r="17" spans="1:17" ht="15" customHeight="1">
      <c r="A17" s="1086"/>
      <c r="B17" s="1086"/>
      <c r="C17" s="820" t="s">
        <v>789</v>
      </c>
      <c r="D17" s="3">
        <v>213972</v>
      </c>
      <c r="E17" s="818"/>
      <c r="F17" s="818"/>
      <c r="G17" s="818"/>
      <c r="H17" s="818"/>
      <c r="I17" s="818"/>
      <c r="J17" s="818">
        <v>213972</v>
      </c>
      <c r="K17" s="818"/>
      <c r="L17" s="818"/>
      <c r="M17" s="818"/>
      <c r="N17" s="818"/>
      <c r="O17" s="818"/>
      <c r="P17" s="818"/>
      <c r="Q17" s="819">
        <f t="shared" si="0"/>
        <v>0</v>
      </c>
    </row>
    <row r="18" spans="1:17" ht="15" customHeight="1">
      <c r="A18" s="1">
        <v>926</v>
      </c>
      <c r="B18" s="1">
        <v>92601</v>
      </c>
      <c r="C18" s="2" t="s">
        <v>794</v>
      </c>
      <c r="D18" s="3">
        <v>339500</v>
      </c>
      <c r="E18" s="818"/>
      <c r="F18" s="818"/>
      <c r="G18" s="818"/>
      <c r="H18" s="818"/>
      <c r="I18" s="818"/>
      <c r="J18" s="818"/>
      <c r="K18" s="818"/>
      <c r="L18" s="818"/>
      <c r="M18" s="818">
        <v>339500</v>
      </c>
      <c r="N18" s="818"/>
      <c r="O18" s="818"/>
      <c r="P18" s="818"/>
      <c r="Q18" s="819">
        <f t="shared" si="0"/>
        <v>0</v>
      </c>
    </row>
    <row r="19" spans="1:17" ht="15" customHeight="1">
      <c r="A19" s="1094" t="s">
        <v>9</v>
      </c>
      <c r="B19" s="1094"/>
      <c r="C19" s="1094"/>
      <c r="D19" s="816">
        <f>SUM(D7:D18)</f>
        <v>6826517</v>
      </c>
      <c r="E19" s="816">
        <f aca="true" t="shared" si="1" ref="E19:P19">SUM(E7:E18)</f>
        <v>0</v>
      </c>
      <c r="F19" s="816">
        <f t="shared" si="1"/>
        <v>0</v>
      </c>
      <c r="G19" s="816">
        <f t="shared" si="1"/>
        <v>2019</v>
      </c>
      <c r="H19" s="816">
        <f t="shared" si="1"/>
        <v>2353949</v>
      </c>
      <c r="I19" s="816">
        <f t="shared" si="1"/>
        <v>0</v>
      </c>
      <c r="J19" s="816">
        <f t="shared" si="1"/>
        <v>217470</v>
      </c>
      <c r="K19" s="816">
        <f t="shared" si="1"/>
        <v>186636</v>
      </c>
      <c r="L19" s="816">
        <f t="shared" si="1"/>
        <v>1050522</v>
      </c>
      <c r="M19" s="816">
        <f t="shared" si="1"/>
        <v>339500</v>
      </c>
      <c r="N19" s="816">
        <f t="shared" si="1"/>
        <v>1026421</v>
      </c>
      <c r="O19" s="816">
        <f t="shared" si="1"/>
        <v>1650000</v>
      </c>
      <c r="P19" s="816">
        <f t="shared" si="1"/>
        <v>0</v>
      </c>
      <c r="Q19" s="819">
        <f t="shared" si="0"/>
        <v>0</v>
      </c>
    </row>
    <row r="23" spans="3:13" ht="14.25">
      <c r="C23" s="1093" t="s">
        <v>10</v>
      </c>
      <c r="D23" s="1093"/>
      <c r="E23" s="1093"/>
      <c r="J23" s="1093" t="s">
        <v>11</v>
      </c>
      <c r="K23" s="1093"/>
      <c r="L23" s="1093"/>
      <c r="M23" s="1093"/>
    </row>
    <row r="29" ht="12.75">
      <c r="F29" s="11"/>
    </row>
  </sheetData>
  <sheetProtection/>
  <mergeCells count="21">
    <mergeCell ref="H4:J4"/>
    <mergeCell ref="B16:B17"/>
    <mergeCell ref="B7:B9"/>
    <mergeCell ref="B14:B15"/>
    <mergeCell ref="A7:A9"/>
    <mergeCell ref="E5:P5"/>
    <mergeCell ref="C23:E23"/>
    <mergeCell ref="J23:M23"/>
    <mergeCell ref="A10:A13"/>
    <mergeCell ref="A19:C19"/>
    <mergeCell ref="A14:A15"/>
    <mergeCell ref="N4:P4"/>
    <mergeCell ref="B10:B13"/>
    <mergeCell ref="E4:G4"/>
    <mergeCell ref="A16:A17"/>
    <mergeCell ref="K4:M4"/>
    <mergeCell ref="M1:P1"/>
    <mergeCell ref="A2:P2"/>
    <mergeCell ref="A3:P3"/>
    <mergeCell ref="A4:C5"/>
    <mergeCell ref="D4:D6"/>
  </mergeCells>
  <printOptions horizontalCentered="1"/>
  <pageMargins left="0.3937007874015748" right="0.3937007874015748" top="0.3937007874015748" bottom="0.3937007874015748" header="0.5118110236220472" footer="0.511811023622047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tabColor rgb="FFCCFFCC"/>
  </sheetPr>
  <dimension ref="A1:S83"/>
  <sheetViews>
    <sheetView showGridLines="0" view="pageBreakPreview" zoomScaleSheetLayoutView="100" zoomScalePageLayoutView="0" workbookViewId="0" topLeftCell="A1">
      <selection activeCell="A1" sqref="A1:IV16384"/>
    </sheetView>
  </sheetViews>
  <sheetFormatPr defaultColWidth="9.00390625" defaultRowHeight="12.75"/>
  <cols>
    <col min="1" max="1" width="9.125" style="12" customWidth="1"/>
    <col min="2" max="2" width="10.00390625" style="12" customWidth="1"/>
    <col min="3" max="3" width="14.00390625" style="12" customWidth="1"/>
    <col min="4" max="4" width="11.00390625" style="12" customWidth="1"/>
    <col min="5" max="6" width="10.125" style="12" bestFit="1" customWidth="1"/>
    <col min="7" max="7" width="11.25390625" style="12" bestFit="1" customWidth="1"/>
    <col min="8" max="8" width="13.125" style="12" customWidth="1"/>
    <col min="9" max="10" width="13.125" style="12" bestFit="1" customWidth="1"/>
    <col min="11" max="11" width="13.00390625" style="12" customWidth="1"/>
    <col min="12" max="14" width="13.125" style="12" bestFit="1" customWidth="1"/>
    <col min="15" max="15" width="11.25390625" style="12" bestFit="1" customWidth="1"/>
    <col min="16" max="16" width="14.75390625" style="12" customWidth="1"/>
    <col min="17" max="17" width="13.125" style="12" customWidth="1"/>
    <col min="18" max="16384" width="9.125" style="12" customWidth="1"/>
  </cols>
  <sheetData>
    <row r="1" spans="12:15" s="18" customFormat="1" ht="41.25" customHeight="1">
      <c r="L1" s="1087"/>
      <c r="M1" s="1088"/>
      <c r="N1" s="1088"/>
      <c r="O1" s="1088"/>
    </row>
    <row r="2" spans="1:15" ht="25.5" customHeight="1">
      <c r="A2" s="1089" t="s">
        <v>909</v>
      </c>
      <c r="B2" s="1089"/>
      <c r="C2" s="1089"/>
      <c r="D2" s="1089"/>
      <c r="E2" s="1089"/>
      <c r="F2" s="1089"/>
      <c r="G2" s="1089"/>
      <c r="H2" s="1089"/>
      <c r="I2" s="1089"/>
      <c r="J2" s="1089"/>
      <c r="K2" s="1089"/>
      <c r="L2" s="1089"/>
      <c r="M2" s="1089"/>
      <c r="N2" s="1089"/>
      <c r="O2" s="1089"/>
    </row>
    <row r="3" spans="1:15" ht="12.75">
      <c r="A3" s="1090" t="s">
        <v>32</v>
      </c>
      <c r="B3" s="1091"/>
      <c r="C3" s="1091"/>
      <c r="D3" s="1091"/>
      <c r="E3" s="1091"/>
      <c r="F3" s="1091"/>
      <c r="G3" s="1091"/>
      <c r="H3" s="1091"/>
      <c r="I3" s="1091"/>
      <c r="J3" s="1091"/>
      <c r="K3" s="1091"/>
      <c r="L3" s="1091"/>
      <c r="M3" s="1091"/>
      <c r="N3" s="1091"/>
      <c r="O3" s="1092"/>
    </row>
    <row r="4" spans="1:15" ht="15">
      <c r="A4" s="1083" t="s">
        <v>12</v>
      </c>
      <c r="B4" s="1083"/>
      <c r="C4" s="1083" t="s">
        <v>542</v>
      </c>
      <c r="D4" s="1083" t="s">
        <v>1</v>
      </c>
      <c r="E4" s="1083"/>
      <c r="F4" s="1083"/>
      <c r="G4" s="1083" t="s">
        <v>2</v>
      </c>
      <c r="H4" s="1083"/>
      <c r="I4" s="1083"/>
      <c r="J4" s="1083" t="s">
        <v>3</v>
      </c>
      <c r="K4" s="1083"/>
      <c r="L4" s="1083"/>
      <c r="M4" s="1083" t="s">
        <v>4</v>
      </c>
      <c r="N4" s="1083"/>
      <c r="O4" s="1083"/>
    </row>
    <row r="5" spans="1:15" ht="15">
      <c r="A5" s="1083"/>
      <c r="B5" s="1083"/>
      <c r="C5" s="1083"/>
      <c r="D5" s="1083" t="s">
        <v>31</v>
      </c>
      <c r="E5" s="1083"/>
      <c r="F5" s="1083"/>
      <c r="G5" s="1083"/>
      <c r="H5" s="1083"/>
      <c r="I5" s="1083"/>
      <c r="J5" s="1083"/>
      <c r="K5" s="1083"/>
      <c r="L5" s="1083"/>
      <c r="M5" s="1083"/>
      <c r="N5" s="1083"/>
      <c r="O5" s="1083"/>
    </row>
    <row r="6" spans="1:15" ht="18.75" customHeight="1">
      <c r="A6" s="102" t="s">
        <v>5</v>
      </c>
      <c r="B6" s="102" t="s">
        <v>6</v>
      </c>
      <c r="C6" s="1083"/>
      <c r="D6" s="102" t="s">
        <v>8</v>
      </c>
      <c r="E6" s="102" t="s">
        <v>20</v>
      </c>
      <c r="F6" s="102" t="s">
        <v>21</v>
      </c>
      <c r="G6" s="102" t="s">
        <v>22</v>
      </c>
      <c r="H6" s="102" t="s">
        <v>23</v>
      </c>
      <c r="I6" s="102" t="s">
        <v>24</v>
      </c>
      <c r="J6" s="102" t="s">
        <v>25</v>
      </c>
      <c r="K6" s="102" t="s">
        <v>26</v>
      </c>
      <c r="L6" s="102" t="s">
        <v>27</v>
      </c>
      <c r="M6" s="102" t="s">
        <v>28</v>
      </c>
      <c r="N6" s="102" t="s">
        <v>29</v>
      </c>
      <c r="O6" s="102" t="s">
        <v>30</v>
      </c>
    </row>
    <row r="7" spans="1:17" ht="15" customHeight="1">
      <c r="A7" s="815">
        <v>400</v>
      </c>
      <c r="B7" s="815">
        <v>40002</v>
      </c>
      <c r="C7" s="816">
        <f>C8+C9</f>
        <v>290000</v>
      </c>
      <c r="D7" s="816">
        <f aca="true" t="shared" si="0" ref="D7:O7">D8+D9</f>
        <v>0</v>
      </c>
      <c r="E7" s="816">
        <f t="shared" si="0"/>
        <v>55000</v>
      </c>
      <c r="F7" s="816">
        <f t="shared" si="0"/>
        <v>0</v>
      </c>
      <c r="G7" s="816">
        <f t="shared" si="0"/>
        <v>0</v>
      </c>
      <c r="H7" s="816">
        <f t="shared" si="0"/>
        <v>55000</v>
      </c>
      <c r="I7" s="816">
        <f t="shared" si="0"/>
        <v>20000</v>
      </c>
      <c r="J7" s="816">
        <f t="shared" si="0"/>
        <v>0</v>
      </c>
      <c r="K7" s="816">
        <f t="shared" si="0"/>
        <v>55000</v>
      </c>
      <c r="L7" s="816">
        <f t="shared" si="0"/>
        <v>0</v>
      </c>
      <c r="M7" s="816">
        <f t="shared" si="0"/>
        <v>50000</v>
      </c>
      <c r="N7" s="816">
        <f t="shared" si="0"/>
        <v>55000</v>
      </c>
      <c r="O7" s="816">
        <f t="shared" si="0"/>
        <v>0</v>
      </c>
      <c r="P7" s="13">
        <f>SUM(D7:O7)</f>
        <v>290000</v>
      </c>
      <c r="Q7" s="13">
        <f>C7-P7</f>
        <v>0</v>
      </c>
    </row>
    <row r="8" spans="1:17" ht="15" customHeight="1">
      <c r="A8" s="1098" t="s">
        <v>13</v>
      </c>
      <c r="B8" s="1098"/>
      <c r="C8" s="3"/>
      <c r="D8" s="10"/>
      <c r="E8" s="3"/>
      <c r="F8" s="3"/>
      <c r="G8" s="3"/>
      <c r="H8" s="3"/>
      <c r="I8" s="3"/>
      <c r="J8" s="3"/>
      <c r="K8" s="3"/>
      <c r="L8" s="3"/>
      <c r="M8" s="3"/>
      <c r="N8" s="3"/>
      <c r="O8" s="3"/>
      <c r="P8" s="13">
        <f aca="true" t="shared" si="1" ref="P8:P60">SUM(D8:O8)</f>
        <v>0</v>
      </c>
      <c r="Q8" s="13">
        <f aca="true" t="shared" si="2" ref="Q8:Q60">C8-P8</f>
        <v>0</v>
      </c>
    </row>
    <row r="9" spans="1:17" ht="15" customHeight="1">
      <c r="A9" s="1098" t="s">
        <v>14</v>
      </c>
      <c r="B9" s="1098"/>
      <c r="C9" s="3">
        <v>290000</v>
      </c>
      <c r="D9" s="10"/>
      <c r="E9" s="3">
        <v>55000</v>
      </c>
      <c r="F9" s="3"/>
      <c r="G9" s="3"/>
      <c r="H9" s="3">
        <v>55000</v>
      </c>
      <c r="I9" s="3">
        <v>20000</v>
      </c>
      <c r="J9" s="3"/>
      <c r="K9" s="3">
        <v>55000</v>
      </c>
      <c r="L9" s="3"/>
      <c r="M9" s="3">
        <v>50000</v>
      </c>
      <c r="N9" s="3">
        <v>55000</v>
      </c>
      <c r="O9" s="3"/>
      <c r="P9" s="13">
        <f t="shared" si="1"/>
        <v>290000</v>
      </c>
      <c r="Q9" s="13">
        <f t="shared" si="2"/>
        <v>0</v>
      </c>
    </row>
    <row r="10" spans="1:17" ht="15" customHeight="1">
      <c r="A10" s="815">
        <v>600</v>
      </c>
      <c r="B10" s="205">
        <v>60004</v>
      </c>
      <c r="C10" s="816">
        <f>C11+C12</f>
        <v>30000</v>
      </c>
      <c r="D10" s="816">
        <f aca="true" t="shared" si="3" ref="D10:O10">D11+D12</f>
        <v>0</v>
      </c>
      <c r="E10" s="816">
        <f t="shared" si="3"/>
        <v>0</v>
      </c>
      <c r="F10" s="816">
        <f t="shared" si="3"/>
        <v>0</v>
      </c>
      <c r="G10" s="816">
        <f t="shared" si="3"/>
        <v>0</v>
      </c>
      <c r="H10" s="816">
        <f t="shared" si="3"/>
        <v>0</v>
      </c>
      <c r="I10" s="816">
        <f t="shared" si="3"/>
        <v>0</v>
      </c>
      <c r="J10" s="816">
        <f t="shared" si="3"/>
        <v>30000</v>
      </c>
      <c r="K10" s="816">
        <f t="shared" si="3"/>
        <v>0</v>
      </c>
      <c r="L10" s="816">
        <f t="shared" si="3"/>
        <v>0</v>
      </c>
      <c r="M10" s="816">
        <f t="shared" si="3"/>
        <v>0</v>
      </c>
      <c r="N10" s="816">
        <f t="shared" si="3"/>
        <v>0</v>
      </c>
      <c r="O10" s="816">
        <f t="shared" si="3"/>
        <v>0</v>
      </c>
      <c r="P10" s="13">
        <f t="shared" si="1"/>
        <v>30000</v>
      </c>
      <c r="Q10" s="13">
        <f t="shared" si="2"/>
        <v>0</v>
      </c>
    </row>
    <row r="11" spans="1:17" ht="15" customHeight="1">
      <c r="A11" s="1098" t="s">
        <v>13</v>
      </c>
      <c r="B11" s="1098"/>
      <c r="C11" s="3"/>
      <c r="D11" s="10"/>
      <c r="E11" s="3"/>
      <c r="F11" s="3"/>
      <c r="G11" s="3"/>
      <c r="H11" s="3"/>
      <c r="I11" s="3"/>
      <c r="J11" s="3"/>
      <c r="K11" s="3"/>
      <c r="L11" s="3"/>
      <c r="M11" s="3"/>
      <c r="N11" s="3"/>
      <c r="O11" s="3"/>
      <c r="P11" s="13">
        <f t="shared" si="1"/>
        <v>0</v>
      </c>
      <c r="Q11" s="13">
        <f t="shared" si="2"/>
        <v>0</v>
      </c>
    </row>
    <row r="12" spans="1:17" ht="15" customHeight="1">
      <c r="A12" s="1098" t="s">
        <v>14</v>
      </c>
      <c r="B12" s="1098"/>
      <c r="C12" s="3">
        <v>30000</v>
      </c>
      <c r="D12" s="10"/>
      <c r="E12" s="3"/>
      <c r="F12" s="3"/>
      <c r="G12" s="3"/>
      <c r="H12" s="3"/>
      <c r="I12" s="3"/>
      <c r="J12" s="3">
        <v>30000</v>
      </c>
      <c r="K12" s="3"/>
      <c r="L12" s="3"/>
      <c r="M12" s="3"/>
      <c r="N12" s="3"/>
      <c r="O12" s="3"/>
      <c r="P12" s="13">
        <f t="shared" si="1"/>
        <v>30000</v>
      </c>
      <c r="Q12" s="13">
        <f t="shared" si="2"/>
        <v>0</v>
      </c>
    </row>
    <row r="13" spans="1:17" ht="15" customHeight="1">
      <c r="A13" s="815">
        <v>600</v>
      </c>
      <c r="B13" s="815">
        <v>60013</v>
      </c>
      <c r="C13" s="816">
        <f>C14+C15</f>
        <v>60000</v>
      </c>
      <c r="D13" s="816">
        <f aca="true" t="shared" si="4" ref="D13:O13">D14+D15</f>
        <v>0</v>
      </c>
      <c r="E13" s="816">
        <f t="shared" si="4"/>
        <v>0</v>
      </c>
      <c r="F13" s="816">
        <f t="shared" si="4"/>
        <v>0</v>
      </c>
      <c r="G13" s="816">
        <f t="shared" si="4"/>
        <v>0</v>
      </c>
      <c r="H13" s="816">
        <f t="shared" si="4"/>
        <v>10000</v>
      </c>
      <c r="I13" s="816">
        <f t="shared" si="4"/>
        <v>0</v>
      </c>
      <c r="J13" s="816">
        <f t="shared" si="4"/>
        <v>0</v>
      </c>
      <c r="K13" s="816">
        <f t="shared" si="4"/>
        <v>50000</v>
      </c>
      <c r="L13" s="816">
        <f t="shared" si="4"/>
        <v>0</v>
      </c>
      <c r="M13" s="816">
        <f t="shared" si="4"/>
        <v>0</v>
      </c>
      <c r="N13" s="816">
        <f t="shared" si="4"/>
        <v>0</v>
      </c>
      <c r="O13" s="816">
        <f t="shared" si="4"/>
        <v>0</v>
      </c>
      <c r="P13" s="13">
        <f t="shared" si="1"/>
        <v>60000</v>
      </c>
      <c r="Q13" s="13">
        <f t="shared" si="2"/>
        <v>0</v>
      </c>
    </row>
    <row r="14" spans="1:17" ht="15" customHeight="1">
      <c r="A14" s="1098" t="s">
        <v>13</v>
      </c>
      <c r="B14" s="1098"/>
      <c r="C14" s="3"/>
      <c r="D14" s="10"/>
      <c r="E14" s="3"/>
      <c r="F14" s="3"/>
      <c r="G14" s="3"/>
      <c r="H14" s="3"/>
      <c r="I14" s="3"/>
      <c r="J14" s="3"/>
      <c r="K14" s="3"/>
      <c r="L14" s="3"/>
      <c r="M14" s="3"/>
      <c r="N14" s="3"/>
      <c r="O14" s="3"/>
      <c r="P14" s="13">
        <f t="shared" si="1"/>
        <v>0</v>
      </c>
      <c r="Q14" s="13">
        <f t="shared" si="2"/>
        <v>0</v>
      </c>
    </row>
    <row r="15" spans="1:17" ht="15" customHeight="1">
      <c r="A15" s="1098" t="s">
        <v>14</v>
      </c>
      <c r="B15" s="1098"/>
      <c r="C15" s="3">
        <v>60000</v>
      </c>
      <c r="D15" s="10"/>
      <c r="E15" s="3"/>
      <c r="F15" s="3"/>
      <c r="G15" s="3"/>
      <c r="H15" s="3">
        <v>10000</v>
      </c>
      <c r="I15" s="3"/>
      <c r="J15" s="3"/>
      <c r="K15" s="3">
        <v>50000</v>
      </c>
      <c r="L15" s="3"/>
      <c r="M15" s="3"/>
      <c r="N15" s="3"/>
      <c r="O15" s="3"/>
      <c r="P15" s="13">
        <f t="shared" si="1"/>
        <v>60000</v>
      </c>
      <c r="Q15" s="13">
        <f t="shared" si="2"/>
        <v>0</v>
      </c>
    </row>
    <row r="16" spans="1:17" ht="15" customHeight="1">
      <c r="A16" s="815">
        <v>600</v>
      </c>
      <c r="B16" s="815">
        <v>60016</v>
      </c>
      <c r="C16" s="816">
        <f>C17+C18</f>
        <v>6995000</v>
      </c>
      <c r="D16" s="816">
        <f aca="true" t="shared" si="5" ref="D16:O16">D17+D18</f>
        <v>0</v>
      </c>
      <c r="E16" s="816">
        <f t="shared" si="5"/>
        <v>0</v>
      </c>
      <c r="F16" s="816">
        <f t="shared" si="5"/>
        <v>0</v>
      </c>
      <c r="G16" s="816">
        <f t="shared" si="5"/>
        <v>500000</v>
      </c>
      <c r="H16" s="816">
        <f t="shared" si="5"/>
        <v>500000</v>
      </c>
      <c r="I16" s="816">
        <f t="shared" si="5"/>
        <v>1000000</v>
      </c>
      <c r="J16" s="816">
        <f t="shared" si="5"/>
        <v>1100000</v>
      </c>
      <c r="K16" s="816">
        <f t="shared" si="5"/>
        <v>1000000</v>
      </c>
      <c r="L16" s="816">
        <f t="shared" si="5"/>
        <v>1000000</v>
      </c>
      <c r="M16" s="816">
        <f t="shared" si="5"/>
        <v>500000</v>
      </c>
      <c r="N16" s="816">
        <f t="shared" si="5"/>
        <v>500000</v>
      </c>
      <c r="O16" s="816">
        <f t="shared" si="5"/>
        <v>895000</v>
      </c>
      <c r="P16" s="13">
        <f t="shared" si="1"/>
        <v>6995000</v>
      </c>
      <c r="Q16" s="13">
        <f t="shared" si="2"/>
        <v>0</v>
      </c>
    </row>
    <row r="17" spans="1:17" ht="15" customHeight="1">
      <c r="A17" s="1098" t="s">
        <v>13</v>
      </c>
      <c r="B17" s="1098"/>
      <c r="C17" s="817">
        <v>100000</v>
      </c>
      <c r="D17" s="10"/>
      <c r="E17" s="3"/>
      <c r="F17" s="3"/>
      <c r="G17" s="3"/>
      <c r="H17" s="3"/>
      <c r="I17" s="3"/>
      <c r="J17" s="3">
        <v>100000</v>
      </c>
      <c r="K17" s="3"/>
      <c r="L17" s="3"/>
      <c r="M17" s="3"/>
      <c r="N17" s="3"/>
      <c r="O17" s="3"/>
      <c r="P17" s="13">
        <f t="shared" si="1"/>
        <v>100000</v>
      </c>
      <c r="Q17" s="13">
        <f t="shared" si="2"/>
        <v>0</v>
      </c>
    </row>
    <row r="18" spans="1:17" ht="15" customHeight="1">
      <c r="A18" s="1098" t="s">
        <v>14</v>
      </c>
      <c r="B18" s="1098"/>
      <c r="C18" s="3">
        <f>5549000+1009500+336500</f>
        <v>6895000</v>
      </c>
      <c r="D18" s="10"/>
      <c r="E18" s="3"/>
      <c r="F18" s="3"/>
      <c r="G18" s="3">
        <v>500000</v>
      </c>
      <c r="H18" s="3">
        <v>500000</v>
      </c>
      <c r="I18" s="3">
        <v>1000000</v>
      </c>
      <c r="J18" s="3">
        <v>1000000</v>
      </c>
      <c r="K18" s="3">
        <v>1000000</v>
      </c>
      <c r="L18" s="3">
        <v>1000000</v>
      </c>
      <c r="M18" s="3">
        <v>500000</v>
      </c>
      <c r="N18" s="3">
        <v>500000</v>
      </c>
      <c r="O18" s="3">
        <v>895000</v>
      </c>
      <c r="P18" s="13">
        <f t="shared" si="1"/>
        <v>6895000</v>
      </c>
      <c r="Q18" s="13">
        <f t="shared" si="2"/>
        <v>0</v>
      </c>
    </row>
    <row r="19" spans="1:17" ht="15" customHeight="1">
      <c r="A19" s="815">
        <v>630</v>
      </c>
      <c r="B19" s="815">
        <v>63003</v>
      </c>
      <c r="C19" s="816">
        <f>C20+C21</f>
        <v>80000</v>
      </c>
      <c r="D19" s="816">
        <f aca="true" t="shared" si="6" ref="D19:O19">D20+D21</f>
        <v>0</v>
      </c>
      <c r="E19" s="816">
        <f t="shared" si="6"/>
        <v>0</v>
      </c>
      <c r="F19" s="816">
        <f t="shared" si="6"/>
        <v>0</v>
      </c>
      <c r="G19" s="816">
        <f t="shared" si="6"/>
        <v>0</v>
      </c>
      <c r="H19" s="816">
        <f t="shared" si="6"/>
        <v>20000</v>
      </c>
      <c r="I19" s="816">
        <f t="shared" si="6"/>
        <v>0</v>
      </c>
      <c r="J19" s="816">
        <f t="shared" si="6"/>
        <v>0</v>
      </c>
      <c r="K19" s="816">
        <f t="shared" si="6"/>
        <v>0</v>
      </c>
      <c r="L19" s="816">
        <f t="shared" si="6"/>
        <v>60000</v>
      </c>
      <c r="M19" s="816">
        <f t="shared" si="6"/>
        <v>0</v>
      </c>
      <c r="N19" s="816">
        <f t="shared" si="6"/>
        <v>0</v>
      </c>
      <c r="O19" s="816">
        <f t="shared" si="6"/>
        <v>0</v>
      </c>
      <c r="P19" s="13">
        <f t="shared" si="1"/>
        <v>80000</v>
      </c>
      <c r="Q19" s="13">
        <f t="shared" si="2"/>
        <v>0</v>
      </c>
    </row>
    <row r="20" spans="1:17" ht="15" customHeight="1">
      <c r="A20" s="1098" t="s">
        <v>13</v>
      </c>
      <c r="B20" s="1098"/>
      <c r="C20" s="3"/>
      <c r="D20" s="10"/>
      <c r="E20" s="3"/>
      <c r="F20" s="3"/>
      <c r="G20" s="3"/>
      <c r="H20" s="3"/>
      <c r="I20" s="3"/>
      <c r="J20" s="3"/>
      <c r="K20" s="3"/>
      <c r="L20" s="3"/>
      <c r="M20" s="3"/>
      <c r="N20" s="3"/>
      <c r="O20" s="3"/>
      <c r="P20" s="13">
        <f t="shared" si="1"/>
        <v>0</v>
      </c>
      <c r="Q20" s="13">
        <f t="shared" si="2"/>
        <v>0</v>
      </c>
    </row>
    <row r="21" spans="1:17" ht="15" customHeight="1">
      <c r="A21" s="1098" t="s">
        <v>14</v>
      </c>
      <c r="B21" s="1098"/>
      <c r="C21" s="3">
        <v>80000</v>
      </c>
      <c r="D21" s="10"/>
      <c r="E21" s="3"/>
      <c r="F21" s="3"/>
      <c r="G21" s="3"/>
      <c r="H21" s="3">
        <v>20000</v>
      </c>
      <c r="I21" s="3"/>
      <c r="J21" s="3"/>
      <c r="K21" s="3"/>
      <c r="L21" s="3">
        <v>60000</v>
      </c>
      <c r="M21" s="3"/>
      <c r="N21" s="3"/>
      <c r="O21" s="3"/>
      <c r="P21" s="13">
        <f t="shared" si="1"/>
        <v>80000</v>
      </c>
      <c r="Q21" s="13">
        <f t="shared" si="2"/>
        <v>0</v>
      </c>
    </row>
    <row r="22" spans="1:17" ht="15" customHeight="1">
      <c r="A22" s="815">
        <v>750</v>
      </c>
      <c r="B22" s="815">
        <v>75023</v>
      </c>
      <c r="C22" s="816">
        <f>C23+C24</f>
        <v>30000</v>
      </c>
      <c r="D22" s="816">
        <f aca="true" t="shared" si="7" ref="D22:O22">D23+D24</f>
        <v>0</v>
      </c>
      <c r="E22" s="816">
        <f t="shared" si="7"/>
        <v>5000</v>
      </c>
      <c r="F22" s="816">
        <f t="shared" si="7"/>
        <v>0</v>
      </c>
      <c r="G22" s="816">
        <f t="shared" si="7"/>
        <v>5000</v>
      </c>
      <c r="H22" s="816">
        <f t="shared" si="7"/>
        <v>0</v>
      </c>
      <c r="I22" s="816">
        <f t="shared" si="7"/>
        <v>5000</v>
      </c>
      <c r="J22" s="816">
        <f t="shared" si="7"/>
        <v>0</v>
      </c>
      <c r="K22" s="816">
        <f t="shared" si="7"/>
        <v>5000</v>
      </c>
      <c r="L22" s="816">
        <f t="shared" si="7"/>
        <v>0</v>
      </c>
      <c r="M22" s="816">
        <f t="shared" si="7"/>
        <v>5000</v>
      </c>
      <c r="N22" s="816">
        <f t="shared" si="7"/>
        <v>0</v>
      </c>
      <c r="O22" s="816">
        <f t="shared" si="7"/>
        <v>5000</v>
      </c>
      <c r="P22" s="13">
        <f t="shared" si="1"/>
        <v>30000</v>
      </c>
      <c r="Q22" s="13">
        <f t="shared" si="2"/>
        <v>0</v>
      </c>
    </row>
    <row r="23" spans="1:17" ht="15" customHeight="1">
      <c r="A23" s="1098" t="s">
        <v>13</v>
      </c>
      <c r="B23" s="1098"/>
      <c r="C23" s="3">
        <v>30000</v>
      </c>
      <c r="D23" s="10"/>
      <c r="E23" s="3">
        <v>5000</v>
      </c>
      <c r="F23" s="3"/>
      <c r="G23" s="3">
        <v>5000</v>
      </c>
      <c r="H23" s="3"/>
      <c r="I23" s="3">
        <v>5000</v>
      </c>
      <c r="J23" s="3"/>
      <c r="K23" s="3">
        <v>5000</v>
      </c>
      <c r="L23" s="3"/>
      <c r="M23" s="3">
        <v>5000</v>
      </c>
      <c r="N23" s="3"/>
      <c r="O23" s="3">
        <v>5000</v>
      </c>
      <c r="P23" s="13">
        <f t="shared" si="1"/>
        <v>30000</v>
      </c>
      <c r="Q23" s="13">
        <f t="shared" si="2"/>
        <v>0</v>
      </c>
    </row>
    <row r="24" spans="1:17" ht="15" customHeight="1">
      <c r="A24" s="1098" t="s">
        <v>14</v>
      </c>
      <c r="B24" s="1098"/>
      <c r="C24" s="3"/>
      <c r="D24" s="10"/>
      <c r="E24" s="3"/>
      <c r="F24" s="3"/>
      <c r="G24" s="3"/>
      <c r="H24" s="3"/>
      <c r="I24" s="3"/>
      <c r="J24" s="3"/>
      <c r="K24" s="3"/>
      <c r="L24" s="3"/>
      <c r="M24" s="3"/>
      <c r="N24" s="3"/>
      <c r="O24" s="3"/>
      <c r="P24" s="13">
        <f t="shared" si="1"/>
        <v>0</v>
      </c>
      <c r="Q24" s="13">
        <f t="shared" si="2"/>
        <v>0</v>
      </c>
    </row>
    <row r="25" spans="1:17" ht="15" customHeight="1">
      <c r="A25" s="815">
        <v>754</v>
      </c>
      <c r="B25" s="815">
        <v>75412</v>
      </c>
      <c r="C25" s="816">
        <f>C26+C27</f>
        <v>50000</v>
      </c>
      <c r="D25" s="816">
        <f aca="true" t="shared" si="8" ref="D25:O25">D26+D27</f>
        <v>0</v>
      </c>
      <c r="E25" s="816">
        <f t="shared" si="8"/>
        <v>0</v>
      </c>
      <c r="F25" s="816">
        <f t="shared" si="8"/>
        <v>0</v>
      </c>
      <c r="G25" s="816">
        <f t="shared" si="8"/>
        <v>0</v>
      </c>
      <c r="H25" s="816">
        <f t="shared" si="8"/>
        <v>0</v>
      </c>
      <c r="I25" s="816">
        <f t="shared" si="8"/>
        <v>10000</v>
      </c>
      <c r="J25" s="816">
        <f t="shared" si="8"/>
        <v>0</v>
      </c>
      <c r="K25" s="816">
        <f t="shared" si="8"/>
        <v>40000</v>
      </c>
      <c r="L25" s="816">
        <f t="shared" si="8"/>
        <v>0</v>
      </c>
      <c r="M25" s="816">
        <f t="shared" si="8"/>
        <v>0</v>
      </c>
      <c r="N25" s="816">
        <f t="shared" si="8"/>
        <v>0</v>
      </c>
      <c r="O25" s="816">
        <f t="shared" si="8"/>
        <v>0</v>
      </c>
      <c r="P25" s="13">
        <f t="shared" si="1"/>
        <v>50000</v>
      </c>
      <c r="Q25" s="13">
        <f t="shared" si="2"/>
        <v>0</v>
      </c>
    </row>
    <row r="26" spans="1:17" ht="15" customHeight="1">
      <c r="A26" s="1098" t="s">
        <v>13</v>
      </c>
      <c r="B26" s="1098"/>
      <c r="C26" s="3"/>
      <c r="D26" s="10"/>
      <c r="E26" s="3"/>
      <c r="F26" s="3"/>
      <c r="G26" s="3"/>
      <c r="H26" s="3"/>
      <c r="I26" s="3"/>
      <c r="J26" s="3"/>
      <c r="K26" s="3"/>
      <c r="L26" s="3"/>
      <c r="M26" s="3"/>
      <c r="N26" s="3"/>
      <c r="O26" s="3"/>
      <c r="P26" s="13">
        <f t="shared" si="1"/>
        <v>0</v>
      </c>
      <c r="Q26" s="13">
        <f t="shared" si="2"/>
        <v>0</v>
      </c>
    </row>
    <row r="27" spans="1:17" ht="15" customHeight="1">
      <c r="A27" s="1098" t="s">
        <v>14</v>
      </c>
      <c r="B27" s="1098"/>
      <c r="C27" s="3">
        <v>50000</v>
      </c>
      <c r="D27" s="10"/>
      <c r="E27" s="3"/>
      <c r="F27" s="3"/>
      <c r="G27" s="3"/>
      <c r="H27" s="3"/>
      <c r="I27" s="3">
        <v>10000</v>
      </c>
      <c r="J27" s="3"/>
      <c r="K27" s="3">
        <v>40000</v>
      </c>
      <c r="L27" s="3"/>
      <c r="M27" s="3"/>
      <c r="N27" s="3"/>
      <c r="O27" s="3"/>
      <c r="P27" s="13">
        <f t="shared" si="1"/>
        <v>50000</v>
      </c>
      <c r="Q27" s="13">
        <f t="shared" si="2"/>
        <v>0</v>
      </c>
    </row>
    <row r="28" spans="1:17" ht="15" customHeight="1">
      <c r="A28" s="815">
        <v>754</v>
      </c>
      <c r="B28" s="815">
        <v>75495</v>
      </c>
      <c r="C28" s="816">
        <f>C29+C30</f>
        <v>200000</v>
      </c>
      <c r="D28" s="816">
        <f aca="true" t="shared" si="9" ref="D28:O28">D29+D30</f>
        <v>22000</v>
      </c>
      <c r="E28" s="816">
        <f t="shared" si="9"/>
        <v>12000</v>
      </c>
      <c r="F28" s="816">
        <f t="shared" si="9"/>
        <v>22000</v>
      </c>
      <c r="G28" s="816">
        <f t="shared" si="9"/>
        <v>12000</v>
      </c>
      <c r="H28" s="816">
        <f t="shared" si="9"/>
        <v>22000</v>
      </c>
      <c r="I28" s="816">
        <f t="shared" si="9"/>
        <v>12000</v>
      </c>
      <c r="J28" s="816">
        <f t="shared" si="9"/>
        <v>22000</v>
      </c>
      <c r="K28" s="816">
        <f t="shared" si="9"/>
        <v>12000</v>
      </c>
      <c r="L28" s="816">
        <f t="shared" si="9"/>
        <v>22000</v>
      </c>
      <c r="M28" s="816">
        <f t="shared" si="9"/>
        <v>12000</v>
      </c>
      <c r="N28" s="816">
        <f t="shared" si="9"/>
        <v>18000</v>
      </c>
      <c r="O28" s="816">
        <f t="shared" si="9"/>
        <v>12000</v>
      </c>
      <c r="P28" s="13">
        <f t="shared" si="1"/>
        <v>200000</v>
      </c>
      <c r="Q28" s="13">
        <f t="shared" si="2"/>
        <v>0</v>
      </c>
    </row>
    <row r="29" spans="1:17" ht="15" customHeight="1">
      <c r="A29" s="1098" t="s">
        <v>13</v>
      </c>
      <c r="B29" s="1098"/>
      <c r="C29" s="3">
        <v>200000</v>
      </c>
      <c r="D29" s="818">
        <v>22000</v>
      </c>
      <c r="E29" s="3">
        <v>12000</v>
      </c>
      <c r="F29" s="3">
        <v>22000</v>
      </c>
      <c r="G29" s="3">
        <v>12000</v>
      </c>
      <c r="H29" s="3">
        <v>22000</v>
      </c>
      <c r="I29" s="3">
        <v>12000</v>
      </c>
      <c r="J29" s="3">
        <v>22000</v>
      </c>
      <c r="K29" s="3">
        <v>12000</v>
      </c>
      <c r="L29" s="3">
        <v>22000</v>
      </c>
      <c r="M29" s="3">
        <v>12000</v>
      </c>
      <c r="N29" s="3">
        <v>18000</v>
      </c>
      <c r="O29" s="3">
        <v>12000</v>
      </c>
      <c r="P29" s="13">
        <f t="shared" si="1"/>
        <v>200000</v>
      </c>
      <c r="Q29" s="13">
        <f t="shared" si="2"/>
        <v>0</v>
      </c>
    </row>
    <row r="30" spans="1:17" ht="15" customHeight="1">
      <c r="A30" s="1098" t="s">
        <v>14</v>
      </c>
      <c r="B30" s="1098"/>
      <c r="C30" s="3"/>
      <c r="D30" s="10"/>
      <c r="E30" s="3"/>
      <c r="F30" s="3"/>
      <c r="G30" s="3"/>
      <c r="H30" s="3"/>
      <c r="I30" s="3"/>
      <c r="J30" s="3"/>
      <c r="K30" s="3"/>
      <c r="L30" s="3"/>
      <c r="M30" s="3"/>
      <c r="N30" s="3"/>
      <c r="O30" s="3"/>
      <c r="P30" s="13">
        <f t="shared" si="1"/>
        <v>0</v>
      </c>
      <c r="Q30" s="13">
        <f t="shared" si="2"/>
        <v>0</v>
      </c>
    </row>
    <row r="31" spans="1:17" ht="15" customHeight="1">
      <c r="A31" s="815">
        <v>801</v>
      </c>
      <c r="B31" s="815">
        <v>80101</v>
      </c>
      <c r="C31" s="816">
        <f>C32+C33</f>
        <v>610000</v>
      </c>
      <c r="D31" s="816">
        <f aca="true" t="shared" si="10" ref="D31:O31">D32+D33</f>
        <v>0</v>
      </c>
      <c r="E31" s="816">
        <f t="shared" si="10"/>
        <v>0</v>
      </c>
      <c r="F31" s="816">
        <f t="shared" si="10"/>
        <v>0</v>
      </c>
      <c r="G31" s="816">
        <f t="shared" si="10"/>
        <v>0</v>
      </c>
      <c r="H31" s="816">
        <f t="shared" si="10"/>
        <v>0</v>
      </c>
      <c r="I31" s="816">
        <f t="shared" si="10"/>
        <v>300000</v>
      </c>
      <c r="J31" s="816">
        <f t="shared" si="10"/>
        <v>310000</v>
      </c>
      <c r="K31" s="816">
        <f t="shared" si="10"/>
        <v>0</v>
      </c>
      <c r="L31" s="816">
        <f t="shared" si="10"/>
        <v>0</v>
      </c>
      <c r="M31" s="816">
        <f t="shared" si="10"/>
        <v>0</v>
      </c>
      <c r="N31" s="816">
        <f t="shared" si="10"/>
        <v>0</v>
      </c>
      <c r="O31" s="816">
        <f t="shared" si="10"/>
        <v>0</v>
      </c>
      <c r="P31" s="13">
        <f t="shared" si="1"/>
        <v>610000</v>
      </c>
      <c r="Q31" s="13">
        <f t="shared" si="2"/>
        <v>0</v>
      </c>
    </row>
    <row r="32" spans="1:17" ht="15" customHeight="1">
      <c r="A32" s="1098" t="s">
        <v>13</v>
      </c>
      <c r="B32" s="1098"/>
      <c r="C32" s="3"/>
      <c r="D32" s="10"/>
      <c r="E32" s="3"/>
      <c r="F32" s="3"/>
      <c r="G32" s="3"/>
      <c r="H32" s="3"/>
      <c r="I32" s="3"/>
      <c r="J32" s="3"/>
      <c r="K32" s="3"/>
      <c r="L32" s="3"/>
      <c r="M32" s="3"/>
      <c r="N32" s="3"/>
      <c r="O32" s="3"/>
      <c r="P32" s="13">
        <f t="shared" si="1"/>
        <v>0</v>
      </c>
      <c r="Q32" s="13">
        <f t="shared" si="2"/>
        <v>0</v>
      </c>
    </row>
    <row r="33" spans="1:17" ht="15" customHeight="1">
      <c r="A33" s="1098" t="s">
        <v>14</v>
      </c>
      <c r="B33" s="1098"/>
      <c r="C33" s="3">
        <v>610000</v>
      </c>
      <c r="D33" s="10"/>
      <c r="E33" s="3"/>
      <c r="F33" s="3"/>
      <c r="G33" s="3"/>
      <c r="H33" s="3"/>
      <c r="I33" s="3">
        <v>300000</v>
      </c>
      <c r="J33" s="3">
        <v>310000</v>
      </c>
      <c r="K33" s="3"/>
      <c r="L33" s="3"/>
      <c r="M33" s="3"/>
      <c r="N33" s="3"/>
      <c r="O33" s="3"/>
      <c r="P33" s="13">
        <f t="shared" si="1"/>
        <v>610000</v>
      </c>
      <c r="Q33" s="13">
        <f t="shared" si="2"/>
        <v>0</v>
      </c>
    </row>
    <row r="34" spans="1:17" ht="15" customHeight="1">
      <c r="A34" s="815">
        <v>801</v>
      </c>
      <c r="B34" s="815">
        <v>80195</v>
      </c>
      <c r="C34" s="816">
        <f>C35+C36</f>
        <v>80000</v>
      </c>
      <c r="D34" s="816">
        <f aca="true" t="shared" si="11" ref="D34:O34">D35+D36</f>
        <v>0</v>
      </c>
      <c r="E34" s="816">
        <f t="shared" si="11"/>
        <v>0</v>
      </c>
      <c r="F34" s="816">
        <f t="shared" si="11"/>
        <v>0</v>
      </c>
      <c r="G34" s="816">
        <f t="shared" si="11"/>
        <v>20000</v>
      </c>
      <c r="H34" s="816">
        <f t="shared" si="11"/>
        <v>0</v>
      </c>
      <c r="I34" s="816">
        <f t="shared" si="11"/>
        <v>0</v>
      </c>
      <c r="J34" s="816">
        <f t="shared" si="11"/>
        <v>0</v>
      </c>
      <c r="K34" s="816">
        <f t="shared" si="11"/>
        <v>60000</v>
      </c>
      <c r="L34" s="816">
        <f t="shared" si="11"/>
        <v>0</v>
      </c>
      <c r="M34" s="816">
        <f t="shared" si="11"/>
        <v>0</v>
      </c>
      <c r="N34" s="816">
        <f t="shared" si="11"/>
        <v>0</v>
      </c>
      <c r="O34" s="816">
        <f t="shared" si="11"/>
        <v>0</v>
      </c>
      <c r="P34" s="13">
        <f t="shared" si="1"/>
        <v>80000</v>
      </c>
      <c r="Q34" s="13">
        <f t="shared" si="2"/>
        <v>0</v>
      </c>
    </row>
    <row r="35" spans="1:17" ht="15" customHeight="1">
      <c r="A35" s="1098" t="s">
        <v>13</v>
      </c>
      <c r="B35" s="1098"/>
      <c r="C35" s="3"/>
      <c r="D35" s="10"/>
      <c r="E35" s="3"/>
      <c r="F35" s="3"/>
      <c r="G35" s="3"/>
      <c r="H35" s="3"/>
      <c r="I35" s="3"/>
      <c r="J35" s="3"/>
      <c r="K35" s="3"/>
      <c r="L35" s="3"/>
      <c r="M35" s="3"/>
      <c r="N35" s="3"/>
      <c r="O35" s="3"/>
      <c r="P35" s="13">
        <f t="shared" si="1"/>
        <v>0</v>
      </c>
      <c r="Q35" s="13">
        <f t="shared" si="2"/>
        <v>0</v>
      </c>
    </row>
    <row r="36" spans="1:17" ht="15" customHeight="1">
      <c r="A36" s="1098" t="s">
        <v>14</v>
      </c>
      <c r="B36" s="1098"/>
      <c r="C36" s="3">
        <v>80000</v>
      </c>
      <c r="D36" s="10"/>
      <c r="E36" s="3"/>
      <c r="F36" s="3"/>
      <c r="G36" s="3">
        <v>20000</v>
      </c>
      <c r="H36" s="3"/>
      <c r="I36" s="3"/>
      <c r="J36" s="3"/>
      <c r="K36" s="3">
        <v>60000</v>
      </c>
      <c r="L36" s="3"/>
      <c r="M36" s="3"/>
      <c r="N36" s="3"/>
      <c r="O36" s="3"/>
      <c r="P36" s="13">
        <f t="shared" si="1"/>
        <v>80000</v>
      </c>
      <c r="Q36" s="13">
        <f t="shared" si="2"/>
        <v>0</v>
      </c>
    </row>
    <row r="37" spans="1:17" ht="15" customHeight="1">
      <c r="A37" s="815">
        <v>852</v>
      </c>
      <c r="B37" s="815">
        <v>85295</v>
      </c>
      <c r="C37" s="816">
        <f>C38+C39</f>
        <v>1889548</v>
      </c>
      <c r="D37" s="816">
        <f aca="true" t="shared" si="12" ref="D37:O37">D38+D39</f>
        <v>0</v>
      </c>
      <c r="E37" s="816">
        <f t="shared" si="12"/>
        <v>0</v>
      </c>
      <c r="F37" s="816">
        <f t="shared" si="12"/>
        <v>0</v>
      </c>
      <c r="G37" s="816">
        <f t="shared" si="12"/>
        <v>0</v>
      </c>
      <c r="H37" s="816">
        <f t="shared" si="12"/>
        <v>0</v>
      </c>
      <c r="I37" s="816">
        <f t="shared" si="12"/>
        <v>0</v>
      </c>
      <c r="J37" s="816">
        <f t="shared" si="12"/>
        <v>0</v>
      </c>
      <c r="K37" s="816">
        <f t="shared" si="12"/>
        <v>489548</v>
      </c>
      <c r="L37" s="816">
        <f t="shared" si="12"/>
        <v>500000</v>
      </c>
      <c r="M37" s="816">
        <f t="shared" si="12"/>
        <v>500000</v>
      </c>
      <c r="N37" s="816">
        <f t="shared" si="12"/>
        <v>400000</v>
      </c>
      <c r="O37" s="816">
        <f t="shared" si="12"/>
        <v>0</v>
      </c>
      <c r="P37" s="13">
        <f t="shared" si="1"/>
        <v>1889548</v>
      </c>
      <c r="Q37" s="13">
        <f t="shared" si="2"/>
        <v>0</v>
      </c>
    </row>
    <row r="38" spans="1:17" ht="15" customHeight="1">
      <c r="A38" s="1098" t="s">
        <v>13</v>
      </c>
      <c r="B38" s="1098"/>
      <c r="C38" s="3"/>
      <c r="D38" s="10"/>
      <c r="E38" s="3"/>
      <c r="F38" s="3"/>
      <c r="G38" s="3"/>
      <c r="H38" s="3"/>
      <c r="I38" s="3"/>
      <c r="J38" s="3"/>
      <c r="K38" s="3"/>
      <c r="L38" s="3"/>
      <c r="M38" s="3"/>
      <c r="N38" s="3"/>
      <c r="O38" s="3"/>
      <c r="P38" s="13">
        <f t="shared" si="1"/>
        <v>0</v>
      </c>
      <c r="Q38" s="13">
        <f t="shared" si="2"/>
        <v>0</v>
      </c>
    </row>
    <row r="39" spans="1:17" ht="15" customHeight="1">
      <c r="A39" s="1098" t="s">
        <v>14</v>
      </c>
      <c r="B39" s="1098"/>
      <c r="C39" s="3">
        <v>1889548</v>
      </c>
      <c r="D39" s="10"/>
      <c r="E39" s="3"/>
      <c r="F39" s="3"/>
      <c r="G39" s="3"/>
      <c r="H39" s="3"/>
      <c r="I39" s="3"/>
      <c r="J39" s="3"/>
      <c r="K39" s="3">
        <v>489548</v>
      </c>
      <c r="L39" s="3">
        <v>500000</v>
      </c>
      <c r="M39" s="3">
        <v>500000</v>
      </c>
      <c r="N39" s="3">
        <v>400000</v>
      </c>
      <c r="O39" s="3"/>
      <c r="P39" s="13">
        <f t="shared" si="1"/>
        <v>1889548</v>
      </c>
      <c r="Q39" s="13">
        <f t="shared" si="2"/>
        <v>0</v>
      </c>
    </row>
    <row r="40" spans="1:17" ht="15" customHeight="1">
      <c r="A40" s="815">
        <v>900</v>
      </c>
      <c r="B40" s="815">
        <v>90001</v>
      </c>
      <c r="C40" s="816">
        <f>C41+C42</f>
        <v>2180396</v>
      </c>
      <c r="D40" s="816">
        <f aca="true" t="shared" si="13" ref="D40:O40">D41+D42</f>
        <v>0</v>
      </c>
      <c r="E40" s="816">
        <f t="shared" si="13"/>
        <v>0</v>
      </c>
      <c r="F40" s="816">
        <f t="shared" si="13"/>
        <v>55000</v>
      </c>
      <c r="G40" s="816">
        <f t="shared" si="13"/>
        <v>0</v>
      </c>
      <c r="H40" s="816">
        <f t="shared" si="13"/>
        <v>500000</v>
      </c>
      <c r="I40" s="816">
        <f t="shared" si="13"/>
        <v>555000</v>
      </c>
      <c r="J40" s="816">
        <f t="shared" si="13"/>
        <v>500000</v>
      </c>
      <c r="K40" s="816">
        <f t="shared" si="13"/>
        <v>460396</v>
      </c>
      <c r="L40" s="816">
        <f t="shared" si="13"/>
        <v>55000</v>
      </c>
      <c r="M40" s="816">
        <f t="shared" si="13"/>
        <v>0</v>
      </c>
      <c r="N40" s="816">
        <f t="shared" si="13"/>
        <v>0</v>
      </c>
      <c r="O40" s="816">
        <f t="shared" si="13"/>
        <v>55000</v>
      </c>
      <c r="P40" s="13">
        <f t="shared" si="1"/>
        <v>2180396</v>
      </c>
      <c r="Q40" s="13">
        <f t="shared" si="2"/>
        <v>0</v>
      </c>
    </row>
    <row r="41" spans="1:17" ht="15" customHeight="1">
      <c r="A41" s="1098" t="s">
        <v>13</v>
      </c>
      <c r="B41" s="1098"/>
      <c r="C41" s="3"/>
      <c r="D41" s="10"/>
      <c r="E41" s="3"/>
      <c r="F41" s="3"/>
      <c r="G41" s="3"/>
      <c r="H41" s="3"/>
      <c r="I41" s="3"/>
      <c r="J41" s="3"/>
      <c r="K41" s="3"/>
      <c r="L41" s="3"/>
      <c r="M41" s="3"/>
      <c r="N41" s="3"/>
      <c r="O41" s="3"/>
      <c r="P41" s="13">
        <f t="shared" si="1"/>
        <v>0</v>
      </c>
      <c r="Q41" s="13">
        <f t="shared" si="2"/>
        <v>0</v>
      </c>
    </row>
    <row r="42" spans="1:17" ht="15" customHeight="1">
      <c r="A42" s="1098" t="s">
        <v>14</v>
      </c>
      <c r="B42" s="1098"/>
      <c r="C42" s="3">
        <v>2180396</v>
      </c>
      <c r="D42" s="10"/>
      <c r="E42" s="3"/>
      <c r="F42" s="3">
        <v>55000</v>
      </c>
      <c r="G42" s="3"/>
      <c r="H42" s="3">
        <v>500000</v>
      </c>
      <c r="I42" s="3">
        <f>500000+55000</f>
        <v>555000</v>
      </c>
      <c r="J42" s="3">
        <v>500000</v>
      </c>
      <c r="K42" s="3">
        <v>460396</v>
      </c>
      <c r="L42" s="3">
        <v>55000</v>
      </c>
      <c r="M42" s="3"/>
      <c r="N42" s="3"/>
      <c r="O42" s="3">
        <v>55000</v>
      </c>
      <c r="P42" s="13">
        <f t="shared" si="1"/>
        <v>2180396</v>
      </c>
      <c r="Q42" s="13">
        <f t="shared" si="2"/>
        <v>0</v>
      </c>
    </row>
    <row r="43" spans="1:17" ht="15" customHeight="1">
      <c r="A43" s="815">
        <v>900</v>
      </c>
      <c r="B43" s="815">
        <v>90015</v>
      </c>
      <c r="C43" s="816">
        <f>C44+C45</f>
        <v>197000</v>
      </c>
      <c r="D43" s="816">
        <f aca="true" t="shared" si="14" ref="D43:O43">D44+D45</f>
        <v>0</v>
      </c>
      <c r="E43" s="816">
        <f t="shared" si="14"/>
        <v>0</v>
      </c>
      <c r="F43" s="816">
        <f t="shared" si="14"/>
        <v>0</v>
      </c>
      <c r="G43" s="816">
        <f t="shared" si="14"/>
        <v>0</v>
      </c>
      <c r="H43" s="816">
        <f t="shared" si="14"/>
        <v>0</v>
      </c>
      <c r="I43" s="816">
        <f t="shared" si="14"/>
        <v>197000</v>
      </c>
      <c r="J43" s="816">
        <f t="shared" si="14"/>
        <v>0</v>
      </c>
      <c r="K43" s="816">
        <f t="shared" si="14"/>
        <v>0</v>
      </c>
      <c r="L43" s="816">
        <f t="shared" si="14"/>
        <v>0</v>
      </c>
      <c r="M43" s="816">
        <f t="shared" si="14"/>
        <v>0</v>
      </c>
      <c r="N43" s="816">
        <f t="shared" si="14"/>
        <v>0</v>
      </c>
      <c r="O43" s="816">
        <f t="shared" si="14"/>
        <v>0</v>
      </c>
      <c r="P43" s="13">
        <f t="shared" si="1"/>
        <v>197000</v>
      </c>
      <c r="Q43" s="13">
        <f t="shared" si="2"/>
        <v>0</v>
      </c>
    </row>
    <row r="44" spans="1:17" ht="15" customHeight="1">
      <c r="A44" s="1098" t="s">
        <v>13</v>
      </c>
      <c r="B44" s="1098"/>
      <c r="C44" s="3"/>
      <c r="D44" s="10"/>
      <c r="E44" s="3"/>
      <c r="F44" s="3"/>
      <c r="G44" s="3"/>
      <c r="H44" s="3"/>
      <c r="I44" s="3"/>
      <c r="J44" s="3"/>
      <c r="K44" s="3"/>
      <c r="L44" s="3"/>
      <c r="M44" s="3"/>
      <c r="N44" s="3"/>
      <c r="O44" s="3"/>
      <c r="P44" s="13">
        <f t="shared" si="1"/>
        <v>0</v>
      </c>
      <c r="Q44" s="13">
        <f t="shared" si="2"/>
        <v>0</v>
      </c>
    </row>
    <row r="45" spans="1:17" ht="15" customHeight="1">
      <c r="A45" s="1098" t="s">
        <v>14</v>
      </c>
      <c r="B45" s="1098"/>
      <c r="C45" s="3">
        <v>197000</v>
      </c>
      <c r="D45" s="10"/>
      <c r="E45" s="3"/>
      <c r="F45" s="3"/>
      <c r="G45" s="3"/>
      <c r="H45" s="3"/>
      <c r="I45" s="3">
        <v>197000</v>
      </c>
      <c r="J45" s="3"/>
      <c r="K45" s="3"/>
      <c r="L45" s="3"/>
      <c r="M45" s="3"/>
      <c r="N45" s="3"/>
      <c r="O45" s="3"/>
      <c r="P45" s="13">
        <f t="shared" si="1"/>
        <v>197000</v>
      </c>
      <c r="Q45" s="13">
        <f t="shared" si="2"/>
        <v>0</v>
      </c>
    </row>
    <row r="46" spans="1:17" ht="15" customHeight="1">
      <c r="A46" s="815">
        <v>900</v>
      </c>
      <c r="B46" s="815">
        <v>90095</v>
      </c>
      <c r="C46" s="816">
        <f>C47+C48</f>
        <v>785000</v>
      </c>
      <c r="D46" s="816">
        <f aca="true" t="shared" si="15" ref="D46:O46">D47+D48</f>
        <v>6000</v>
      </c>
      <c r="E46" s="816">
        <f t="shared" si="15"/>
        <v>6000</v>
      </c>
      <c r="F46" s="816">
        <f t="shared" si="15"/>
        <v>6000</v>
      </c>
      <c r="G46" s="816">
        <f t="shared" si="15"/>
        <v>6000</v>
      </c>
      <c r="H46" s="816">
        <f t="shared" si="15"/>
        <v>6000</v>
      </c>
      <c r="I46" s="816">
        <f t="shared" si="15"/>
        <v>319000</v>
      </c>
      <c r="J46" s="816">
        <f t="shared" si="15"/>
        <v>206000</v>
      </c>
      <c r="K46" s="816">
        <f t="shared" si="15"/>
        <v>206000</v>
      </c>
      <c r="L46" s="816">
        <f t="shared" si="15"/>
        <v>6000</v>
      </c>
      <c r="M46" s="816">
        <f t="shared" si="15"/>
        <v>6000</v>
      </c>
      <c r="N46" s="816">
        <f t="shared" si="15"/>
        <v>6000</v>
      </c>
      <c r="O46" s="816">
        <f t="shared" si="15"/>
        <v>6000</v>
      </c>
      <c r="P46" s="13">
        <f t="shared" si="1"/>
        <v>785000</v>
      </c>
      <c r="Q46" s="13">
        <f t="shared" si="2"/>
        <v>0</v>
      </c>
    </row>
    <row r="47" spans="1:17" ht="15" customHeight="1">
      <c r="A47" s="1098" t="s">
        <v>13</v>
      </c>
      <c r="B47" s="1098"/>
      <c r="C47" s="3">
        <f>115000+70000</f>
        <v>185000</v>
      </c>
      <c r="D47" s="818">
        <v>6000</v>
      </c>
      <c r="E47" s="3">
        <v>6000</v>
      </c>
      <c r="F47" s="3">
        <v>6000</v>
      </c>
      <c r="G47" s="3">
        <v>6000</v>
      </c>
      <c r="H47" s="3">
        <v>6000</v>
      </c>
      <c r="I47" s="3">
        <v>119000</v>
      </c>
      <c r="J47" s="3">
        <v>6000</v>
      </c>
      <c r="K47" s="3">
        <v>6000</v>
      </c>
      <c r="L47" s="3">
        <v>6000</v>
      </c>
      <c r="M47" s="3">
        <v>6000</v>
      </c>
      <c r="N47" s="3">
        <v>6000</v>
      </c>
      <c r="O47" s="3">
        <v>6000</v>
      </c>
      <c r="P47" s="13">
        <f t="shared" si="1"/>
        <v>185000</v>
      </c>
      <c r="Q47" s="13">
        <f t="shared" si="2"/>
        <v>0</v>
      </c>
    </row>
    <row r="48" spans="1:17" ht="15" customHeight="1">
      <c r="A48" s="1098" t="s">
        <v>14</v>
      </c>
      <c r="B48" s="1098"/>
      <c r="C48" s="3">
        <v>600000</v>
      </c>
      <c r="D48" s="10"/>
      <c r="E48" s="3"/>
      <c r="F48" s="3"/>
      <c r="G48" s="3"/>
      <c r="H48" s="3"/>
      <c r="I48" s="3">
        <v>200000</v>
      </c>
      <c r="J48" s="3">
        <v>200000</v>
      </c>
      <c r="K48" s="3">
        <v>200000</v>
      </c>
      <c r="L48" s="3"/>
      <c r="M48" s="3"/>
      <c r="N48" s="3"/>
      <c r="O48" s="3"/>
      <c r="P48" s="13">
        <f t="shared" si="1"/>
        <v>600000</v>
      </c>
      <c r="Q48" s="13">
        <f t="shared" si="2"/>
        <v>0</v>
      </c>
    </row>
    <row r="49" spans="1:17" ht="15" customHeight="1">
      <c r="A49" s="815">
        <v>921</v>
      </c>
      <c r="B49" s="815">
        <v>92109</v>
      </c>
      <c r="C49" s="816">
        <f>C50+C51</f>
        <v>65000</v>
      </c>
      <c r="D49" s="816">
        <f aca="true" t="shared" si="16" ref="D49:O49">D50+D51</f>
        <v>10000</v>
      </c>
      <c r="E49" s="816">
        <f t="shared" si="16"/>
        <v>0</v>
      </c>
      <c r="F49" s="816">
        <f t="shared" si="16"/>
        <v>10000</v>
      </c>
      <c r="G49" s="816">
        <f t="shared" si="16"/>
        <v>0</v>
      </c>
      <c r="H49" s="816">
        <f t="shared" si="16"/>
        <v>10000</v>
      </c>
      <c r="I49" s="816">
        <f t="shared" si="16"/>
        <v>0</v>
      </c>
      <c r="J49" s="816">
        <f t="shared" si="16"/>
        <v>10000</v>
      </c>
      <c r="K49" s="816">
        <f t="shared" si="16"/>
        <v>0</v>
      </c>
      <c r="L49" s="816">
        <f t="shared" si="16"/>
        <v>10000</v>
      </c>
      <c r="M49" s="816">
        <f t="shared" si="16"/>
        <v>0</v>
      </c>
      <c r="N49" s="816">
        <f t="shared" si="16"/>
        <v>15000</v>
      </c>
      <c r="O49" s="816">
        <f t="shared" si="16"/>
        <v>0</v>
      </c>
      <c r="P49" s="13">
        <f t="shared" si="1"/>
        <v>65000</v>
      </c>
      <c r="Q49" s="13">
        <f t="shared" si="2"/>
        <v>0</v>
      </c>
    </row>
    <row r="50" spans="1:17" ht="15" customHeight="1">
      <c r="A50" s="1098" t="s">
        <v>13</v>
      </c>
      <c r="B50" s="1098"/>
      <c r="C50" s="3">
        <v>65000</v>
      </c>
      <c r="D50" s="818">
        <v>10000</v>
      </c>
      <c r="E50" s="3"/>
      <c r="F50" s="3">
        <v>10000</v>
      </c>
      <c r="G50" s="3"/>
      <c r="H50" s="3">
        <v>10000</v>
      </c>
      <c r="I50" s="3"/>
      <c r="J50" s="3">
        <v>10000</v>
      </c>
      <c r="K50" s="3"/>
      <c r="L50" s="3">
        <v>10000</v>
      </c>
      <c r="M50" s="3"/>
      <c r="N50" s="3">
        <v>15000</v>
      </c>
      <c r="O50" s="3"/>
      <c r="P50" s="13">
        <f t="shared" si="1"/>
        <v>65000</v>
      </c>
      <c r="Q50" s="13">
        <f t="shared" si="2"/>
        <v>0</v>
      </c>
    </row>
    <row r="51" spans="1:17" ht="15" customHeight="1">
      <c r="A51" s="1098" t="s">
        <v>14</v>
      </c>
      <c r="B51" s="1098"/>
      <c r="C51" s="3"/>
      <c r="D51" s="10"/>
      <c r="E51" s="3"/>
      <c r="F51" s="3"/>
      <c r="G51" s="3"/>
      <c r="H51" s="3"/>
      <c r="I51" s="3"/>
      <c r="J51" s="3"/>
      <c r="K51" s="3"/>
      <c r="L51" s="3"/>
      <c r="M51" s="3"/>
      <c r="N51" s="3"/>
      <c r="O51" s="3"/>
      <c r="P51" s="13">
        <f t="shared" si="1"/>
        <v>0</v>
      </c>
      <c r="Q51" s="13">
        <f t="shared" si="2"/>
        <v>0</v>
      </c>
    </row>
    <row r="52" spans="1:17" ht="15" customHeight="1">
      <c r="A52" s="815">
        <v>926</v>
      </c>
      <c r="B52" s="815">
        <v>92601</v>
      </c>
      <c r="C52" s="816">
        <f>C53+C54</f>
        <v>780000</v>
      </c>
      <c r="D52" s="816">
        <f aca="true" t="shared" si="17" ref="D52:O52">D53+D54</f>
        <v>0</v>
      </c>
      <c r="E52" s="816">
        <f t="shared" si="17"/>
        <v>0</v>
      </c>
      <c r="F52" s="816">
        <f t="shared" si="17"/>
        <v>0</v>
      </c>
      <c r="G52" s="816">
        <f t="shared" si="17"/>
        <v>0</v>
      </c>
      <c r="H52" s="816">
        <f t="shared" si="17"/>
        <v>0</v>
      </c>
      <c r="I52" s="816">
        <f t="shared" si="17"/>
        <v>0</v>
      </c>
      <c r="J52" s="816">
        <f t="shared" si="17"/>
        <v>0</v>
      </c>
      <c r="K52" s="816">
        <f t="shared" si="17"/>
        <v>780000</v>
      </c>
      <c r="L52" s="816">
        <f t="shared" si="17"/>
        <v>0</v>
      </c>
      <c r="M52" s="816">
        <f t="shared" si="17"/>
        <v>0</v>
      </c>
      <c r="N52" s="816">
        <f t="shared" si="17"/>
        <v>0</v>
      </c>
      <c r="O52" s="816">
        <f t="shared" si="17"/>
        <v>0</v>
      </c>
      <c r="P52" s="13">
        <f t="shared" si="1"/>
        <v>780000</v>
      </c>
      <c r="Q52" s="13">
        <f t="shared" si="2"/>
        <v>0</v>
      </c>
    </row>
    <row r="53" spans="1:17" ht="15" customHeight="1">
      <c r="A53" s="1098" t="s">
        <v>13</v>
      </c>
      <c r="B53" s="1098"/>
      <c r="C53" s="3"/>
      <c r="D53" s="10"/>
      <c r="E53" s="3"/>
      <c r="F53" s="3"/>
      <c r="G53" s="3"/>
      <c r="H53" s="3"/>
      <c r="I53" s="3"/>
      <c r="J53" s="3"/>
      <c r="K53" s="3"/>
      <c r="L53" s="3"/>
      <c r="M53" s="3"/>
      <c r="N53" s="3"/>
      <c r="O53" s="3"/>
      <c r="P53" s="13">
        <f t="shared" si="1"/>
        <v>0</v>
      </c>
      <c r="Q53" s="13">
        <f t="shared" si="2"/>
        <v>0</v>
      </c>
    </row>
    <row r="54" spans="1:17" ht="15" customHeight="1">
      <c r="A54" s="1098" t="s">
        <v>14</v>
      </c>
      <c r="B54" s="1098"/>
      <c r="C54" s="3">
        <v>780000</v>
      </c>
      <c r="D54" s="10"/>
      <c r="E54" s="3"/>
      <c r="F54" s="3"/>
      <c r="G54" s="3"/>
      <c r="H54" s="3"/>
      <c r="I54" s="3"/>
      <c r="J54" s="3"/>
      <c r="K54" s="3">
        <v>780000</v>
      </c>
      <c r="L54" s="3"/>
      <c r="M54" s="3"/>
      <c r="N54" s="3"/>
      <c r="O54" s="3"/>
      <c r="P54" s="13">
        <f t="shared" si="1"/>
        <v>780000</v>
      </c>
      <c r="Q54" s="13">
        <f t="shared" si="2"/>
        <v>0</v>
      </c>
    </row>
    <row r="55" spans="1:17" ht="15" customHeight="1">
      <c r="A55" s="815">
        <v>926</v>
      </c>
      <c r="B55" s="815">
        <v>92604</v>
      </c>
      <c r="C55" s="816">
        <f>C56+C57</f>
        <v>150000</v>
      </c>
      <c r="D55" s="816">
        <f aca="true" t="shared" si="18" ref="D55:O55">D56+D57</f>
        <v>0</v>
      </c>
      <c r="E55" s="816">
        <f t="shared" si="18"/>
        <v>0</v>
      </c>
      <c r="F55" s="816">
        <f t="shared" si="18"/>
        <v>0</v>
      </c>
      <c r="G55" s="816">
        <f t="shared" si="18"/>
        <v>50000</v>
      </c>
      <c r="H55" s="816">
        <f t="shared" si="18"/>
        <v>0</v>
      </c>
      <c r="I55" s="816">
        <f t="shared" si="18"/>
        <v>0</v>
      </c>
      <c r="J55" s="816">
        <f t="shared" si="18"/>
        <v>100000</v>
      </c>
      <c r="K55" s="816">
        <f t="shared" si="18"/>
        <v>0</v>
      </c>
      <c r="L55" s="816">
        <f t="shared" si="18"/>
        <v>0</v>
      </c>
      <c r="M55" s="816">
        <f t="shared" si="18"/>
        <v>0</v>
      </c>
      <c r="N55" s="816">
        <f t="shared" si="18"/>
        <v>0</v>
      </c>
      <c r="O55" s="816">
        <f t="shared" si="18"/>
        <v>0</v>
      </c>
      <c r="P55" s="13">
        <f t="shared" si="1"/>
        <v>150000</v>
      </c>
      <c r="Q55" s="13">
        <f t="shared" si="2"/>
        <v>0</v>
      </c>
    </row>
    <row r="56" spans="1:17" ht="15" customHeight="1">
      <c r="A56" s="1098" t="s">
        <v>13</v>
      </c>
      <c r="B56" s="1098"/>
      <c r="C56" s="3"/>
      <c r="D56" s="10"/>
      <c r="E56" s="3"/>
      <c r="F56" s="3"/>
      <c r="G56" s="3"/>
      <c r="H56" s="3"/>
      <c r="I56" s="3"/>
      <c r="J56" s="3"/>
      <c r="K56" s="3"/>
      <c r="L56" s="3"/>
      <c r="M56" s="3"/>
      <c r="N56" s="3"/>
      <c r="O56" s="3"/>
      <c r="P56" s="13">
        <f t="shared" si="1"/>
        <v>0</v>
      </c>
      <c r="Q56" s="13">
        <f t="shared" si="2"/>
        <v>0</v>
      </c>
    </row>
    <row r="57" spans="1:17" ht="15" customHeight="1">
      <c r="A57" s="1098" t="s">
        <v>14</v>
      </c>
      <c r="B57" s="1098"/>
      <c r="C57" s="3">
        <v>150000</v>
      </c>
      <c r="D57" s="10"/>
      <c r="E57" s="3"/>
      <c r="F57" s="3"/>
      <c r="G57" s="3">
        <v>50000</v>
      </c>
      <c r="H57" s="3"/>
      <c r="I57" s="3"/>
      <c r="J57" s="3">
        <v>100000</v>
      </c>
      <c r="K57" s="3"/>
      <c r="L57" s="3"/>
      <c r="M57" s="3"/>
      <c r="N57" s="3"/>
      <c r="O57" s="3"/>
      <c r="P57" s="13">
        <f t="shared" si="1"/>
        <v>150000</v>
      </c>
      <c r="Q57" s="13">
        <f t="shared" si="2"/>
        <v>0</v>
      </c>
    </row>
    <row r="58" spans="1:17" ht="15" customHeight="1">
      <c r="A58" s="1094" t="s">
        <v>9</v>
      </c>
      <c r="B58" s="1094"/>
      <c r="C58" s="816">
        <f>C59+C60</f>
        <v>14471944</v>
      </c>
      <c r="D58" s="816">
        <f aca="true" t="shared" si="19" ref="D58:O58">D59+D60</f>
        <v>38000</v>
      </c>
      <c r="E58" s="816">
        <f t="shared" si="19"/>
        <v>78000</v>
      </c>
      <c r="F58" s="816">
        <f t="shared" si="19"/>
        <v>93000</v>
      </c>
      <c r="G58" s="816">
        <f t="shared" si="19"/>
        <v>593000</v>
      </c>
      <c r="H58" s="816">
        <f t="shared" si="19"/>
        <v>1123000</v>
      </c>
      <c r="I58" s="816">
        <f t="shared" si="19"/>
        <v>2418000</v>
      </c>
      <c r="J58" s="816">
        <f t="shared" si="19"/>
        <v>2278000</v>
      </c>
      <c r="K58" s="816">
        <f t="shared" si="19"/>
        <v>3157944</v>
      </c>
      <c r="L58" s="816">
        <f t="shared" si="19"/>
        <v>1653000</v>
      </c>
      <c r="M58" s="816">
        <f t="shared" si="19"/>
        <v>1073000</v>
      </c>
      <c r="N58" s="816">
        <f t="shared" si="19"/>
        <v>994000</v>
      </c>
      <c r="O58" s="816">
        <f t="shared" si="19"/>
        <v>973000</v>
      </c>
      <c r="P58" s="13">
        <f t="shared" si="1"/>
        <v>14471944</v>
      </c>
      <c r="Q58" s="13">
        <f t="shared" si="2"/>
        <v>0</v>
      </c>
    </row>
    <row r="59" spans="1:17" ht="15" customHeight="1">
      <c r="A59" s="1095" t="s">
        <v>15</v>
      </c>
      <c r="B59" s="1095"/>
      <c r="C59" s="5">
        <f>C8+C11+C14+C17+C20+C23+C26+C29+C32+C35+C38+C41+C44+C47+C50+C53+C56</f>
        <v>580000</v>
      </c>
      <c r="D59" s="5">
        <f aca="true" t="shared" si="20" ref="D59:O60">D8+D11+D14+D17+D20+D23+D26+D29+D32+D35+D38+D41+D44+D47+D50+D53+D56</f>
        <v>38000</v>
      </c>
      <c r="E59" s="5">
        <f t="shared" si="20"/>
        <v>23000</v>
      </c>
      <c r="F59" s="5">
        <f t="shared" si="20"/>
        <v>38000</v>
      </c>
      <c r="G59" s="5">
        <f t="shared" si="20"/>
        <v>23000</v>
      </c>
      <c r="H59" s="5">
        <f t="shared" si="20"/>
        <v>38000</v>
      </c>
      <c r="I59" s="5">
        <f t="shared" si="20"/>
        <v>136000</v>
      </c>
      <c r="J59" s="5">
        <f t="shared" si="20"/>
        <v>138000</v>
      </c>
      <c r="K59" s="5">
        <f t="shared" si="20"/>
        <v>23000</v>
      </c>
      <c r="L59" s="5">
        <f t="shared" si="20"/>
        <v>38000</v>
      </c>
      <c r="M59" s="5">
        <f t="shared" si="20"/>
        <v>23000</v>
      </c>
      <c r="N59" s="5">
        <f t="shared" si="20"/>
        <v>39000</v>
      </c>
      <c r="O59" s="5">
        <f t="shared" si="20"/>
        <v>23000</v>
      </c>
      <c r="P59" s="13">
        <f t="shared" si="1"/>
        <v>580000</v>
      </c>
      <c r="Q59" s="13">
        <f t="shared" si="2"/>
        <v>0</v>
      </c>
    </row>
    <row r="60" spans="1:17" ht="15" customHeight="1">
      <c r="A60" s="1095" t="s">
        <v>16</v>
      </c>
      <c r="B60" s="1095"/>
      <c r="C60" s="5">
        <f>C9+C12+C15+C18+C21+C24+C27+C30+C33+C36+C39+C42+C45+C48+C51+C54+C57</f>
        <v>13891944</v>
      </c>
      <c r="D60" s="5">
        <f t="shared" si="20"/>
        <v>0</v>
      </c>
      <c r="E60" s="5">
        <f t="shared" si="20"/>
        <v>55000</v>
      </c>
      <c r="F60" s="5">
        <f t="shared" si="20"/>
        <v>55000</v>
      </c>
      <c r="G60" s="5">
        <f t="shared" si="20"/>
        <v>570000</v>
      </c>
      <c r="H60" s="5">
        <f t="shared" si="20"/>
        <v>1085000</v>
      </c>
      <c r="I60" s="5">
        <f t="shared" si="20"/>
        <v>2282000</v>
      </c>
      <c r="J60" s="5">
        <f t="shared" si="20"/>
        <v>2140000</v>
      </c>
      <c r="K60" s="5">
        <f t="shared" si="20"/>
        <v>3134944</v>
      </c>
      <c r="L60" s="5">
        <f t="shared" si="20"/>
        <v>1615000</v>
      </c>
      <c r="M60" s="5">
        <f t="shared" si="20"/>
        <v>1050000</v>
      </c>
      <c r="N60" s="5">
        <f t="shared" si="20"/>
        <v>955000</v>
      </c>
      <c r="O60" s="5">
        <f t="shared" si="20"/>
        <v>950000</v>
      </c>
      <c r="P60" s="13">
        <f t="shared" si="1"/>
        <v>13891944</v>
      </c>
      <c r="Q60" s="13">
        <f t="shared" si="2"/>
        <v>0</v>
      </c>
    </row>
    <row r="61" spans="1:16" ht="32.25" customHeight="1">
      <c r="A61" s="1096" t="s">
        <v>316</v>
      </c>
      <c r="B61" s="1096"/>
      <c r="C61" s="1096"/>
      <c r="D61" s="1096"/>
      <c r="E61" s="1097"/>
      <c r="F61" s="1097"/>
      <c r="G61" s="1097"/>
      <c r="H61" s="1097"/>
      <c r="I61" s="1097"/>
      <c r="J61" s="1097"/>
      <c r="K61" s="1097"/>
      <c r="L61" s="1097"/>
      <c r="M61" s="1097"/>
      <c r="N61" s="1097"/>
      <c r="O61" s="1097"/>
      <c r="P61" s="13"/>
    </row>
    <row r="62" spans="1:16" ht="12.75">
      <c r="A62" s="14"/>
      <c r="B62" s="14"/>
      <c r="C62" s="14"/>
      <c r="D62" s="14"/>
      <c r="E62" s="15"/>
      <c r="F62" s="15"/>
      <c r="G62" s="15"/>
      <c r="H62" s="15"/>
      <c r="I62" s="15"/>
      <c r="J62" s="15"/>
      <c r="K62" s="15"/>
      <c r="L62" s="15"/>
      <c r="M62" s="15"/>
      <c r="N62" s="15"/>
      <c r="O62" s="15"/>
      <c r="P62" s="15"/>
    </row>
    <row r="63" spans="1:19" ht="12.75">
      <c r="A63" s="14"/>
      <c r="B63" s="14"/>
      <c r="C63" s="14"/>
      <c r="D63" s="14"/>
      <c r="E63" s="14"/>
      <c r="F63" s="14"/>
      <c r="G63" s="14"/>
      <c r="H63" s="14"/>
      <c r="I63" s="14"/>
      <c r="J63" s="14"/>
      <c r="K63" s="14"/>
      <c r="L63" s="14"/>
      <c r="M63" s="14"/>
      <c r="N63" s="14"/>
      <c r="O63" s="14"/>
      <c r="P63" s="14"/>
      <c r="Q63" s="14"/>
      <c r="R63" s="14"/>
      <c r="S63" s="14"/>
    </row>
    <row r="64" spans="1:19" ht="14.25">
      <c r="A64" s="14"/>
      <c r="B64" s="14"/>
      <c r="C64" s="899" t="s">
        <v>17</v>
      </c>
      <c r="D64" s="899"/>
      <c r="E64" s="899"/>
      <c r="F64" s="14"/>
      <c r="G64" s="14"/>
      <c r="H64" s="14"/>
      <c r="I64" s="14"/>
      <c r="J64" s="899" t="s">
        <v>11</v>
      </c>
      <c r="K64" s="899"/>
      <c r="L64" s="899"/>
      <c r="M64" s="899"/>
      <c r="N64" s="14"/>
      <c r="O64" s="14"/>
      <c r="P64" s="14"/>
      <c r="Q64" s="14"/>
      <c r="R64" s="14"/>
      <c r="S64" s="14"/>
    </row>
    <row r="65" spans="1:19" ht="12.75">
      <c r="A65" s="14"/>
      <c r="B65" s="14"/>
      <c r="C65" s="14"/>
      <c r="D65" s="14"/>
      <c r="E65" s="14"/>
      <c r="F65" s="14"/>
      <c r="G65" s="14"/>
      <c r="H65" s="14"/>
      <c r="I65" s="14"/>
      <c r="J65" s="14"/>
      <c r="K65" s="14"/>
      <c r="L65" s="14"/>
      <c r="M65" s="14"/>
      <c r="N65" s="14"/>
      <c r="O65" s="14"/>
      <c r="P65" s="14"/>
      <c r="Q65" s="14"/>
      <c r="R65" s="14"/>
      <c r="S65" s="14"/>
    </row>
    <row r="66" spans="1:19" ht="12.75">
      <c r="A66" s="14"/>
      <c r="B66" s="14"/>
      <c r="C66" s="14"/>
      <c r="D66" s="14"/>
      <c r="E66" s="14"/>
      <c r="F66" s="14"/>
      <c r="G66" s="14"/>
      <c r="H66" s="14"/>
      <c r="I66" s="14"/>
      <c r="J66" s="14"/>
      <c r="K66" s="14"/>
      <c r="L66" s="14"/>
      <c r="M66" s="14"/>
      <c r="N66" s="14"/>
      <c r="O66" s="14"/>
      <c r="P66" s="14"/>
      <c r="Q66" s="14"/>
      <c r="R66" s="14"/>
      <c r="S66" s="14"/>
    </row>
    <row r="67" spans="1:19" ht="12.75">
      <c r="A67" s="14"/>
      <c r="B67" s="14"/>
      <c r="C67" s="14"/>
      <c r="D67" s="14"/>
      <c r="E67" s="14"/>
      <c r="F67" s="14"/>
      <c r="G67" s="14"/>
      <c r="H67" s="14"/>
      <c r="I67" s="14"/>
      <c r="J67" s="14"/>
      <c r="K67" s="14"/>
      <c r="L67" s="14"/>
      <c r="M67" s="14"/>
      <c r="N67" s="14"/>
      <c r="O67" s="14"/>
      <c r="P67" s="14"/>
      <c r="Q67" s="14"/>
      <c r="R67" s="14"/>
      <c r="S67" s="14"/>
    </row>
    <row r="68" spans="1:19" ht="12.75">
      <c r="A68" s="14"/>
      <c r="B68" s="14"/>
      <c r="C68" s="14"/>
      <c r="D68" s="14"/>
      <c r="E68" s="14"/>
      <c r="F68" s="14"/>
      <c r="G68" s="14"/>
      <c r="H68" s="14"/>
      <c r="I68" s="14"/>
      <c r="J68" s="14"/>
      <c r="K68" s="14"/>
      <c r="L68" s="14"/>
      <c r="M68" s="14"/>
      <c r="N68" s="14"/>
      <c r="O68" s="14"/>
      <c r="P68" s="14"/>
      <c r="Q68" s="14"/>
      <c r="R68" s="14"/>
      <c r="S68" s="14"/>
    </row>
    <row r="69" spans="1:19" ht="12.75">
      <c r="A69" s="14"/>
      <c r="B69" s="14"/>
      <c r="C69" s="14"/>
      <c r="D69" s="14"/>
      <c r="E69" s="14"/>
      <c r="F69" s="14"/>
      <c r="G69" s="14"/>
      <c r="H69" s="14"/>
      <c r="I69" s="14"/>
      <c r="J69" s="14"/>
      <c r="K69" s="14"/>
      <c r="L69" s="14"/>
      <c r="M69" s="14"/>
      <c r="N69" s="14"/>
      <c r="O69" s="14"/>
      <c r="P69" s="14"/>
      <c r="Q69" s="14"/>
      <c r="R69" s="14"/>
      <c r="S69" s="14"/>
    </row>
    <row r="70" spans="1:19" ht="12.75">
      <c r="A70" s="14"/>
      <c r="B70" s="14"/>
      <c r="C70" s="14"/>
      <c r="D70" s="14"/>
      <c r="E70" s="14"/>
      <c r="F70" s="16"/>
      <c r="G70" s="14"/>
      <c r="H70" s="14"/>
      <c r="I70" s="14"/>
      <c r="J70" s="14"/>
      <c r="K70" s="14"/>
      <c r="L70" s="14"/>
      <c r="M70" s="14"/>
      <c r="N70" s="14"/>
      <c r="O70" s="14"/>
      <c r="P70" s="14"/>
      <c r="Q70" s="14"/>
      <c r="R70" s="14"/>
      <c r="S70" s="14"/>
    </row>
    <row r="71" spans="1:19" ht="12.75">
      <c r="A71" s="14"/>
      <c r="B71" s="14"/>
      <c r="C71" s="14"/>
      <c r="D71" s="14"/>
      <c r="E71" s="14"/>
      <c r="F71" s="14"/>
      <c r="G71" s="14"/>
      <c r="H71" s="14"/>
      <c r="I71" s="14"/>
      <c r="J71" s="14"/>
      <c r="K71" s="14"/>
      <c r="L71" s="14"/>
      <c r="M71" s="14"/>
      <c r="N71" s="14"/>
      <c r="O71" s="14"/>
      <c r="P71" s="14"/>
      <c r="Q71" s="14"/>
      <c r="R71" s="14"/>
      <c r="S71" s="14"/>
    </row>
    <row r="72" spans="1:19" ht="12.75">
      <c r="A72" s="14"/>
      <c r="B72" s="14"/>
      <c r="C72" s="14"/>
      <c r="D72" s="14"/>
      <c r="E72" s="14"/>
      <c r="F72" s="14"/>
      <c r="G72" s="14"/>
      <c r="H72" s="14"/>
      <c r="I72" s="14"/>
      <c r="J72" s="14"/>
      <c r="K72" s="14"/>
      <c r="L72" s="14"/>
      <c r="M72" s="14"/>
      <c r="N72" s="14"/>
      <c r="O72" s="14"/>
      <c r="P72" s="14"/>
      <c r="Q72" s="14"/>
      <c r="R72" s="14"/>
      <c r="S72" s="14"/>
    </row>
    <row r="73" spans="1:19" ht="12.75">
      <c r="A73" s="14"/>
      <c r="B73" s="14"/>
      <c r="C73" s="14"/>
      <c r="D73" s="14"/>
      <c r="E73" s="14"/>
      <c r="F73" s="14"/>
      <c r="G73" s="14"/>
      <c r="H73" s="14"/>
      <c r="I73" s="14"/>
      <c r="J73" s="14"/>
      <c r="K73" s="14"/>
      <c r="L73" s="14"/>
      <c r="M73" s="14"/>
      <c r="N73" s="14"/>
      <c r="O73" s="14"/>
      <c r="P73" s="14"/>
      <c r="Q73" s="14"/>
      <c r="R73" s="14"/>
      <c r="S73" s="14"/>
    </row>
    <row r="74" spans="1:19" ht="12.75">
      <c r="A74" s="14"/>
      <c r="B74" s="14"/>
      <c r="C74" s="14"/>
      <c r="D74" s="14"/>
      <c r="E74" s="14"/>
      <c r="F74" s="14"/>
      <c r="G74" s="14"/>
      <c r="H74" s="14"/>
      <c r="I74" s="14"/>
      <c r="J74" s="14"/>
      <c r="K74" s="14"/>
      <c r="L74" s="14"/>
      <c r="M74" s="14"/>
      <c r="N74" s="14"/>
      <c r="O74" s="14"/>
      <c r="P74" s="14"/>
      <c r="Q74" s="14"/>
      <c r="R74" s="14"/>
      <c r="S74" s="14"/>
    </row>
    <row r="75" spans="1:19" ht="12.75">
      <c r="A75" s="14"/>
      <c r="B75" s="14"/>
      <c r="C75" s="14"/>
      <c r="D75" s="14"/>
      <c r="E75" s="14"/>
      <c r="F75" s="14"/>
      <c r="G75" s="14"/>
      <c r="H75" s="14"/>
      <c r="I75" s="14"/>
      <c r="J75" s="14"/>
      <c r="K75" s="14"/>
      <c r="L75" s="14"/>
      <c r="M75" s="14"/>
      <c r="N75" s="14"/>
      <c r="O75" s="14"/>
      <c r="P75" s="14"/>
      <c r="Q75" s="14"/>
      <c r="R75" s="14"/>
      <c r="S75" s="14"/>
    </row>
    <row r="76" spans="1:19" ht="12.75">
      <c r="A76" s="14"/>
      <c r="B76" s="14"/>
      <c r="C76" s="14"/>
      <c r="D76" s="14"/>
      <c r="E76" s="14"/>
      <c r="F76" s="14"/>
      <c r="G76" s="14"/>
      <c r="H76" s="14"/>
      <c r="I76" s="14"/>
      <c r="J76" s="14"/>
      <c r="K76" s="14"/>
      <c r="L76" s="14"/>
      <c r="M76" s="14"/>
      <c r="N76" s="14"/>
      <c r="O76" s="14"/>
      <c r="P76" s="14"/>
      <c r="Q76" s="14"/>
      <c r="R76" s="14"/>
      <c r="S76" s="14"/>
    </row>
    <row r="77" spans="1:19" ht="12.75">
      <c r="A77" s="14"/>
      <c r="B77" s="14"/>
      <c r="C77" s="14"/>
      <c r="D77" s="14"/>
      <c r="E77" s="14"/>
      <c r="F77" s="14"/>
      <c r="G77" s="14"/>
      <c r="H77" s="14"/>
      <c r="I77" s="14"/>
      <c r="J77" s="14"/>
      <c r="K77" s="14"/>
      <c r="L77" s="14"/>
      <c r="M77" s="14"/>
      <c r="N77" s="14"/>
      <c r="O77" s="14"/>
      <c r="P77" s="14"/>
      <c r="Q77" s="14"/>
      <c r="R77" s="14"/>
      <c r="S77" s="14"/>
    </row>
    <row r="78" spans="1:19" ht="12.75">
      <c r="A78" s="14"/>
      <c r="B78" s="14"/>
      <c r="C78" s="14"/>
      <c r="D78" s="14"/>
      <c r="E78" s="14"/>
      <c r="F78" s="14"/>
      <c r="G78" s="14"/>
      <c r="H78" s="14"/>
      <c r="I78" s="14"/>
      <c r="J78" s="14"/>
      <c r="K78" s="14"/>
      <c r="L78" s="14"/>
      <c r="M78" s="14"/>
      <c r="N78" s="14"/>
      <c r="O78" s="14"/>
      <c r="P78" s="14"/>
      <c r="Q78" s="14"/>
      <c r="R78" s="14"/>
      <c r="S78" s="14"/>
    </row>
    <row r="79" spans="1:19" ht="12.75">
      <c r="A79" s="14"/>
      <c r="B79" s="14"/>
      <c r="C79" s="14"/>
      <c r="D79" s="14"/>
      <c r="E79" s="14"/>
      <c r="F79" s="14"/>
      <c r="G79" s="14"/>
      <c r="H79" s="14"/>
      <c r="I79" s="14"/>
      <c r="J79" s="14"/>
      <c r="K79" s="14"/>
      <c r="L79" s="14"/>
      <c r="M79" s="14"/>
      <c r="N79" s="14"/>
      <c r="O79" s="14"/>
      <c r="P79" s="14"/>
      <c r="Q79" s="14"/>
      <c r="R79" s="14"/>
      <c r="S79" s="14"/>
    </row>
    <row r="80" spans="1:19" ht="12.75">
      <c r="A80" s="14"/>
      <c r="B80" s="14"/>
      <c r="C80" s="14"/>
      <c r="D80" s="14"/>
      <c r="E80" s="14"/>
      <c r="F80" s="14"/>
      <c r="G80" s="14"/>
      <c r="H80" s="14"/>
      <c r="I80" s="14"/>
      <c r="J80" s="14"/>
      <c r="K80" s="14"/>
      <c r="L80" s="14"/>
      <c r="M80" s="14"/>
      <c r="N80" s="14"/>
      <c r="O80" s="14"/>
      <c r="P80" s="14"/>
      <c r="Q80" s="14"/>
      <c r="R80" s="14"/>
      <c r="S80" s="14"/>
    </row>
    <row r="81" spans="1:19" ht="12.75">
      <c r="A81" s="14"/>
      <c r="B81" s="14"/>
      <c r="C81" s="14"/>
      <c r="D81" s="14"/>
      <c r="E81" s="14"/>
      <c r="F81" s="14"/>
      <c r="G81" s="14"/>
      <c r="H81" s="14"/>
      <c r="I81" s="14"/>
      <c r="J81" s="14"/>
      <c r="K81" s="14"/>
      <c r="L81" s="14"/>
      <c r="M81" s="14"/>
      <c r="N81" s="14"/>
      <c r="O81" s="14"/>
      <c r="P81" s="14"/>
      <c r="Q81" s="14"/>
      <c r="R81" s="14"/>
      <c r="S81" s="14"/>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sheetData>
  <sheetProtection/>
  <mergeCells count="50">
    <mergeCell ref="L1:O1"/>
    <mergeCell ref="D5:O5"/>
    <mergeCell ref="A8:B8"/>
    <mergeCell ref="A9:B9"/>
    <mergeCell ref="M4:O4"/>
    <mergeCell ref="A2:O2"/>
    <mergeCell ref="A3:O3"/>
    <mergeCell ref="G4:I4"/>
    <mergeCell ref="J4:L4"/>
    <mergeCell ref="A11:B11"/>
    <mergeCell ref="A12:B12"/>
    <mergeCell ref="A14:B14"/>
    <mergeCell ref="A4:B5"/>
    <mergeCell ref="C4:C6"/>
    <mergeCell ref="D4:F4"/>
    <mergeCell ref="A15:B15"/>
    <mergeCell ref="A17:B17"/>
    <mergeCell ref="A18:B18"/>
    <mergeCell ref="A20:B20"/>
    <mergeCell ref="A21:B21"/>
    <mergeCell ref="A23:B23"/>
    <mergeCell ref="A24:B24"/>
    <mergeCell ref="A29:B29"/>
    <mergeCell ref="A30:B30"/>
    <mergeCell ref="A27:B27"/>
    <mergeCell ref="A32:B32"/>
    <mergeCell ref="A33:B33"/>
    <mergeCell ref="A26:B26"/>
    <mergeCell ref="A35:B35"/>
    <mergeCell ref="A36:B36"/>
    <mergeCell ref="A38:B38"/>
    <mergeCell ref="A39:B39"/>
    <mergeCell ref="A41:B41"/>
    <mergeCell ref="A42:B42"/>
    <mergeCell ref="A44:B44"/>
    <mergeCell ref="A45:B45"/>
    <mergeCell ref="A47:B47"/>
    <mergeCell ref="A48:B48"/>
    <mergeCell ref="A50:B50"/>
    <mergeCell ref="A51:B51"/>
    <mergeCell ref="A60:B60"/>
    <mergeCell ref="A61:O61"/>
    <mergeCell ref="C64:E64"/>
    <mergeCell ref="J64:M64"/>
    <mergeCell ref="A53:B53"/>
    <mergeCell ref="A54:B54"/>
    <mergeCell ref="A56:B56"/>
    <mergeCell ref="A57:B57"/>
    <mergeCell ref="A58:B58"/>
    <mergeCell ref="A59:B59"/>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CCFFCC"/>
  </sheetPr>
  <dimension ref="A1:G105"/>
  <sheetViews>
    <sheetView showGridLines="0" view="pageBreakPreview" zoomScaleSheetLayoutView="100" zoomScalePageLayoutView="0" workbookViewId="0" topLeftCell="A1">
      <selection activeCell="E117" sqref="E117"/>
    </sheetView>
  </sheetViews>
  <sheetFormatPr defaultColWidth="9.00390625" defaultRowHeight="12.75"/>
  <cols>
    <col min="1" max="1" width="9.125" style="0" customWidth="1"/>
    <col min="2" max="2" width="13.875" style="0" customWidth="1"/>
    <col min="3" max="3" width="15.875" style="0" customWidth="1"/>
    <col min="4" max="4" width="32.625" style="0" customWidth="1"/>
    <col min="5" max="5" width="18.375" style="0" customWidth="1"/>
    <col min="6" max="6" width="17.75390625" style="0" customWidth="1"/>
    <col min="7" max="7" width="17.125" style="0" customWidth="1"/>
  </cols>
  <sheetData>
    <row r="1" spans="6:7" ht="42.75" customHeight="1">
      <c r="F1" s="1110" t="s">
        <v>727</v>
      </c>
      <c r="G1" s="1110"/>
    </row>
    <row r="2" spans="1:7" ht="12.75" customHeight="1">
      <c r="A2" s="1115" t="s">
        <v>127</v>
      </c>
      <c r="B2" s="1115"/>
      <c r="C2" s="1115"/>
      <c r="D2" s="296"/>
      <c r="E2" s="296"/>
      <c r="G2" s="61"/>
    </row>
    <row r="3" spans="1:7" ht="12.75" customHeight="1">
      <c r="A3" s="1111" t="s">
        <v>154</v>
      </c>
      <c r="B3" s="1111"/>
      <c r="C3" s="1111"/>
      <c r="D3" s="297"/>
      <c r="E3" s="297"/>
      <c r="F3" s="21"/>
      <c r="G3" s="62"/>
    </row>
    <row r="4" spans="1:7" ht="13.5" customHeight="1">
      <c r="A4" s="1115" t="s">
        <v>127</v>
      </c>
      <c r="B4" s="1115"/>
      <c r="C4" s="1115"/>
      <c r="D4" s="296"/>
      <c r="E4" s="296"/>
      <c r="F4" s="60"/>
      <c r="G4" s="63"/>
    </row>
    <row r="5" spans="1:7" ht="15" customHeight="1">
      <c r="A5" s="1111" t="s">
        <v>153</v>
      </c>
      <c r="B5" s="1111"/>
      <c r="C5" s="1111"/>
      <c r="D5" s="297"/>
      <c r="E5" s="297"/>
      <c r="F5" s="135"/>
      <c r="G5" s="135"/>
    </row>
    <row r="6" spans="6:7" ht="20.25" customHeight="1">
      <c r="F6" s="64"/>
      <c r="G6" s="21"/>
    </row>
    <row r="7" spans="1:7" ht="12.75">
      <c r="A7" s="1111"/>
      <c r="B7" s="1111"/>
      <c r="C7" s="1111"/>
      <c r="D7" s="1111"/>
      <c r="E7" s="60"/>
      <c r="F7" s="60"/>
      <c r="G7" s="21"/>
    </row>
    <row r="8" spans="1:7" ht="48" customHeight="1">
      <c r="A8" s="902" t="s">
        <v>543</v>
      </c>
      <c r="B8" s="902"/>
      <c r="C8" s="902"/>
      <c r="D8" s="902"/>
      <c r="E8" s="902"/>
      <c r="F8" s="902"/>
      <c r="G8" s="902"/>
    </row>
    <row r="9" spans="1:7" ht="24" customHeight="1">
      <c r="A9" s="1116"/>
      <c r="B9" s="1116"/>
      <c r="C9" s="1116"/>
      <c r="D9" s="1116"/>
      <c r="E9" s="1116"/>
      <c r="F9" s="60"/>
      <c r="G9" s="21"/>
    </row>
    <row r="10" spans="1:7" ht="13.5" thickBot="1">
      <c r="A10" s="1110"/>
      <c r="B10" s="1110"/>
      <c r="C10" s="1110"/>
      <c r="D10" s="1110"/>
      <c r="E10" s="1110"/>
      <c r="F10" s="65"/>
      <c r="G10" s="172" t="s">
        <v>37</v>
      </c>
    </row>
    <row r="11" spans="1:7" s="61" customFormat="1" ht="33" customHeight="1">
      <c r="A11" s="311" t="s">
        <v>5</v>
      </c>
      <c r="B11" s="312" t="s">
        <v>6</v>
      </c>
      <c r="C11" s="312" t="s">
        <v>7</v>
      </c>
      <c r="D11" s="312" t="s">
        <v>68</v>
      </c>
      <c r="E11" s="312" t="s">
        <v>544</v>
      </c>
      <c r="F11" s="312" t="s">
        <v>152</v>
      </c>
      <c r="G11" s="313" t="s">
        <v>545</v>
      </c>
    </row>
    <row r="12" spans="1:7" s="198" customFormat="1" ht="12.75">
      <c r="A12" s="427">
        <v>1</v>
      </c>
      <c r="B12" s="426">
        <v>2</v>
      </c>
      <c r="C12" s="426">
        <v>3</v>
      </c>
      <c r="D12" s="426">
        <v>4</v>
      </c>
      <c r="E12" s="426">
        <v>5</v>
      </c>
      <c r="F12" s="426">
        <v>6</v>
      </c>
      <c r="G12" s="428">
        <v>7</v>
      </c>
    </row>
    <row r="13" spans="1:7" s="198" customFormat="1" ht="18" customHeight="1">
      <c r="A13" s="314" t="s">
        <v>255</v>
      </c>
      <c r="B13" s="1104" t="s">
        <v>191</v>
      </c>
      <c r="C13" s="1104"/>
      <c r="D13" s="1104"/>
      <c r="E13" s="1104"/>
      <c r="F13" s="1104"/>
      <c r="G13" s="1105"/>
    </row>
    <row r="14" spans="1:7" ht="19.5" customHeight="1">
      <c r="A14" s="315"/>
      <c r="B14" s="127" t="s">
        <v>28</v>
      </c>
      <c r="C14" s="127" t="s">
        <v>28</v>
      </c>
      <c r="D14" s="320"/>
      <c r="E14" s="72"/>
      <c r="F14" s="72"/>
      <c r="G14" s="316"/>
    </row>
    <row r="15" spans="1:7" ht="18" customHeight="1">
      <c r="A15" s="315" t="s">
        <v>28</v>
      </c>
      <c r="B15" s="127"/>
      <c r="C15" s="127" t="s">
        <v>28</v>
      </c>
      <c r="D15" s="260"/>
      <c r="E15" s="72"/>
      <c r="F15" s="72"/>
      <c r="G15" s="316"/>
    </row>
    <row r="16" spans="1:7" ht="18" customHeight="1">
      <c r="A16" s="315" t="s">
        <v>28</v>
      </c>
      <c r="B16" s="127" t="s">
        <v>28</v>
      </c>
      <c r="C16" s="127"/>
      <c r="D16" s="260"/>
      <c r="E16" s="199"/>
      <c r="F16" s="73"/>
      <c r="G16" s="317"/>
    </row>
    <row r="17" spans="1:7" ht="18" customHeight="1">
      <c r="A17" s="315" t="s">
        <v>28</v>
      </c>
      <c r="B17" s="127" t="s">
        <v>28</v>
      </c>
      <c r="C17" s="127"/>
      <c r="D17" s="260"/>
      <c r="E17" s="199"/>
      <c r="F17" s="73"/>
      <c r="G17" s="317"/>
    </row>
    <row r="18" spans="1:7" s="299" customFormat="1" ht="18" customHeight="1">
      <c r="A18" s="318"/>
      <c r="B18" s="66"/>
      <c r="C18" s="66"/>
      <c r="D18" s="78"/>
      <c r="E18" s="73"/>
      <c r="F18" s="73"/>
      <c r="G18" s="317"/>
    </row>
    <row r="19" spans="1:7" s="299" customFormat="1" ht="18" customHeight="1">
      <c r="A19" s="318"/>
      <c r="B19" s="66"/>
      <c r="C19" s="66"/>
      <c r="D19" s="78"/>
      <c r="E19" s="73"/>
      <c r="F19" s="73"/>
      <c r="G19" s="317"/>
    </row>
    <row r="20" spans="1:7" s="299" customFormat="1" ht="18" customHeight="1">
      <c r="A20" s="318"/>
      <c r="B20" s="66"/>
      <c r="C20" s="66"/>
      <c r="D20" s="78"/>
      <c r="E20" s="73"/>
      <c r="F20" s="73"/>
      <c r="G20" s="317"/>
    </row>
    <row r="21" spans="1:7" s="299" customFormat="1" ht="18" customHeight="1">
      <c r="A21" s="318"/>
      <c r="B21" s="66"/>
      <c r="C21" s="66"/>
      <c r="D21" s="78"/>
      <c r="E21" s="73"/>
      <c r="F21" s="73"/>
      <c r="G21" s="317"/>
    </row>
    <row r="22" spans="1:7" s="299" customFormat="1" ht="18" customHeight="1">
      <c r="A22" s="318"/>
      <c r="B22" s="66"/>
      <c r="C22" s="66"/>
      <c r="D22" s="78"/>
      <c r="E22" s="73"/>
      <c r="F22" s="73"/>
      <c r="G22" s="317"/>
    </row>
    <row r="23" spans="1:7" s="299" customFormat="1" ht="18" customHeight="1">
      <c r="A23" s="318"/>
      <c r="B23" s="66"/>
      <c r="C23" s="66"/>
      <c r="D23" s="78"/>
      <c r="E23" s="73"/>
      <c r="F23" s="73"/>
      <c r="G23" s="317"/>
    </row>
    <row r="24" spans="1:7" s="299" customFormat="1" ht="18" customHeight="1">
      <c r="A24" s="318"/>
      <c r="B24" s="66"/>
      <c r="C24" s="66"/>
      <c r="D24" s="78"/>
      <c r="E24" s="73"/>
      <c r="F24" s="73"/>
      <c r="G24" s="317"/>
    </row>
    <row r="25" spans="1:7" s="299" customFormat="1" ht="18" customHeight="1">
      <c r="A25" s="318"/>
      <c r="B25" s="66"/>
      <c r="C25" s="66"/>
      <c r="D25" s="78"/>
      <c r="E25" s="73"/>
      <c r="F25" s="73"/>
      <c r="G25" s="317"/>
    </row>
    <row r="26" spans="1:7" s="299" customFormat="1" ht="18" customHeight="1">
      <c r="A26" s="318"/>
      <c r="B26" s="66"/>
      <c r="C26" s="66"/>
      <c r="D26" s="78"/>
      <c r="E26" s="73"/>
      <c r="F26" s="73"/>
      <c r="G26" s="317"/>
    </row>
    <row r="27" spans="1:7" s="299" customFormat="1" ht="18" customHeight="1">
      <c r="A27" s="318"/>
      <c r="B27" s="66"/>
      <c r="C27" s="66"/>
      <c r="D27" s="78"/>
      <c r="E27" s="73"/>
      <c r="F27" s="73"/>
      <c r="G27" s="317"/>
    </row>
    <row r="28" spans="1:7" s="299" customFormat="1" ht="18" customHeight="1">
      <c r="A28" s="318"/>
      <c r="B28" s="66"/>
      <c r="C28" s="66"/>
      <c r="D28" s="78"/>
      <c r="E28" s="73"/>
      <c r="F28" s="73"/>
      <c r="G28" s="317"/>
    </row>
    <row r="29" spans="1:7" s="299" customFormat="1" ht="18" customHeight="1">
      <c r="A29" s="318"/>
      <c r="B29" s="66"/>
      <c r="C29" s="66"/>
      <c r="D29" s="78"/>
      <c r="E29" s="73"/>
      <c r="F29" s="73"/>
      <c r="G29" s="317"/>
    </row>
    <row r="30" spans="1:7" s="299" customFormat="1" ht="18" customHeight="1">
      <c r="A30" s="318"/>
      <c r="B30" s="66"/>
      <c r="C30" s="66"/>
      <c r="D30" s="78"/>
      <c r="E30" s="73"/>
      <c r="F30" s="73"/>
      <c r="G30" s="317"/>
    </row>
    <row r="31" spans="1:7" s="299" customFormat="1" ht="18" customHeight="1">
      <c r="A31" s="318"/>
      <c r="B31" s="66"/>
      <c r="C31" s="66"/>
      <c r="D31" s="78"/>
      <c r="E31" s="73"/>
      <c r="F31" s="73"/>
      <c r="G31" s="317"/>
    </row>
    <row r="32" spans="1:7" s="299" customFormat="1" ht="18" customHeight="1">
      <c r="A32" s="318"/>
      <c r="B32" s="66"/>
      <c r="C32" s="66"/>
      <c r="D32" s="78"/>
      <c r="E32" s="73"/>
      <c r="F32" s="73"/>
      <c r="G32" s="317"/>
    </row>
    <row r="33" spans="1:7" s="299" customFormat="1" ht="18" customHeight="1">
      <c r="A33" s="318"/>
      <c r="B33" s="66"/>
      <c r="C33" s="66"/>
      <c r="D33" s="78"/>
      <c r="E33" s="73"/>
      <c r="F33" s="73"/>
      <c r="G33" s="317"/>
    </row>
    <row r="34" spans="1:7" s="299" customFormat="1" ht="18" customHeight="1">
      <c r="A34" s="318"/>
      <c r="B34" s="66"/>
      <c r="C34" s="66"/>
      <c r="D34" s="78"/>
      <c r="E34" s="73"/>
      <c r="F34" s="73"/>
      <c r="G34" s="317"/>
    </row>
    <row r="35" spans="1:7" s="299" customFormat="1" ht="18" customHeight="1">
      <c r="A35" s="318"/>
      <c r="B35" s="66"/>
      <c r="C35" s="66"/>
      <c r="D35" s="78"/>
      <c r="E35" s="73"/>
      <c r="F35" s="73"/>
      <c r="G35" s="317"/>
    </row>
    <row r="36" spans="1:7" s="299" customFormat="1" ht="18" customHeight="1">
      <c r="A36" s="318"/>
      <c r="B36" s="66"/>
      <c r="C36" s="66"/>
      <c r="D36" s="78"/>
      <c r="E36" s="73"/>
      <c r="F36" s="73"/>
      <c r="G36" s="317"/>
    </row>
    <row r="37" spans="1:7" s="299" customFormat="1" ht="18" customHeight="1">
      <c r="A37" s="318"/>
      <c r="B37" s="66"/>
      <c r="C37" s="66"/>
      <c r="D37" s="78"/>
      <c r="E37" s="73"/>
      <c r="F37" s="73"/>
      <c r="G37" s="317"/>
    </row>
    <row r="38" spans="1:7" ht="18" customHeight="1">
      <c r="A38" s="318"/>
      <c r="B38" s="66"/>
      <c r="C38" s="66"/>
      <c r="D38" s="78"/>
      <c r="E38" s="73"/>
      <c r="F38" s="73"/>
      <c r="G38" s="317"/>
    </row>
    <row r="39" spans="1:7" ht="18" customHeight="1">
      <c r="A39" s="318"/>
      <c r="B39" s="66"/>
      <c r="C39" s="66"/>
      <c r="D39" s="78"/>
      <c r="E39" s="73"/>
      <c r="F39" s="73"/>
      <c r="G39" s="317"/>
    </row>
    <row r="40" spans="1:7" ht="18" customHeight="1">
      <c r="A40" s="318"/>
      <c r="B40" s="66"/>
      <c r="C40" s="66"/>
      <c r="D40" s="78"/>
      <c r="E40" s="73"/>
      <c r="F40" s="73"/>
      <c r="G40" s="317"/>
    </row>
    <row r="41" spans="1:7" ht="18" customHeight="1">
      <c r="A41" s="318"/>
      <c r="B41" s="66"/>
      <c r="C41" s="66"/>
      <c r="D41" s="78"/>
      <c r="E41" s="73"/>
      <c r="F41" s="73"/>
      <c r="G41" s="317"/>
    </row>
    <row r="42" spans="1:7" ht="18" customHeight="1">
      <c r="A42" s="318"/>
      <c r="B42" s="66"/>
      <c r="C42" s="66"/>
      <c r="D42" s="78"/>
      <c r="E42" s="73"/>
      <c r="F42" s="73"/>
      <c r="G42" s="317"/>
    </row>
    <row r="43" spans="1:7" ht="18" customHeight="1">
      <c r="A43" s="318"/>
      <c r="B43" s="66"/>
      <c r="C43" s="66"/>
      <c r="D43" s="78"/>
      <c r="E43" s="73"/>
      <c r="F43" s="73"/>
      <c r="G43" s="317"/>
    </row>
    <row r="44" spans="1:7" ht="18" customHeight="1">
      <c r="A44" s="318"/>
      <c r="B44" s="66"/>
      <c r="C44" s="66"/>
      <c r="D44" s="78"/>
      <c r="E44" s="73"/>
      <c r="F44" s="73"/>
      <c r="G44" s="317"/>
    </row>
    <row r="45" spans="1:7" ht="18" customHeight="1">
      <c r="A45" s="319"/>
      <c r="B45" s="74"/>
      <c r="C45" s="74"/>
      <c r="D45" s="75"/>
      <c r="E45" s="73"/>
      <c r="F45" s="73"/>
      <c r="G45" s="317"/>
    </row>
    <row r="46" spans="1:7" ht="18" customHeight="1">
      <c r="A46" s="319"/>
      <c r="B46" s="74"/>
      <c r="C46" s="74"/>
      <c r="D46" s="75"/>
      <c r="E46" s="73"/>
      <c r="F46" s="73"/>
      <c r="G46" s="317"/>
    </row>
    <row r="47" spans="1:7" ht="18" customHeight="1">
      <c r="A47" s="319"/>
      <c r="B47" s="74"/>
      <c r="C47" s="74"/>
      <c r="D47" s="75"/>
      <c r="E47" s="73"/>
      <c r="F47" s="73"/>
      <c r="G47" s="317"/>
    </row>
    <row r="48" spans="1:7" ht="18" customHeight="1">
      <c r="A48" s="319"/>
      <c r="B48" s="74"/>
      <c r="C48" s="74"/>
      <c r="D48" s="75"/>
      <c r="E48" s="73"/>
      <c r="F48" s="73"/>
      <c r="G48" s="317"/>
    </row>
    <row r="49" spans="1:7" ht="18" customHeight="1">
      <c r="A49" s="319"/>
      <c r="B49" s="74"/>
      <c r="C49" s="74"/>
      <c r="D49" s="75"/>
      <c r="E49" s="73"/>
      <c r="F49" s="73"/>
      <c r="G49" s="317"/>
    </row>
    <row r="50" spans="1:7" ht="18" customHeight="1" thickBot="1">
      <c r="A50" s="321"/>
      <c r="B50" s="322"/>
      <c r="C50" s="322"/>
      <c r="D50" s="323"/>
      <c r="E50" s="328"/>
      <c r="F50" s="328"/>
      <c r="G50" s="329"/>
    </row>
    <row r="51" spans="1:7" s="61" customFormat="1" ht="18" customHeight="1" thickBot="1">
      <c r="A51" s="1112" t="s">
        <v>147</v>
      </c>
      <c r="B51" s="1113"/>
      <c r="C51" s="1113"/>
      <c r="D51" s="1114"/>
      <c r="E51" s="326"/>
      <c r="F51" s="326"/>
      <c r="G51" s="327"/>
    </row>
    <row r="52" spans="1:7" ht="18" customHeight="1">
      <c r="A52" s="45"/>
      <c r="B52" s="45"/>
      <c r="C52" s="45"/>
      <c r="D52" s="76"/>
      <c r="E52" s="22"/>
      <c r="F52" s="22"/>
      <c r="G52" s="22"/>
    </row>
    <row r="53" ht="13.5" thickBot="1">
      <c r="G53" s="172" t="s">
        <v>37</v>
      </c>
    </row>
    <row r="54" spans="1:7" s="61" customFormat="1" ht="33" customHeight="1">
      <c r="A54" s="311" t="s">
        <v>5</v>
      </c>
      <c r="B54" s="312" t="s">
        <v>6</v>
      </c>
      <c r="C54" s="312" t="s">
        <v>7</v>
      </c>
      <c r="D54" s="312" t="s">
        <v>68</v>
      </c>
      <c r="E54" s="312" t="s">
        <v>544</v>
      </c>
      <c r="F54" s="312" t="s">
        <v>152</v>
      </c>
      <c r="G54" s="313" t="s">
        <v>545</v>
      </c>
    </row>
    <row r="55" spans="1:7" s="198" customFormat="1" ht="12.75">
      <c r="A55" s="427">
        <v>1</v>
      </c>
      <c r="B55" s="426">
        <v>2</v>
      </c>
      <c r="C55" s="426">
        <v>3</v>
      </c>
      <c r="D55" s="426">
        <v>4</v>
      </c>
      <c r="E55" s="426">
        <v>5</v>
      </c>
      <c r="F55" s="426">
        <v>6</v>
      </c>
      <c r="G55" s="428">
        <v>7</v>
      </c>
    </row>
    <row r="56" spans="1:7" s="198" customFormat="1" ht="18" customHeight="1">
      <c r="A56" s="314" t="s">
        <v>256</v>
      </c>
      <c r="B56" s="1104" t="s">
        <v>119</v>
      </c>
      <c r="C56" s="1104"/>
      <c r="D56" s="1104"/>
      <c r="E56" s="1104"/>
      <c r="F56" s="1104"/>
      <c r="G56" s="1105"/>
    </row>
    <row r="57" spans="1:7" ht="19.5" customHeight="1">
      <c r="A57" s="315"/>
      <c r="B57" s="127" t="s">
        <v>28</v>
      </c>
      <c r="C57" s="127" t="s">
        <v>28</v>
      </c>
      <c r="D57" s="305"/>
      <c r="E57" s="72"/>
      <c r="F57" s="72"/>
      <c r="G57" s="316"/>
    </row>
    <row r="58" spans="1:7" ht="18" customHeight="1">
      <c r="A58" s="315" t="s">
        <v>28</v>
      </c>
      <c r="B58" s="127"/>
      <c r="C58" s="127" t="s">
        <v>28</v>
      </c>
      <c r="D58" s="298"/>
      <c r="E58" s="72"/>
      <c r="F58" s="72"/>
      <c r="G58" s="316"/>
    </row>
    <row r="59" spans="1:7" ht="18" customHeight="1">
      <c r="A59" s="315" t="s">
        <v>28</v>
      </c>
      <c r="B59" s="127" t="s">
        <v>28</v>
      </c>
      <c r="C59" s="127"/>
      <c r="D59" s="298"/>
      <c r="E59" s="199"/>
      <c r="F59" s="73"/>
      <c r="G59" s="317"/>
    </row>
    <row r="60" spans="1:7" ht="18" customHeight="1">
      <c r="A60" s="315" t="s">
        <v>28</v>
      </c>
      <c r="B60" s="127" t="s">
        <v>28</v>
      </c>
      <c r="C60" s="127"/>
      <c r="D60" s="298"/>
      <c r="E60" s="199"/>
      <c r="F60" s="73"/>
      <c r="G60" s="317"/>
    </row>
    <row r="61" spans="1:7" ht="18" customHeight="1">
      <c r="A61" s="318"/>
      <c r="B61" s="66"/>
      <c r="C61" s="66"/>
      <c r="D61" s="78"/>
      <c r="E61" s="72"/>
      <c r="F61" s="72"/>
      <c r="G61" s="316"/>
    </row>
    <row r="62" spans="1:7" ht="18" customHeight="1">
      <c r="A62" s="318"/>
      <c r="B62" s="66"/>
      <c r="C62" s="66"/>
      <c r="D62" s="78"/>
      <c r="E62" s="72"/>
      <c r="F62" s="72"/>
      <c r="G62" s="316"/>
    </row>
    <row r="63" spans="1:7" ht="18" customHeight="1">
      <c r="A63" s="318"/>
      <c r="B63" s="66"/>
      <c r="C63" s="66"/>
      <c r="D63" s="78"/>
      <c r="E63" s="72"/>
      <c r="F63" s="72"/>
      <c r="G63" s="316"/>
    </row>
    <row r="64" spans="1:7" ht="18" customHeight="1">
      <c r="A64" s="318"/>
      <c r="B64" s="66"/>
      <c r="C64" s="66"/>
      <c r="D64" s="78"/>
      <c r="E64" s="72"/>
      <c r="F64" s="72"/>
      <c r="G64" s="316"/>
    </row>
    <row r="65" spans="1:7" ht="18" customHeight="1">
      <c r="A65" s="318"/>
      <c r="B65" s="66"/>
      <c r="C65" s="66"/>
      <c r="D65" s="78"/>
      <c r="E65" s="72"/>
      <c r="F65" s="72"/>
      <c r="G65" s="316"/>
    </row>
    <row r="66" spans="1:7" ht="18" customHeight="1">
      <c r="A66" s="318"/>
      <c r="B66" s="66"/>
      <c r="C66" s="66"/>
      <c r="D66" s="78"/>
      <c r="E66" s="72"/>
      <c r="F66" s="72"/>
      <c r="G66" s="316"/>
    </row>
    <row r="67" spans="1:7" ht="18" customHeight="1">
      <c r="A67" s="318"/>
      <c r="B67" s="66"/>
      <c r="C67" s="66"/>
      <c r="D67" s="78"/>
      <c r="E67" s="72"/>
      <c r="F67" s="72"/>
      <c r="G67" s="316"/>
    </row>
    <row r="68" spans="1:7" ht="18" customHeight="1">
      <c r="A68" s="318"/>
      <c r="B68" s="66"/>
      <c r="C68" s="66"/>
      <c r="D68" s="78"/>
      <c r="E68" s="72"/>
      <c r="F68" s="72"/>
      <c r="G68" s="316"/>
    </row>
    <row r="69" spans="1:7" ht="18" customHeight="1">
      <c r="A69" s="318"/>
      <c r="B69" s="66"/>
      <c r="C69" s="66"/>
      <c r="D69" s="78"/>
      <c r="E69" s="72"/>
      <c r="F69" s="72"/>
      <c r="G69" s="316"/>
    </row>
    <row r="70" spans="1:7" ht="18" customHeight="1">
      <c r="A70" s="318"/>
      <c r="B70" s="66"/>
      <c r="C70" s="66"/>
      <c r="D70" s="78"/>
      <c r="E70" s="72"/>
      <c r="F70" s="72"/>
      <c r="G70" s="316"/>
    </row>
    <row r="71" spans="1:7" ht="18" customHeight="1">
      <c r="A71" s="318"/>
      <c r="B71" s="66"/>
      <c r="C71" s="66"/>
      <c r="D71" s="78"/>
      <c r="E71" s="72"/>
      <c r="F71" s="72"/>
      <c r="G71" s="316"/>
    </row>
    <row r="72" spans="1:7" ht="18" customHeight="1">
      <c r="A72" s="318"/>
      <c r="B72" s="66"/>
      <c r="C72" s="66"/>
      <c r="D72" s="78"/>
      <c r="E72" s="72"/>
      <c r="F72" s="72"/>
      <c r="G72" s="316"/>
    </row>
    <row r="73" spans="1:7" ht="18" customHeight="1">
      <c r="A73" s="318"/>
      <c r="B73" s="66"/>
      <c r="C73" s="66"/>
      <c r="D73" s="78"/>
      <c r="E73" s="72"/>
      <c r="F73" s="72"/>
      <c r="G73" s="316"/>
    </row>
    <row r="74" spans="1:7" ht="18" customHeight="1">
      <c r="A74" s="318"/>
      <c r="B74" s="66"/>
      <c r="C74" s="66"/>
      <c r="D74" s="78"/>
      <c r="E74" s="72"/>
      <c r="F74" s="72"/>
      <c r="G74" s="316"/>
    </row>
    <row r="75" spans="1:7" ht="18" customHeight="1">
      <c r="A75" s="318"/>
      <c r="B75" s="66"/>
      <c r="C75" s="66"/>
      <c r="D75" s="78"/>
      <c r="E75" s="72"/>
      <c r="F75" s="72"/>
      <c r="G75" s="316"/>
    </row>
    <row r="76" spans="1:7" ht="18" customHeight="1">
      <c r="A76" s="318"/>
      <c r="B76" s="66"/>
      <c r="C76" s="66"/>
      <c r="D76" s="78"/>
      <c r="E76" s="72"/>
      <c r="F76" s="72"/>
      <c r="G76" s="316"/>
    </row>
    <row r="77" spans="1:7" ht="18" customHeight="1">
      <c r="A77" s="318"/>
      <c r="B77" s="66"/>
      <c r="C77" s="66"/>
      <c r="D77" s="78"/>
      <c r="E77" s="72"/>
      <c r="F77" s="72"/>
      <c r="G77" s="316"/>
    </row>
    <row r="78" spans="1:7" ht="18" customHeight="1">
      <c r="A78" s="318"/>
      <c r="B78" s="66"/>
      <c r="C78" s="66"/>
      <c r="D78" s="78"/>
      <c r="E78" s="72"/>
      <c r="F78" s="72"/>
      <c r="G78" s="316"/>
    </row>
    <row r="79" spans="1:7" ht="18" customHeight="1">
      <c r="A79" s="318"/>
      <c r="B79" s="66"/>
      <c r="C79" s="66"/>
      <c r="D79" s="78"/>
      <c r="E79" s="72"/>
      <c r="F79" s="72"/>
      <c r="G79" s="316"/>
    </row>
    <row r="80" spans="1:7" ht="18" customHeight="1">
      <c r="A80" s="318"/>
      <c r="B80" s="66"/>
      <c r="C80" s="66"/>
      <c r="D80" s="78"/>
      <c r="E80" s="72"/>
      <c r="F80" s="72"/>
      <c r="G80" s="316"/>
    </row>
    <row r="81" spans="1:7" ht="18" customHeight="1">
      <c r="A81" s="318"/>
      <c r="B81" s="66"/>
      <c r="C81" s="66"/>
      <c r="D81" s="78"/>
      <c r="E81" s="72"/>
      <c r="F81" s="72"/>
      <c r="G81" s="316"/>
    </row>
    <row r="82" spans="1:7" ht="18" customHeight="1">
      <c r="A82" s="318"/>
      <c r="B82" s="66"/>
      <c r="C82" s="66"/>
      <c r="D82" s="78"/>
      <c r="E82" s="72"/>
      <c r="F82" s="72"/>
      <c r="G82" s="316"/>
    </row>
    <row r="83" spans="1:7" ht="18" customHeight="1">
      <c r="A83" s="318"/>
      <c r="B83" s="66"/>
      <c r="C83" s="66"/>
      <c r="D83" s="78"/>
      <c r="E83" s="72"/>
      <c r="F83" s="72"/>
      <c r="G83" s="316"/>
    </row>
    <row r="84" spans="1:7" ht="18" customHeight="1">
      <c r="A84" s="318"/>
      <c r="B84" s="66"/>
      <c r="C84" s="66"/>
      <c r="D84" s="78"/>
      <c r="E84" s="72"/>
      <c r="F84" s="72"/>
      <c r="G84" s="316"/>
    </row>
    <row r="85" spans="1:7" ht="18" customHeight="1">
      <c r="A85" s="318"/>
      <c r="B85" s="66"/>
      <c r="C85" s="66"/>
      <c r="D85" s="78"/>
      <c r="E85" s="72"/>
      <c r="F85" s="72"/>
      <c r="G85" s="316"/>
    </row>
    <row r="86" spans="1:7" ht="18" customHeight="1">
      <c r="A86" s="318"/>
      <c r="B86" s="66"/>
      <c r="C86" s="66"/>
      <c r="D86" s="78"/>
      <c r="E86" s="72"/>
      <c r="F86" s="72"/>
      <c r="G86" s="316"/>
    </row>
    <row r="87" spans="1:7" ht="18" customHeight="1">
      <c r="A87" s="318"/>
      <c r="B87" s="66"/>
      <c r="C87" s="66"/>
      <c r="D87" s="78"/>
      <c r="E87" s="72"/>
      <c r="F87" s="72"/>
      <c r="G87" s="316"/>
    </row>
    <row r="88" spans="1:7" ht="18" customHeight="1">
      <c r="A88" s="318"/>
      <c r="B88" s="66"/>
      <c r="C88" s="66"/>
      <c r="D88" s="78"/>
      <c r="E88" s="72"/>
      <c r="F88" s="72"/>
      <c r="G88" s="316"/>
    </row>
    <row r="89" spans="1:7" ht="18" customHeight="1" thickBot="1">
      <c r="A89" s="321"/>
      <c r="B89" s="322"/>
      <c r="C89" s="322"/>
      <c r="D89" s="323"/>
      <c r="E89" s="324"/>
      <c r="F89" s="324"/>
      <c r="G89" s="325"/>
    </row>
    <row r="90" spans="1:7" s="61" customFormat="1" ht="18" customHeight="1" thickBot="1">
      <c r="A90" s="1112" t="s">
        <v>147</v>
      </c>
      <c r="B90" s="1113"/>
      <c r="C90" s="1113"/>
      <c r="D90" s="1114"/>
      <c r="E90" s="326"/>
      <c r="F90" s="326"/>
      <c r="G90" s="327"/>
    </row>
    <row r="91" ht="12.75">
      <c r="A91" s="310" t="s">
        <v>156</v>
      </c>
    </row>
    <row r="92" spans="1:7" ht="30" customHeight="1">
      <c r="A92" s="1101" t="s">
        <v>124</v>
      </c>
      <c r="B92" s="1101"/>
      <c r="C92" s="1101"/>
      <c r="D92" s="96"/>
      <c r="E92" s="96"/>
      <c r="F92" s="1101" t="s">
        <v>129</v>
      </c>
      <c r="G92" s="1101"/>
    </row>
    <row r="93" spans="1:7" ht="12.75">
      <c r="A93" s="1107" t="s">
        <v>125</v>
      </c>
      <c r="B93" s="1107"/>
      <c r="C93" s="1107"/>
      <c r="D93" s="300"/>
      <c r="E93" s="108"/>
      <c r="F93" s="1117" t="s">
        <v>126</v>
      </c>
      <c r="G93" s="1117"/>
    </row>
    <row r="94" ht="14.25" customHeight="1" thickBot="1"/>
    <row r="95" spans="1:7" s="61" customFormat="1" ht="24.75" customHeight="1">
      <c r="A95" s="301" t="s">
        <v>257</v>
      </c>
      <c r="B95" s="302"/>
      <c r="C95" s="302"/>
      <c r="D95" s="302"/>
      <c r="E95" s="302"/>
      <c r="F95" s="302"/>
      <c r="G95" s="303"/>
    </row>
    <row r="96" spans="1:7" s="61" customFormat="1" ht="24.75" customHeight="1">
      <c r="A96" s="304" t="s">
        <v>260</v>
      </c>
      <c r="B96" s="305"/>
      <c r="C96" s="305"/>
      <c r="D96" s="305" t="s">
        <v>261</v>
      </c>
      <c r="E96" s="305"/>
      <c r="F96" s="305"/>
      <c r="G96" s="306"/>
    </row>
    <row r="97" spans="1:7" s="310" customFormat="1" ht="24.75" customHeight="1">
      <c r="A97" s="307" t="s">
        <v>264</v>
      </c>
      <c r="B97" s="308"/>
      <c r="C97" s="308"/>
      <c r="D97" s="308" t="s">
        <v>258</v>
      </c>
      <c r="E97" s="308"/>
      <c r="F97" s="308"/>
      <c r="G97" s="309"/>
    </row>
    <row r="98" spans="1:7" s="310" customFormat="1" ht="24.75" customHeight="1">
      <c r="A98" s="307" t="s">
        <v>265</v>
      </c>
      <c r="B98" s="308"/>
      <c r="C98" s="308"/>
      <c r="D98" s="308" t="s">
        <v>259</v>
      </c>
      <c r="E98" s="308"/>
      <c r="F98" s="308"/>
      <c r="G98" s="309"/>
    </row>
    <row r="99" spans="1:7" s="61" customFormat="1" ht="24.75" customHeight="1">
      <c r="A99" s="304" t="s">
        <v>262</v>
      </c>
      <c r="B99" s="305"/>
      <c r="C99" s="305"/>
      <c r="D99" s="305" t="s">
        <v>261</v>
      </c>
      <c r="E99" s="305"/>
      <c r="F99" s="305"/>
      <c r="G99" s="306"/>
    </row>
    <row r="100" spans="1:7" s="310" customFormat="1" ht="24.75" customHeight="1">
      <c r="A100" s="307" t="s">
        <v>267</v>
      </c>
      <c r="B100" s="308"/>
      <c r="C100" s="308"/>
      <c r="D100" s="308" t="s">
        <v>258</v>
      </c>
      <c r="E100" s="308"/>
      <c r="F100" s="308"/>
      <c r="G100" s="309"/>
    </row>
    <row r="101" spans="1:7" s="310" customFormat="1" ht="24.75" customHeight="1">
      <c r="A101" s="307" t="s">
        <v>266</v>
      </c>
      <c r="B101" s="308"/>
      <c r="C101" s="308"/>
      <c r="D101" s="308" t="s">
        <v>263</v>
      </c>
      <c r="E101" s="308"/>
      <c r="F101" s="308"/>
      <c r="G101" s="309"/>
    </row>
    <row r="102" spans="1:7" ht="16.5" customHeight="1">
      <c r="A102" s="104"/>
      <c r="B102" s="45"/>
      <c r="C102" s="45"/>
      <c r="D102" s="45"/>
      <c r="E102" s="45"/>
      <c r="F102" s="45"/>
      <c r="G102" s="105"/>
    </row>
    <row r="103" spans="1:7" ht="16.5" customHeight="1">
      <c r="A103" s="1108" t="s">
        <v>124</v>
      </c>
      <c r="B103" s="1109"/>
      <c r="C103" s="1109"/>
      <c r="D103" s="106"/>
      <c r="E103" s="106"/>
      <c r="F103" s="1106" t="s">
        <v>129</v>
      </c>
      <c r="G103" s="1106"/>
    </row>
    <row r="104" spans="1:7" ht="15.75" customHeight="1" thickBot="1">
      <c r="A104" s="1102" t="s">
        <v>125</v>
      </c>
      <c r="B104" s="1103"/>
      <c r="C104" s="1103"/>
      <c r="D104" s="107"/>
      <c r="E104" s="107"/>
      <c r="F104" s="1099" t="s">
        <v>128</v>
      </c>
      <c r="G104" s="1100"/>
    </row>
    <row r="105" spans="1:5" ht="15" customHeight="1">
      <c r="A105" s="65"/>
      <c r="B105" s="65"/>
      <c r="C105" s="65"/>
      <c r="D105" s="65"/>
      <c r="E105" s="65"/>
    </row>
  </sheetData>
  <sheetProtection/>
  <mergeCells count="21">
    <mergeCell ref="A10:E10"/>
    <mergeCell ref="A9:E9"/>
    <mergeCell ref="B13:G13"/>
    <mergeCell ref="F93:G93"/>
    <mergeCell ref="F1:G1"/>
    <mergeCell ref="A7:D7"/>
    <mergeCell ref="A90:D90"/>
    <mergeCell ref="A3:C3"/>
    <mergeCell ref="A5:C5"/>
    <mergeCell ref="A92:C92"/>
    <mergeCell ref="A2:C2"/>
    <mergeCell ref="A51:D51"/>
    <mergeCell ref="A4:C4"/>
    <mergeCell ref="A8:G8"/>
    <mergeCell ref="F104:G104"/>
    <mergeCell ref="F92:G92"/>
    <mergeCell ref="A104:C104"/>
    <mergeCell ref="B56:G56"/>
    <mergeCell ref="F103:G103"/>
    <mergeCell ref="A93:C93"/>
    <mergeCell ref="A103:C103"/>
  </mergeCells>
  <printOptions horizontalCentered="1"/>
  <pageMargins left="0.3937007874015748" right="0.3937007874015748" top="0.3937007874015748" bottom="0.3937007874015748" header="0.5118110236220472" footer="0.5118110236220472"/>
  <pageSetup horizontalDpi="600" verticalDpi="600" orientation="portrait" paperSize="9" scale="78" r:id="rId1"/>
  <headerFooter alignWithMargins="0">
    <oddFooter>&amp;R&amp;P</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sheetPr>
    <tabColor rgb="FFCCFFCC"/>
  </sheetPr>
  <dimension ref="A1:U129"/>
  <sheetViews>
    <sheetView showGridLines="0" view="pageBreakPreview" zoomScaleSheetLayoutView="100" zoomScalePageLayoutView="0" workbookViewId="0" topLeftCell="A58">
      <selection activeCell="A68" sqref="A1:IV16384"/>
    </sheetView>
  </sheetViews>
  <sheetFormatPr defaultColWidth="9.125" defaultRowHeight="12.75"/>
  <cols>
    <col min="1" max="1" width="8.25390625" style="0" customWidth="1"/>
    <col min="2" max="2" width="10.75390625" style="0" customWidth="1"/>
    <col min="3" max="3" width="9.25390625" style="0" customWidth="1"/>
    <col min="4" max="4" width="15.75390625" style="198" customWidth="1"/>
    <col min="5" max="5" width="12.375" style="0" customWidth="1"/>
    <col min="6" max="6" width="17.375" style="0" customWidth="1"/>
    <col min="7" max="7" width="12.375" style="0" customWidth="1"/>
    <col min="8" max="8" width="10.125" style="0" customWidth="1"/>
    <col min="9" max="9" width="14.625" style="0" customWidth="1"/>
    <col min="10" max="10" width="15.00390625" style="0" bestFit="1" customWidth="1"/>
    <col min="11" max="11" width="13.00390625" style="0" customWidth="1"/>
    <col min="12" max="12" width="13.875" style="0" customWidth="1"/>
    <col min="13" max="13" width="26.625" style="0" customWidth="1"/>
    <col min="14" max="14" width="12.375" style="0" bestFit="1" customWidth="1"/>
    <col min="15" max="15" width="14.375" style="0" customWidth="1"/>
    <col min="16" max="16" width="16.00390625" style="0" customWidth="1"/>
    <col min="17" max="17" width="13.875" style="0" customWidth="1"/>
    <col min="18" max="18" width="14.375" style="0" customWidth="1"/>
    <col min="19" max="20" width="13.25390625" style="0" customWidth="1"/>
    <col min="21" max="21" width="9.625" style="0" bestFit="1" customWidth="1"/>
  </cols>
  <sheetData>
    <row r="1" spans="1:21" s="18" customFormat="1" ht="46.5" customHeight="1">
      <c r="A1" s="19"/>
      <c r="B1" s="19"/>
      <c r="C1" s="19"/>
      <c r="D1" s="19"/>
      <c r="E1" s="19"/>
      <c r="F1" s="19"/>
      <c r="G1" s="19"/>
      <c r="H1" s="19"/>
      <c r="I1" s="19"/>
      <c r="J1" s="19"/>
      <c r="N1" s="19"/>
      <c r="S1" s="915" t="s">
        <v>712</v>
      </c>
      <c r="T1" s="915"/>
      <c r="U1" s="915"/>
    </row>
    <row r="2" spans="1:21" s="18" customFormat="1" ht="12.75">
      <c r="A2" s="19"/>
      <c r="B2" s="19"/>
      <c r="C2" s="19"/>
      <c r="D2" s="19"/>
      <c r="E2" s="19"/>
      <c r="F2" s="19"/>
      <c r="G2" s="19"/>
      <c r="H2" s="19"/>
      <c r="I2" s="19"/>
      <c r="J2" s="19"/>
      <c r="K2" s="19"/>
      <c r="L2" s="19"/>
      <c r="M2" s="19"/>
      <c r="N2" s="19"/>
      <c r="O2" s="97"/>
      <c r="P2" s="97"/>
      <c r="Q2" s="97"/>
      <c r="R2" s="97"/>
      <c r="S2" s="97"/>
      <c r="T2" s="98"/>
      <c r="U2" s="98"/>
    </row>
    <row r="3" spans="1:21" ht="21" customHeight="1">
      <c r="A3" s="938" t="s">
        <v>773</v>
      </c>
      <c r="B3" s="938"/>
      <c r="C3" s="938"/>
      <c r="D3" s="938"/>
      <c r="E3" s="938"/>
      <c r="F3" s="938"/>
      <c r="G3" s="938"/>
      <c r="H3" s="938"/>
      <c r="I3" s="938"/>
      <c r="J3" s="938"/>
      <c r="K3" s="938"/>
      <c r="L3" s="938"/>
      <c r="M3" s="938"/>
      <c r="N3" s="938"/>
      <c r="O3" s="938"/>
      <c r="P3" s="938"/>
      <c r="Q3" s="938"/>
      <c r="R3" s="938"/>
      <c r="S3" s="938"/>
      <c r="T3" s="938"/>
      <c r="U3" s="938"/>
    </row>
    <row r="4" spans="1:21" ht="43.5" customHeight="1">
      <c r="A4" s="902" t="s">
        <v>36</v>
      </c>
      <c r="B4" s="902"/>
      <c r="C4" s="902"/>
      <c r="D4" s="902"/>
      <c r="E4" s="902"/>
      <c r="F4" s="902"/>
      <c r="G4" s="902"/>
      <c r="H4" s="902"/>
      <c r="I4" s="902"/>
      <c r="J4" s="902"/>
      <c r="K4" s="902"/>
      <c r="L4" s="902"/>
      <c r="M4" s="902"/>
      <c r="N4" s="902"/>
      <c r="O4" s="902"/>
      <c r="P4" s="902"/>
      <c r="Q4" s="902"/>
      <c r="R4" s="902"/>
      <c r="S4" s="902"/>
      <c r="T4" s="902"/>
      <c r="U4" s="902"/>
    </row>
    <row r="5" spans="1:21" ht="15.75" thickBot="1">
      <c r="A5" s="135"/>
      <c r="B5" s="135"/>
      <c r="C5" s="135"/>
      <c r="D5" s="292"/>
      <c r="E5" s="135"/>
      <c r="F5" s="135"/>
      <c r="G5" s="135"/>
      <c r="H5" s="135"/>
      <c r="I5" s="135"/>
      <c r="J5" s="135"/>
      <c r="K5" s="135"/>
      <c r="L5" s="135"/>
      <c r="M5" s="135"/>
      <c r="N5" s="135"/>
      <c r="O5" s="135"/>
      <c r="P5" s="135"/>
      <c r="Q5" s="135"/>
      <c r="R5" s="135"/>
      <c r="S5" s="135"/>
      <c r="T5" s="135"/>
      <c r="U5" s="148" t="s">
        <v>37</v>
      </c>
    </row>
    <row r="6" spans="1:21" ht="12.75" customHeight="1">
      <c r="A6" s="907" t="s">
        <v>5</v>
      </c>
      <c r="B6" s="903" t="s">
        <v>6</v>
      </c>
      <c r="C6" s="903" t="s">
        <v>7</v>
      </c>
      <c r="D6" s="903" t="s">
        <v>253</v>
      </c>
      <c r="E6" s="903" t="s">
        <v>342</v>
      </c>
      <c r="F6" s="903" t="s">
        <v>523</v>
      </c>
      <c r="G6" s="903" t="s">
        <v>524</v>
      </c>
      <c r="H6" s="932" t="s">
        <v>34</v>
      </c>
      <c r="I6" s="933"/>
      <c r="J6" s="933"/>
      <c r="K6" s="933"/>
      <c r="L6" s="933"/>
      <c r="M6" s="933"/>
      <c r="N6" s="933"/>
      <c r="O6" s="933"/>
      <c r="P6" s="933"/>
      <c r="Q6" s="933"/>
      <c r="R6" s="933"/>
      <c r="S6" s="933"/>
      <c r="T6" s="934"/>
      <c r="U6" s="905" t="s">
        <v>559</v>
      </c>
    </row>
    <row r="7" spans="1:21" ht="12.75" customHeight="1">
      <c r="A7" s="928"/>
      <c r="B7" s="927"/>
      <c r="C7" s="927"/>
      <c r="D7" s="927"/>
      <c r="E7" s="927"/>
      <c r="F7" s="927"/>
      <c r="G7" s="927"/>
      <c r="H7" s="926" t="s">
        <v>339</v>
      </c>
      <c r="I7" s="935" t="s">
        <v>34</v>
      </c>
      <c r="J7" s="936"/>
      <c r="K7" s="936"/>
      <c r="L7" s="936"/>
      <c r="M7" s="936"/>
      <c r="N7" s="936"/>
      <c r="O7" s="937"/>
      <c r="P7" s="918" t="s">
        <v>340</v>
      </c>
      <c r="Q7" s="929" t="s">
        <v>34</v>
      </c>
      <c r="R7" s="930"/>
      <c r="S7" s="930"/>
      <c r="T7" s="931"/>
      <c r="U7" s="939"/>
    </row>
    <row r="8" spans="1:21" ht="12.75" customHeight="1">
      <c r="A8" s="928"/>
      <c r="B8" s="927"/>
      <c r="C8" s="927"/>
      <c r="D8" s="927"/>
      <c r="E8" s="927"/>
      <c r="F8" s="927"/>
      <c r="G8" s="927"/>
      <c r="H8" s="927"/>
      <c r="I8" s="929" t="s">
        <v>159</v>
      </c>
      <c r="J8" s="931"/>
      <c r="K8" s="924" t="s">
        <v>160</v>
      </c>
      <c r="L8" s="924" t="s">
        <v>161</v>
      </c>
      <c r="M8" s="921" t="s">
        <v>162</v>
      </c>
      <c r="N8" s="924" t="s">
        <v>33</v>
      </c>
      <c r="O8" s="924" t="s">
        <v>163</v>
      </c>
      <c r="P8" s="919"/>
      <c r="Q8" s="924" t="s">
        <v>272</v>
      </c>
      <c r="R8" s="813" t="s">
        <v>35</v>
      </c>
      <c r="S8" s="921" t="s">
        <v>273</v>
      </c>
      <c r="T8" s="921" t="s">
        <v>274</v>
      </c>
      <c r="U8" s="939"/>
    </row>
    <row r="9" spans="1:21" ht="165" customHeight="1">
      <c r="A9" s="908"/>
      <c r="B9" s="904"/>
      <c r="C9" s="904"/>
      <c r="D9" s="904"/>
      <c r="E9" s="904"/>
      <c r="F9" s="904"/>
      <c r="G9" s="904"/>
      <c r="H9" s="904"/>
      <c r="I9" s="813" t="s">
        <v>164</v>
      </c>
      <c r="J9" s="813" t="s">
        <v>165</v>
      </c>
      <c r="K9" s="925"/>
      <c r="L9" s="925"/>
      <c r="M9" s="922"/>
      <c r="N9" s="925"/>
      <c r="O9" s="925"/>
      <c r="P9" s="920"/>
      <c r="Q9" s="925"/>
      <c r="R9" s="811" t="s">
        <v>275</v>
      </c>
      <c r="S9" s="922"/>
      <c r="T9" s="922"/>
      <c r="U9" s="906"/>
    </row>
    <row r="10" spans="1:21" s="23" customFormat="1" ht="12.75" thickBot="1">
      <c r="A10" s="608">
        <v>1</v>
      </c>
      <c r="B10" s="458">
        <v>2</v>
      </c>
      <c r="C10" s="458">
        <v>3</v>
      </c>
      <c r="D10" s="459">
        <v>4</v>
      </c>
      <c r="E10" s="458">
        <v>5</v>
      </c>
      <c r="F10" s="458">
        <v>6</v>
      </c>
      <c r="G10" s="458">
        <v>7</v>
      </c>
      <c r="H10" s="458">
        <v>8</v>
      </c>
      <c r="I10" s="458">
        <v>9</v>
      </c>
      <c r="J10" s="458">
        <v>10</v>
      </c>
      <c r="K10" s="458">
        <v>11</v>
      </c>
      <c r="L10" s="458">
        <v>12</v>
      </c>
      <c r="M10" s="458">
        <v>13</v>
      </c>
      <c r="N10" s="458">
        <v>14</v>
      </c>
      <c r="O10" s="460">
        <v>15</v>
      </c>
      <c r="P10" s="460">
        <v>16</v>
      </c>
      <c r="Q10" s="460">
        <v>17</v>
      </c>
      <c r="R10" s="460">
        <v>18</v>
      </c>
      <c r="S10" s="460">
        <v>19</v>
      </c>
      <c r="T10" s="458">
        <v>20</v>
      </c>
      <c r="U10" s="461">
        <v>21</v>
      </c>
    </row>
    <row r="11" spans="1:21" ht="18" customHeight="1">
      <c r="A11" s="810">
        <v>400</v>
      </c>
      <c r="B11" s="810">
        <v>40002</v>
      </c>
      <c r="C11" s="810">
        <v>6050</v>
      </c>
      <c r="D11" s="688"/>
      <c r="E11" s="689">
        <f>SUM(E12:E13)</f>
        <v>370000</v>
      </c>
      <c r="F11" s="689">
        <f>SUM(F12:F13)</f>
        <v>320000</v>
      </c>
      <c r="G11" s="689">
        <f>SUM(G12:G13)</f>
        <v>290000</v>
      </c>
      <c r="H11" s="690"/>
      <c r="I11" s="690"/>
      <c r="J11" s="690"/>
      <c r="K11" s="690"/>
      <c r="L11" s="690"/>
      <c r="M11" s="690"/>
      <c r="N11" s="690"/>
      <c r="O11" s="691"/>
      <c r="P11" s="689">
        <f>SUM(P12:P13)</f>
        <v>290000</v>
      </c>
      <c r="Q11" s="689">
        <f>SUM(Q12:Q13)</f>
        <v>290000</v>
      </c>
      <c r="R11" s="692"/>
      <c r="S11" s="692"/>
      <c r="T11" s="693"/>
      <c r="U11" s="694">
        <f>G11/F11</f>
        <v>0.91</v>
      </c>
    </row>
    <row r="12" spans="1:21" ht="18" customHeight="1">
      <c r="A12" s="293">
        <v>400</v>
      </c>
      <c r="B12" s="293">
        <v>40002</v>
      </c>
      <c r="C12" s="293">
        <v>6050</v>
      </c>
      <c r="D12" s="293">
        <v>45</v>
      </c>
      <c r="E12" s="695">
        <v>70000</v>
      </c>
      <c r="F12" s="695">
        <v>20000</v>
      </c>
      <c r="G12" s="695">
        <v>70000</v>
      </c>
      <c r="H12" s="100"/>
      <c r="I12" s="100"/>
      <c r="J12" s="100"/>
      <c r="K12" s="100"/>
      <c r="L12" s="100"/>
      <c r="M12" s="100"/>
      <c r="N12" s="100"/>
      <c r="O12" s="696"/>
      <c r="P12" s="695">
        <v>70000</v>
      </c>
      <c r="Q12" s="695">
        <v>70000</v>
      </c>
      <c r="R12" s="696"/>
      <c r="S12" s="696"/>
      <c r="T12" s="100"/>
      <c r="U12" s="125"/>
    </row>
    <row r="13" spans="1:21" ht="18" customHeight="1">
      <c r="A13" s="293">
        <v>400</v>
      </c>
      <c r="B13" s="293">
        <v>40002</v>
      </c>
      <c r="C13" s="293">
        <v>6050</v>
      </c>
      <c r="D13" s="293">
        <v>45</v>
      </c>
      <c r="E13" s="695">
        <v>300000</v>
      </c>
      <c r="F13" s="695">
        <v>300000</v>
      </c>
      <c r="G13" s="695">
        <v>220000</v>
      </c>
      <c r="H13" s="100"/>
      <c r="I13" s="100"/>
      <c r="J13" s="100"/>
      <c r="K13" s="100"/>
      <c r="L13" s="100"/>
      <c r="M13" s="100"/>
      <c r="N13" s="100"/>
      <c r="O13" s="696"/>
      <c r="P13" s="695">
        <v>220000</v>
      </c>
      <c r="Q13" s="695">
        <v>220000</v>
      </c>
      <c r="R13" s="696"/>
      <c r="S13" s="696"/>
      <c r="T13" s="100"/>
      <c r="U13" s="125"/>
    </row>
    <row r="14" spans="1:21" ht="18" customHeight="1">
      <c r="A14" s="812">
        <v>600</v>
      </c>
      <c r="B14" s="812">
        <v>60004</v>
      </c>
      <c r="C14" s="812">
        <v>6050</v>
      </c>
      <c r="D14" s="697"/>
      <c r="E14" s="698">
        <f>E15</f>
        <v>6000</v>
      </c>
      <c r="F14" s="698">
        <f>F15</f>
        <v>6000</v>
      </c>
      <c r="G14" s="698">
        <f>G15</f>
        <v>30000</v>
      </c>
      <c r="H14" s="699"/>
      <c r="I14" s="699"/>
      <c r="J14" s="699"/>
      <c r="K14" s="699"/>
      <c r="L14" s="700"/>
      <c r="M14" s="700"/>
      <c r="N14" s="700"/>
      <c r="O14" s="701"/>
      <c r="P14" s="698">
        <f>SUM(P15)</f>
        <v>30000</v>
      </c>
      <c r="Q14" s="698">
        <f>SUM(Q15)</f>
        <v>30000</v>
      </c>
      <c r="R14" s="698"/>
      <c r="S14" s="692"/>
      <c r="T14" s="693"/>
      <c r="U14" s="694"/>
    </row>
    <row r="15" spans="1:21" ht="18" customHeight="1">
      <c r="A15" s="293">
        <v>600</v>
      </c>
      <c r="B15" s="293">
        <v>60004</v>
      </c>
      <c r="C15" s="293">
        <v>6050</v>
      </c>
      <c r="D15" s="293">
        <v>25</v>
      </c>
      <c r="E15" s="695">
        <v>6000</v>
      </c>
      <c r="F15" s="695">
        <v>6000</v>
      </c>
      <c r="G15" s="695">
        <v>30000</v>
      </c>
      <c r="H15" s="100"/>
      <c r="I15" s="100"/>
      <c r="J15" s="100"/>
      <c r="K15" s="100"/>
      <c r="L15" s="100"/>
      <c r="M15" s="100"/>
      <c r="N15" s="100"/>
      <c r="O15" s="696"/>
      <c r="P15" s="695">
        <v>30000</v>
      </c>
      <c r="Q15" s="695">
        <v>30000</v>
      </c>
      <c r="R15" s="695"/>
      <c r="S15" s="696"/>
      <c r="T15" s="100"/>
      <c r="U15" s="125"/>
    </row>
    <row r="16" spans="1:21" ht="18" customHeight="1">
      <c r="A16" s="812">
        <v>600</v>
      </c>
      <c r="B16" s="812">
        <v>60013</v>
      </c>
      <c r="C16" s="812">
        <v>6050</v>
      </c>
      <c r="D16" s="697"/>
      <c r="E16" s="698">
        <f>E17</f>
        <v>0</v>
      </c>
      <c r="F16" s="698">
        <f>F17</f>
        <v>0</v>
      </c>
      <c r="G16" s="698">
        <f>G17</f>
        <v>60000</v>
      </c>
      <c r="H16" s="699"/>
      <c r="I16" s="699"/>
      <c r="J16" s="699"/>
      <c r="K16" s="699"/>
      <c r="L16" s="700"/>
      <c r="M16" s="700"/>
      <c r="N16" s="700"/>
      <c r="O16" s="701"/>
      <c r="P16" s="698">
        <f>SUM(P17)</f>
        <v>60000</v>
      </c>
      <c r="Q16" s="698">
        <f>SUM(Q17)</f>
        <v>60000</v>
      </c>
      <c r="R16" s="698"/>
      <c r="S16" s="692"/>
      <c r="T16" s="693"/>
      <c r="U16" s="694"/>
    </row>
    <row r="17" spans="1:21" ht="18" customHeight="1">
      <c r="A17" s="293">
        <v>600</v>
      </c>
      <c r="B17" s="293">
        <v>60013</v>
      </c>
      <c r="C17" s="293">
        <v>6050</v>
      </c>
      <c r="D17" s="293">
        <v>23</v>
      </c>
      <c r="E17" s="695">
        <v>0</v>
      </c>
      <c r="F17" s="695">
        <v>0</v>
      </c>
      <c r="G17" s="695">
        <v>60000</v>
      </c>
      <c r="H17" s="100"/>
      <c r="I17" s="100"/>
      <c r="J17" s="100"/>
      <c r="K17" s="100"/>
      <c r="L17" s="100"/>
      <c r="M17" s="100"/>
      <c r="N17" s="100"/>
      <c r="O17" s="696"/>
      <c r="P17" s="695">
        <v>60000</v>
      </c>
      <c r="Q17" s="695">
        <v>60000</v>
      </c>
      <c r="R17" s="695"/>
      <c r="S17" s="696"/>
      <c r="T17" s="100"/>
      <c r="U17" s="125"/>
    </row>
    <row r="18" spans="1:21" ht="18" customHeight="1">
      <c r="A18" s="812">
        <v>600</v>
      </c>
      <c r="B18" s="812">
        <v>60016</v>
      </c>
      <c r="C18" s="812">
        <v>4300</v>
      </c>
      <c r="D18" s="697"/>
      <c r="E18" s="698">
        <f>SUM(E19:E19)</f>
        <v>0</v>
      </c>
      <c r="F18" s="698">
        <f>SUM(F19:F19)</f>
        <v>0</v>
      </c>
      <c r="G18" s="698">
        <f>SUM(G19:G19)</f>
        <v>100000</v>
      </c>
      <c r="H18" s="698">
        <f>SUM(H19:H19)</f>
        <v>100000</v>
      </c>
      <c r="I18" s="699"/>
      <c r="J18" s="698">
        <f>SUM(J19:J19)</f>
        <v>100000</v>
      </c>
      <c r="K18" s="699"/>
      <c r="L18" s="700"/>
      <c r="M18" s="700"/>
      <c r="N18" s="700"/>
      <c r="O18" s="701"/>
      <c r="P18" s="698">
        <v>0</v>
      </c>
      <c r="Q18" s="698">
        <v>0</v>
      </c>
      <c r="R18" s="698"/>
      <c r="S18" s="692"/>
      <c r="T18" s="693"/>
      <c r="U18" s="694">
        <v>0</v>
      </c>
    </row>
    <row r="19" spans="1:21" ht="18" customHeight="1">
      <c r="A19" s="293">
        <v>600</v>
      </c>
      <c r="B19" s="293">
        <v>60016</v>
      </c>
      <c r="C19" s="293">
        <v>4300</v>
      </c>
      <c r="D19" s="293">
        <v>23</v>
      </c>
      <c r="E19" s="695">
        <v>0</v>
      </c>
      <c r="F19" s="695">
        <v>0</v>
      </c>
      <c r="G19" s="695">
        <v>100000</v>
      </c>
      <c r="H19" s="100">
        <v>100000</v>
      </c>
      <c r="I19" s="100"/>
      <c r="J19" s="100">
        <v>100000</v>
      </c>
      <c r="K19" s="100"/>
      <c r="L19" s="100"/>
      <c r="M19" s="100"/>
      <c r="N19" s="100"/>
      <c r="O19" s="696"/>
      <c r="P19" s="695">
        <v>0</v>
      </c>
      <c r="Q19" s="695">
        <v>0</v>
      </c>
      <c r="R19" s="695"/>
      <c r="S19" s="696"/>
      <c r="T19" s="100"/>
      <c r="U19" s="125"/>
    </row>
    <row r="20" spans="1:21" ht="18" customHeight="1">
      <c r="A20" s="812">
        <v>600</v>
      </c>
      <c r="B20" s="812">
        <v>60016</v>
      </c>
      <c r="C20" s="812">
        <v>6050</v>
      </c>
      <c r="D20" s="697"/>
      <c r="E20" s="698">
        <f>SUM(E21:E29)</f>
        <v>347287</v>
      </c>
      <c r="F20" s="698">
        <f>SUM(F21:F29)</f>
        <v>347287</v>
      </c>
      <c r="G20" s="698">
        <f>SUM(G21:G29)</f>
        <v>5549000</v>
      </c>
      <c r="H20" s="699"/>
      <c r="I20" s="699"/>
      <c r="J20" s="699"/>
      <c r="K20" s="699"/>
      <c r="L20" s="700"/>
      <c r="M20" s="700"/>
      <c r="N20" s="700"/>
      <c r="O20" s="701"/>
      <c r="P20" s="698">
        <f>SUM(P21:P29)</f>
        <v>5549000</v>
      </c>
      <c r="Q20" s="698">
        <f>SUM(Q21:Q29)</f>
        <v>5549000</v>
      </c>
      <c r="R20" s="698"/>
      <c r="S20" s="692"/>
      <c r="T20" s="693"/>
      <c r="U20" s="694">
        <f>G20/F20</f>
        <v>15.98</v>
      </c>
    </row>
    <row r="21" spans="1:21" ht="18" customHeight="1">
      <c r="A21" s="293">
        <v>600</v>
      </c>
      <c r="B21" s="293">
        <v>60016</v>
      </c>
      <c r="C21" s="293">
        <v>6050</v>
      </c>
      <c r="D21" s="293">
        <v>23</v>
      </c>
      <c r="E21" s="695">
        <v>227287</v>
      </c>
      <c r="F21" s="695">
        <v>227287</v>
      </c>
      <c r="G21" s="695">
        <v>0</v>
      </c>
      <c r="H21" s="100"/>
      <c r="I21" s="100"/>
      <c r="J21" s="100"/>
      <c r="K21" s="100"/>
      <c r="L21" s="100"/>
      <c r="M21" s="100"/>
      <c r="N21" s="100"/>
      <c r="O21" s="696"/>
      <c r="P21" s="695">
        <v>0</v>
      </c>
      <c r="Q21" s="695">
        <v>0</v>
      </c>
      <c r="R21" s="695"/>
      <c r="S21" s="696"/>
      <c r="T21" s="100"/>
      <c r="U21" s="125"/>
    </row>
    <row r="22" spans="1:21" ht="18" customHeight="1">
      <c r="A22" s="293">
        <v>600</v>
      </c>
      <c r="B22" s="293">
        <v>60016</v>
      </c>
      <c r="C22" s="293">
        <v>6050</v>
      </c>
      <c r="D22" s="293">
        <v>23</v>
      </c>
      <c r="E22" s="695">
        <v>20000</v>
      </c>
      <c r="F22" s="695">
        <v>20000</v>
      </c>
      <c r="G22" s="695">
        <v>0</v>
      </c>
      <c r="H22" s="100"/>
      <c r="I22" s="100"/>
      <c r="J22" s="100"/>
      <c r="K22" s="100"/>
      <c r="L22" s="100"/>
      <c r="M22" s="100"/>
      <c r="N22" s="100"/>
      <c r="O22" s="696"/>
      <c r="P22" s="695">
        <v>0</v>
      </c>
      <c r="Q22" s="695">
        <v>0</v>
      </c>
      <c r="R22" s="695"/>
      <c r="S22" s="696"/>
      <c r="T22" s="100"/>
      <c r="U22" s="125"/>
    </row>
    <row r="23" spans="1:21" ht="18" customHeight="1">
      <c r="A23" s="293">
        <v>600</v>
      </c>
      <c r="B23" s="293">
        <v>60016</v>
      </c>
      <c r="C23" s="293">
        <v>6050</v>
      </c>
      <c r="D23" s="293">
        <v>23</v>
      </c>
      <c r="E23" s="695">
        <v>20000</v>
      </c>
      <c r="F23" s="695">
        <v>20000</v>
      </c>
      <c r="G23" s="695">
        <v>3900000</v>
      </c>
      <c r="H23" s="100"/>
      <c r="I23" s="100"/>
      <c r="J23" s="100"/>
      <c r="K23" s="100"/>
      <c r="L23" s="100"/>
      <c r="M23" s="100"/>
      <c r="N23" s="100"/>
      <c r="O23" s="696"/>
      <c r="P23" s="695">
        <v>3900000</v>
      </c>
      <c r="Q23" s="695">
        <v>3900000</v>
      </c>
      <c r="R23" s="695"/>
      <c r="S23" s="696"/>
      <c r="T23" s="100"/>
      <c r="U23" s="125"/>
    </row>
    <row r="24" spans="1:21" ht="18" customHeight="1">
      <c r="A24" s="293">
        <v>600</v>
      </c>
      <c r="B24" s="293">
        <v>60016</v>
      </c>
      <c r="C24" s="293">
        <v>6050</v>
      </c>
      <c r="D24" s="293">
        <v>23</v>
      </c>
      <c r="E24" s="695">
        <v>20000</v>
      </c>
      <c r="F24" s="695">
        <v>20000</v>
      </c>
      <c r="G24" s="695">
        <v>0</v>
      </c>
      <c r="H24" s="100"/>
      <c r="I24" s="100"/>
      <c r="J24" s="100"/>
      <c r="K24" s="100"/>
      <c r="L24" s="100"/>
      <c r="M24" s="100"/>
      <c r="N24" s="100"/>
      <c r="O24" s="696"/>
      <c r="P24" s="695">
        <v>0</v>
      </c>
      <c r="Q24" s="695">
        <v>0</v>
      </c>
      <c r="R24" s="695"/>
      <c r="S24" s="696"/>
      <c r="T24" s="100"/>
      <c r="U24" s="125"/>
    </row>
    <row r="25" spans="1:21" ht="18" customHeight="1">
      <c r="A25" s="293">
        <v>600</v>
      </c>
      <c r="B25" s="293">
        <v>60016</v>
      </c>
      <c r="C25" s="293">
        <v>6050</v>
      </c>
      <c r="D25" s="293">
        <v>23</v>
      </c>
      <c r="E25" s="695">
        <v>60000</v>
      </c>
      <c r="F25" s="695">
        <v>60000</v>
      </c>
      <c r="G25" s="695">
        <v>100000</v>
      </c>
      <c r="H25" s="100"/>
      <c r="I25" s="100"/>
      <c r="J25" s="100"/>
      <c r="K25" s="100"/>
      <c r="L25" s="100"/>
      <c r="M25" s="100"/>
      <c r="N25" s="100"/>
      <c r="O25" s="696"/>
      <c r="P25" s="695">
        <v>100000</v>
      </c>
      <c r="Q25" s="695">
        <v>100000</v>
      </c>
      <c r="R25" s="695"/>
      <c r="S25" s="696"/>
      <c r="T25" s="100"/>
      <c r="U25" s="125"/>
    </row>
    <row r="26" spans="1:21" ht="18" customHeight="1">
      <c r="A26" s="293">
        <v>600</v>
      </c>
      <c r="B26" s="293">
        <v>60016</v>
      </c>
      <c r="C26" s="293">
        <v>6050</v>
      </c>
      <c r="D26" s="293">
        <v>23</v>
      </c>
      <c r="E26" s="695">
        <v>0</v>
      </c>
      <c r="F26" s="695">
        <v>0</v>
      </c>
      <c r="G26" s="695">
        <v>30000</v>
      </c>
      <c r="H26" s="100"/>
      <c r="I26" s="100"/>
      <c r="J26" s="100"/>
      <c r="K26" s="100"/>
      <c r="L26" s="100"/>
      <c r="M26" s="100"/>
      <c r="N26" s="100"/>
      <c r="O26" s="696"/>
      <c r="P26" s="695">
        <v>30000</v>
      </c>
      <c r="Q26" s="695">
        <v>30000</v>
      </c>
      <c r="R26" s="695"/>
      <c r="S26" s="696"/>
      <c r="T26" s="100"/>
      <c r="U26" s="125"/>
    </row>
    <row r="27" spans="1:21" ht="18" customHeight="1">
      <c r="A27" s="293">
        <v>600</v>
      </c>
      <c r="B27" s="293">
        <v>60016</v>
      </c>
      <c r="C27" s="293">
        <v>6050</v>
      </c>
      <c r="D27" s="293">
        <v>23</v>
      </c>
      <c r="E27" s="695">
        <v>0</v>
      </c>
      <c r="F27" s="695">
        <v>0</v>
      </c>
      <c r="G27" s="695">
        <v>1460000</v>
      </c>
      <c r="H27" s="100"/>
      <c r="I27" s="100"/>
      <c r="J27" s="100"/>
      <c r="K27" s="100"/>
      <c r="L27" s="100"/>
      <c r="M27" s="100"/>
      <c r="N27" s="100"/>
      <c r="O27" s="696"/>
      <c r="P27" s="695">
        <v>1460000</v>
      </c>
      <c r="Q27" s="695">
        <v>1460000</v>
      </c>
      <c r="R27" s="695"/>
      <c r="S27" s="696"/>
      <c r="T27" s="100"/>
      <c r="U27" s="125"/>
    </row>
    <row r="28" spans="1:21" ht="18" customHeight="1">
      <c r="A28" s="293">
        <v>600</v>
      </c>
      <c r="B28" s="293">
        <v>60016</v>
      </c>
      <c r="C28" s="293">
        <v>6050</v>
      </c>
      <c r="D28" s="293">
        <v>23</v>
      </c>
      <c r="E28" s="695">
        <v>0</v>
      </c>
      <c r="F28" s="695">
        <v>0</v>
      </c>
      <c r="G28" s="695">
        <v>10000</v>
      </c>
      <c r="H28" s="100"/>
      <c r="I28" s="100"/>
      <c r="J28" s="100"/>
      <c r="K28" s="100"/>
      <c r="L28" s="100"/>
      <c r="M28" s="100"/>
      <c r="N28" s="100"/>
      <c r="O28" s="696"/>
      <c r="P28" s="695">
        <v>10000</v>
      </c>
      <c r="Q28" s="695">
        <v>10000</v>
      </c>
      <c r="R28" s="695"/>
      <c r="S28" s="696"/>
      <c r="T28" s="100"/>
      <c r="U28" s="125"/>
    </row>
    <row r="29" spans="1:21" ht="18" customHeight="1">
      <c r="A29" s="293">
        <v>600</v>
      </c>
      <c r="B29" s="293">
        <v>60016</v>
      </c>
      <c r="C29" s="293">
        <v>6050</v>
      </c>
      <c r="D29" s="293">
        <v>23</v>
      </c>
      <c r="E29" s="695">
        <v>0</v>
      </c>
      <c r="F29" s="695">
        <v>0</v>
      </c>
      <c r="G29" s="695">
        <v>49000</v>
      </c>
      <c r="H29" s="100"/>
      <c r="I29" s="100"/>
      <c r="J29" s="100"/>
      <c r="K29" s="100"/>
      <c r="L29" s="100"/>
      <c r="M29" s="100"/>
      <c r="N29" s="100"/>
      <c r="O29" s="696"/>
      <c r="P29" s="695">
        <v>49000</v>
      </c>
      <c r="Q29" s="695">
        <v>49000</v>
      </c>
      <c r="R29" s="695"/>
      <c r="S29" s="696"/>
      <c r="T29" s="100"/>
      <c r="U29" s="125"/>
    </row>
    <row r="30" spans="1:21" ht="18" customHeight="1">
      <c r="A30" s="812">
        <v>600</v>
      </c>
      <c r="B30" s="812">
        <v>60016</v>
      </c>
      <c r="C30" s="812">
        <v>6057</v>
      </c>
      <c r="D30" s="697"/>
      <c r="E30" s="698">
        <f>SUM(E31:E31)</f>
        <v>699782</v>
      </c>
      <c r="F30" s="698">
        <f>SUM(F31:F31)</f>
        <v>699782</v>
      </c>
      <c r="G30" s="698">
        <f>SUM(G31:G32)</f>
        <v>1009500</v>
      </c>
      <c r="H30" s="698"/>
      <c r="I30" s="699"/>
      <c r="J30" s="698"/>
      <c r="K30" s="699"/>
      <c r="L30" s="700"/>
      <c r="M30" s="700"/>
      <c r="N30" s="700"/>
      <c r="O30" s="701"/>
      <c r="P30" s="698">
        <f>SUM(P31:P32)</f>
        <v>1009500</v>
      </c>
      <c r="Q30" s="698">
        <f>SUM(Q31:Q32)</f>
        <v>1009500</v>
      </c>
      <c r="R30" s="698">
        <f>SUM(R31:R32)</f>
        <v>1009500</v>
      </c>
      <c r="S30" s="692"/>
      <c r="T30" s="693"/>
      <c r="U30" s="694">
        <f>G30/F30</f>
        <v>1.44</v>
      </c>
    </row>
    <row r="31" spans="1:21" ht="18" customHeight="1">
      <c r="A31" s="293">
        <v>600</v>
      </c>
      <c r="B31" s="293">
        <v>60016</v>
      </c>
      <c r="C31" s="293">
        <v>6057</v>
      </c>
      <c r="D31" s="293">
        <v>23</v>
      </c>
      <c r="E31" s="695">
        <v>699782</v>
      </c>
      <c r="F31" s="695">
        <v>699782</v>
      </c>
      <c r="G31" s="695">
        <v>0</v>
      </c>
      <c r="H31" s="695"/>
      <c r="I31" s="695"/>
      <c r="J31" s="695"/>
      <c r="K31" s="695"/>
      <c r="L31" s="704"/>
      <c r="M31" s="704"/>
      <c r="N31" s="704"/>
      <c r="O31" s="705"/>
      <c r="P31" s="695"/>
      <c r="Q31" s="695"/>
      <c r="R31" s="695"/>
      <c r="S31" s="696"/>
      <c r="T31" s="100"/>
      <c r="U31" s="125"/>
    </row>
    <row r="32" spans="1:21" ht="18" customHeight="1">
      <c r="A32" s="293">
        <v>600</v>
      </c>
      <c r="B32" s="293">
        <v>60016</v>
      </c>
      <c r="C32" s="293">
        <v>6057</v>
      </c>
      <c r="D32" s="293">
        <v>23</v>
      </c>
      <c r="E32" s="695">
        <v>0</v>
      </c>
      <c r="F32" s="695">
        <v>0</v>
      </c>
      <c r="G32" s="695">
        <v>1009500</v>
      </c>
      <c r="H32" s="695"/>
      <c r="I32" s="695"/>
      <c r="J32" s="695"/>
      <c r="K32" s="695"/>
      <c r="L32" s="704"/>
      <c r="M32" s="704"/>
      <c r="N32" s="704"/>
      <c r="O32" s="705"/>
      <c r="P32" s="695">
        <v>1009500</v>
      </c>
      <c r="Q32" s="695">
        <v>1009500</v>
      </c>
      <c r="R32" s="695">
        <v>1009500</v>
      </c>
      <c r="S32" s="696"/>
      <c r="T32" s="100"/>
      <c r="U32" s="125"/>
    </row>
    <row r="33" spans="1:21" ht="18" customHeight="1">
      <c r="A33" s="812">
        <v>600</v>
      </c>
      <c r="B33" s="812">
        <v>60016</v>
      </c>
      <c r="C33" s="812">
        <v>6059</v>
      </c>
      <c r="D33" s="697"/>
      <c r="E33" s="698">
        <f>SUM(E34:E34)</f>
        <v>699782</v>
      </c>
      <c r="F33" s="698">
        <f>SUM(F34:F34)</f>
        <v>699782</v>
      </c>
      <c r="G33" s="698">
        <f>SUM(G34:G35)</f>
        <v>336500</v>
      </c>
      <c r="H33" s="698"/>
      <c r="I33" s="699"/>
      <c r="J33" s="698"/>
      <c r="K33" s="699"/>
      <c r="L33" s="700"/>
      <c r="M33" s="700"/>
      <c r="N33" s="700"/>
      <c r="O33" s="701"/>
      <c r="P33" s="698">
        <f>SUM(P34:P35)</f>
        <v>336500</v>
      </c>
      <c r="Q33" s="698">
        <f>SUM(Q34:Q35)</f>
        <v>336500</v>
      </c>
      <c r="R33" s="698">
        <f>SUM(R34:R35)</f>
        <v>336500</v>
      </c>
      <c r="S33" s="692"/>
      <c r="T33" s="693"/>
      <c r="U33" s="694">
        <f>G33/F33</f>
        <v>0.48</v>
      </c>
    </row>
    <row r="34" spans="1:21" ht="18" customHeight="1">
      <c r="A34" s="293">
        <v>600</v>
      </c>
      <c r="B34" s="293">
        <v>60016</v>
      </c>
      <c r="C34" s="293">
        <v>6059</v>
      </c>
      <c r="D34" s="293">
        <v>23</v>
      </c>
      <c r="E34" s="695">
        <v>699782</v>
      </c>
      <c r="F34" s="695">
        <v>699782</v>
      </c>
      <c r="G34" s="695">
        <v>0</v>
      </c>
      <c r="H34" s="695"/>
      <c r="I34" s="695"/>
      <c r="J34" s="695"/>
      <c r="K34" s="695"/>
      <c r="L34" s="704"/>
      <c r="M34" s="704"/>
      <c r="N34" s="704"/>
      <c r="O34" s="705"/>
      <c r="P34" s="695"/>
      <c r="Q34" s="695"/>
      <c r="R34" s="695"/>
      <c r="S34" s="696"/>
      <c r="T34" s="100"/>
      <c r="U34" s="125"/>
    </row>
    <row r="35" spans="1:21" ht="18" customHeight="1">
      <c r="A35" s="293">
        <v>600</v>
      </c>
      <c r="B35" s="293">
        <v>60016</v>
      </c>
      <c r="C35" s="293">
        <v>6059</v>
      </c>
      <c r="D35" s="293">
        <v>23</v>
      </c>
      <c r="E35" s="695">
        <v>0</v>
      </c>
      <c r="F35" s="695">
        <v>0</v>
      </c>
      <c r="G35" s="695">
        <v>336500</v>
      </c>
      <c r="H35" s="695"/>
      <c r="I35" s="695"/>
      <c r="J35" s="695"/>
      <c r="K35" s="695"/>
      <c r="L35" s="704"/>
      <c r="M35" s="704"/>
      <c r="N35" s="704"/>
      <c r="O35" s="705"/>
      <c r="P35" s="695">
        <v>336500</v>
      </c>
      <c r="Q35" s="695">
        <v>336500</v>
      </c>
      <c r="R35" s="695">
        <v>336500</v>
      </c>
      <c r="S35" s="696"/>
      <c r="T35" s="100"/>
      <c r="U35" s="125"/>
    </row>
    <row r="36" spans="1:21" ht="18" customHeight="1">
      <c r="A36" s="812">
        <v>630</v>
      </c>
      <c r="B36" s="812">
        <v>63003</v>
      </c>
      <c r="C36" s="812">
        <v>4308</v>
      </c>
      <c r="D36" s="697"/>
      <c r="E36" s="698">
        <f>SUM(E37)</f>
        <v>21250</v>
      </c>
      <c r="F36" s="698">
        <f>SUM(F37)</f>
        <v>21250</v>
      </c>
      <c r="G36" s="698">
        <f>SUM(G37)</f>
        <v>0</v>
      </c>
      <c r="H36" s="699"/>
      <c r="I36" s="699"/>
      <c r="J36" s="699"/>
      <c r="K36" s="699"/>
      <c r="L36" s="700"/>
      <c r="M36" s="700"/>
      <c r="N36" s="700"/>
      <c r="O36" s="701"/>
      <c r="P36" s="698"/>
      <c r="Q36" s="698"/>
      <c r="R36" s="698"/>
      <c r="S36" s="692"/>
      <c r="T36" s="693"/>
      <c r="U36" s="694">
        <f>G36/F36</f>
        <v>0</v>
      </c>
    </row>
    <row r="37" spans="1:21" ht="18" customHeight="1">
      <c r="A37" s="293">
        <v>630</v>
      </c>
      <c r="B37" s="293">
        <v>63003</v>
      </c>
      <c r="C37" s="293">
        <v>4308</v>
      </c>
      <c r="D37" s="293">
        <v>57</v>
      </c>
      <c r="E37" s="695">
        <v>21250</v>
      </c>
      <c r="F37" s="695">
        <v>21250</v>
      </c>
      <c r="G37" s="695">
        <v>0</v>
      </c>
      <c r="H37" s="695"/>
      <c r="I37" s="695"/>
      <c r="J37" s="695"/>
      <c r="K37" s="695"/>
      <c r="L37" s="695"/>
      <c r="M37" s="695"/>
      <c r="N37" s="695"/>
      <c r="O37" s="706"/>
      <c r="P37" s="695"/>
      <c r="Q37" s="695"/>
      <c r="R37" s="707"/>
      <c r="S37" s="707"/>
      <c r="T37" s="708"/>
      <c r="U37" s="125"/>
    </row>
    <row r="38" spans="1:21" ht="18" customHeight="1">
      <c r="A38" s="812">
        <v>630</v>
      </c>
      <c r="B38" s="812">
        <v>63003</v>
      </c>
      <c r="C38" s="812">
        <v>4309</v>
      </c>
      <c r="D38" s="697"/>
      <c r="E38" s="698">
        <f>SUM(E39)</f>
        <v>3750</v>
      </c>
      <c r="F38" s="698">
        <f>SUM(F39)</f>
        <v>3750</v>
      </c>
      <c r="G38" s="698">
        <f>SUM(G39)</f>
        <v>0</v>
      </c>
      <c r="H38" s="699"/>
      <c r="I38" s="699"/>
      <c r="J38" s="699"/>
      <c r="K38" s="699"/>
      <c r="L38" s="700"/>
      <c r="M38" s="700"/>
      <c r="N38" s="700"/>
      <c r="O38" s="701"/>
      <c r="P38" s="698"/>
      <c r="Q38" s="698"/>
      <c r="R38" s="698"/>
      <c r="S38" s="692"/>
      <c r="T38" s="693"/>
      <c r="U38" s="694">
        <f>G38/F38</f>
        <v>0</v>
      </c>
    </row>
    <row r="39" spans="1:21" ht="18" customHeight="1">
      <c r="A39" s="293">
        <v>630</v>
      </c>
      <c r="B39" s="293">
        <v>63003</v>
      </c>
      <c r="C39" s="293">
        <v>4309</v>
      </c>
      <c r="D39" s="293">
        <v>57</v>
      </c>
      <c r="E39" s="695">
        <v>3750</v>
      </c>
      <c r="F39" s="695">
        <v>3750</v>
      </c>
      <c r="G39" s="695">
        <v>0</v>
      </c>
      <c r="H39" s="695"/>
      <c r="I39" s="695"/>
      <c r="J39" s="695"/>
      <c r="K39" s="695"/>
      <c r="L39" s="695"/>
      <c r="M39" s="695"/>
      <c r="N39" s="695"/>
      <c r="O39" s="706"/>
      <c r="P39" s="695"/>
      <c r="Q39" s="695"/>
      <c r="R39" s="707"/>
      <c r="S39" s="707"/>
      <c r="T39" s="708"/>
      <c r="U39" s="125"/>
    </row>
    <row r="40" spans="1:21" ht="18" customHeight="1">
      <c r="A40" s="812">
        <v>630</v>
      </c>
      <c r="B40" s="812">
        <v>63003</v>
      </c>
      <c r="C40" s="812">
        <v>6050</v>
      </c>
      <c r="D40" s="697"/>
      <c r="E40" s="698">
        <f>SUM(E41:E41)</f>
        <v>500000</v>
      </c>
      <c r="F40" s="698">
        <f>SUM(F41:F41)</f>
        <v>241534</v>
      </c>
      <c r="G40" s="698">
        <f>SUM(G41:G42)</f>
        <v>80000</v>
      </c>
      <c r="H40" s="699"/>
      <c r="I40" s="699"/>
      <c r="J40" s="699"/>
      <c r="K40" s="699"/>
      <c r="L40" s="700"/>
      <c r="M40" s="700"/>
      <c r="N40" s="700"/>
      <c r="O40" s="701"/>
      <c r="P40" s="698">
        <f>SUM(P41:P42)</f>
        <v>80000</v>
      </c>
      <c r="Q40" s="698">
        <f>SUM(Q41:Q42)</f>
        <v>80000</v>
      </c>
      <c r="R40" s="698"/>
      <c r="S40" s="692"/>
      <c r="T40" s="693"/>
      <c r="U40" s="694">
        <f>G40/F40</f>
        <v>0.33</v>
      </c>
    </row>
    <row r="41" spans="1:21" ht="18" customHeight="1">
      <c r="A41" s="293">
        <v>630</v>
      </c>
      <c r="B41" s="293">
        <v>63003</v>
      </c>
      <c r="C41" s="293">
        <v>6050</v>
      </c>
      <c r="D41" s="293">
        <v>57</v>
      </c>
      <c r="E41" s="695">
        <v>500000</v>
      </c>
      <c r="F41" s="695">
        <v>241534</v>
      </c>
      <c r="G41" s="695">
        <v>0</v>
      </c>
      <c r="H41" s="695"/>
      <c r="I41" s="695"/>
      <c r="J41" s="695"/>
      <c r="K41" s="695"/>
      <c r="L41" s="695"/>
      <c r="M41" s="695"/>
      <c r="N41" s="695"/>
      <c r="O41" s="706"/>
      <c r="P41" s="695"/>
      <c r="Q41" s="695"/>
      <c r="R41" s="695"/>
      <c r="S41" s="707"/>
      <c r="T41" s="708"/>
      <c r="U41" s="125"/>
    </row>
    <row r="42" spans="1:21" ht="18" customHeight="1">
      <c r="A42" s="293">
        <v>630</v>
      </c>
      <c r="B42" s="293">
        <v>63003</v>
      </c>
      <c r="C42" s="293">
        <v>6050</v>
      </c>
      <c r="D42" s="293">
        <v>57</v>
      </c>
      <c r="E42" s="695">
        <v>0</v>
      </c>
      <c r="F42" s="695">
        <v>0</v>
      </c>
      <c r="G42" s="695">
        <v>80000</v>
      </c>
      <c r="H42" s="695"/>
      <c r="I42" s="695"/>
      <c r="J42" s="695"/>
      <c r="K42" s="695"/>
      <c r="L42" s="695"/>
      <c r="M42" s="695"/>
      <c r="N42" s="695"/>
      <c r="O42" s="706"/>
      <c r="P42" s="695">
        <v>80000</v>
      </c>
      <c r="Q42" s="695">
        <v>80000</v>
      </c>
      <c r="R42" s="695"/>
      <c r="S42" s="707"/>
      <c r="T42" s="708"/>
      <c r="U42" s="125"/>
    </row>
    <row r="43" spans="1:21" ht="18" customHeight="1">
      <c r="A43" s="812">
        <v>630</v>
      </c>
      <c r="B43" s="812">
        <v>63003</v>
      </c>
      <c r="C43" s="812">
        <v>6058</v>
      </c>
      <c r="D43" s="697"/>
      <c r="E43" s="698">
        <f>SUM(E44:E44)</f>
        <v>3034830</v>
      </c>
      <c r="F43" s="698">
        <f>SUM(F44:F44)</f>
        <v>3034830</v>
      </c>
      <c r="G43" s="698">
        <f>SUM(G44:G44)</f>
        <v>0</v>
      </c>
      <c r="H43" s="699"/>
      <c r="I43" s="699"/>
      <c r="J43" s="699"/>
      <c r="K43" s="699"/>
      <c r="L43" s="700"/>
      <c r="M43" s="700"/>
      <c r="N43" s="700"/>
      <c r="O43" s="701"/>
      <c r="P43" s="698"/>
      <c r="Q43" s="698"/>
      <c r="R43" s="698"/>
      <c r="S43" s="692"/>
      <c r="T43" s="693"/>
      <c r="U43" s="694">
        <f>G43/F43</f>
        <v>0</v>
      </c>
    </row>
    <row r="44" spans="1:21" ht="18" customHeight="1">
      <c r="A44" s="293">
        <v>630</v>
      </c>
      <c r="B44" s="293">
        <v>63003</v>
      </c>
      <c r="C44" s="293">
        <v>6058</v>
      </c>
      <c r="D44" s="293">
        <v>57</v>
      </c>
      <c r="E44" s="695">
        <v>3034830</v>
      </c>
      <c r="F44" s="695">
        <v>3034830</v>
      </c>
      <c r="G44" s="695">
        <v>0</v>
      </c>
      <c r="H44" s="695"/>
      <c r="I44" s="695"/>
      <c r="J44" s="695"/>
      <c r="K44" s="695"/>
      <c r="L44" s="704"/>
      <c r="M44" s="704"/>
      <c r="N44" s="704"/>
      <c r="O44" s="705"/>
      <c r="P44" s="695"/>
      <c r="Q44" s="695"/>
      <c r="R44" s="695"/>
      <c r="S44" s="696"/>
      <c r="T44" s="100"/>
      <c r="U44" s="125"/>
    </row>
    <row r="45" spans="1:21" ht="18" customHeight="1">
      <c r="A45" s="812">
        <v>630</v>
      </c>
      <c r="B45" s="812">
        <v>63003</v>
      </c>
      <c r="C45" s="812">
        <v>6059</v>
      </c>
      <c r="D45" s="697"/>
      <c r="E45" s="698">
        <f>SUM(E46:E46)</f>
        <v>535582</v>
      </c>
      <c r="F45" s="698">
        <f>SUM(F46:F46)</f>
        <v>535582</v>
      </c>
      <c r="G45" s="698">
        <f>SUM(G46:G46)</f>
        <v>0</v>
      </c>
      <c r="H45" s="699"/>
      <c r="I45" s="699"/>
      <c r="J45" s="699"/>
      <c r="K45" s="699"/>
      <c r="L45" s="700"/>
      <c r="M45" s="700"/>
      <c r="N45" s="700"/>
      <c r="O45" s="701"/>
      <c r="P45" s="698"/>
      <c r="Q45" s="698"/>
      <c r="R45" s="698"/>
      <c r="S45" s="692"/>
      <c r="T45" s="693"/>
      <c r="U45" s="694">
        <f>G45/F45</f>
        <v>0</v>
      </c>
    </row>
    <row r="46" spans="1:21" ht="18" customHeight="1">
      <c r="A46" s="293">
        <v>630</v>
      </c>
      <c r="B46" s="293">
        <v>63003</v>
      </c>
      <c r="C46" s="293">
        <v>6059</v>
      </c>
      <c r="D46" s="293">
        <v>57</v>
      </c>
      <c r="E46" s="695">
        <v>535582</v>
      </c>
      <c r="F46" s="695">
        <v>535582</v>
      </c>
      <c r="G46" s="695">
        <v>0</v>
      </c>
      <c r="H46" s="695"/>
      <c r="I46" s="695"/>
      <c r="J46" s="695"/>
      <c r="K46" s="695"/>
      <c r="L46" s="704"/>
      <c r="M46" s="704"/>
      <c r="N46" s="704"/>
      <c r="O46" s="705"/>
      <c r="P46" s="695"/>
      <c r="Q46" s="695"/>
      <c r="R46" s="695"/>
      <c r="S46" s="696"/>
      <c r="T46" s="100"/>
      <c r="U46" s="125"/>
    </row>
    <row r="47" spans="1:21" ht="18" customHeight="1">
      <c r="A47" s="812">
        <v>700</v>
      </c>
      <c r="B47" s="812">
        <v>70095</v>
      </c>
      <c r="C47" s="812">
        <v>4270</v>
      </c>
      <c r="D47" s="697"/>
      <c r="E47" s="698">
        <f>SUM(E48:E48)</f>
        <v>70331</v>
      </c>
      <c r="F47" s="698">
        <f>SUM(F48:F48)</f>
        <v>70331</v>
      </c>
      <c r="G47" s="698">
        <f>SUM(G48:G48)</f>
        <v>0</v>
      </c>
      <c r="H47" s="698"/>
      <c r="I47" s="698"/>
      <c r="J47" s="698"/>
      <c r="K47" s="699"/>
      <c r="L47" s="700"/>
      <c r="M47" s="700"/>
      <c r="N47" s="700"/>
      <c r="O47" s="701"/>
      <c r="P47" s="698"/>
      <c r="Q47" s="698"/>
      <c r="R47" s="692"/>
      <c r="S47" s="692"/>
      <c r="T47" s="693"/>
      <c r="U47" s="694">
        <f>G47/F47</f>
        <v>0</v>
      </c>
    </row>
    <row r="48" spans="1:21" ht="18" customHeight="1">
      <c r="A48" s="293">
        <v>700</v>
      </c>
      <c r="B48" s="293">
        <v>70095</v>
      </c>
      <c r="C48" s="293">
        <v>4270</v>
      </c>
      <c r="D48" s="293">
        <v>78</v>
      </c>
      <c r="E48" s="695">
        <v>70331</v>
      </c>
      <c r="F48" s="695">
        <v>70331</v>
      </c>
      <c r="G48" s="695">
        <v>0</v>
      </c>
      <c r="H48" s="695"/>
      <c r="I48" s="695"/>
      <c r="J48" s="695"/>
      <c r="K48" s="695"/>
      <c r="L48" s="704"/>
      <c r="M48" s="704"/>
      <c r="N48" s="704"/>
      <c r="O48" s="705"/>
      <c r="P48" s="695"/>
      <c r="Q48" s="695"/>
      <c r="R48" s="696"/>
      <c r="S48" s="696"/>
      <c r="T48" s="100"/>
      <c r="U48" s="125">
        <f>G48/F48</f>
        <v>0</v>
      </c>
    </row>
    <row r="49" spans="1:21" ht="18" customHeight="1">
      <c r="A49" s="812">
        <v>700</v>
      </c>
      <c r="B49" s="812">
        <v>70095</v>
      </c>
      <c r="C49" s="812">
        <v>6050</v>
      </c>
      <c r="D49" s="697"/>
      <c r="E49" s="698">
        <f>SUM(E50:E50)</f>
        <v>4841130</v>
      </c>
      <c r="F49" s="698">
        <f>SUM(F50:F50)</f>
        <v>4841130</v>
      </c>
      <c r="G49" s="698">
        <f>SUM(G50:G50)</f>
        <v>0</v>
      </c>
      <c r="H49" s="699"/>
      <c r="I49" s="699"/>
      <c r="J49" s="699"/>
      <c r="K49" s="699"/>
      <c r="L49" s="700"/>
      <c r="M49" s="700"/>
      <c r="N49" s="700"/>
      <c r="O49" s="701"/>
      <c r="P49" s="698"/>
      <c r="Q49" s="698"/>
      <c r="R49" s="692"/>
      <c r="S49" s="692"/>
      <c r="T49" s="693"/>
      <c r="U49" s="694">
        <f>G49/F49</f>
        <v>0</v>
      </c>
    </row>
    <row r="50" spans="1:21" ht="18" customHeight="1">
      <c r="A50" s="293">
        <v>700</v>
      </c>
      <c r="B50" s="293">
        <v>70095</v>
      </c>
      <c r="C50" s="293">
        <v>6050</v>
      </c>
      <c r="D50" s="293">
        <v>78</v>
      </c>
      <c r="E50" s="695">
        <v>4841130</v>
      </c>
      <c r="F50" s="695">
        <v>4841130</v>
      </c>
      <c r="G50" s="695">
        <v>0</v>
      </c>
      <c r="H50" s="695"/>
      <c r="I50" s="695"/>
      <c r="J50" s="695"/>
      <c r="K50" s="695"/>
      <c r="L50" s="704"/>
      <c r="M50" s="704"/>
      <c r="N50" s="704"/>
      <c r="O50" s="705"/>
      <c r="P50" s="695"/>
      <c r="Q50" s="695"/>
      <c r="R50" s="696"/>
      <c r="S50" s="696"/>
      <c r="T50" s="100"/>
      <c r="U50" s="125">
        <f>G50/F50</f>
        <v>0</v>
      </c>
    </row>
    <row r="51" spans="1:21" ht="18" customHeight="1">
      <c r="A51" s="812">
        <v>750</v>
      </c>
      <c r="B51" s="812">
        <v>75023</v>
      </c>
      <c r="C51" s="812">
        <v>4270</v>
      </c>
      <c r="D51" s="697"/>
      <c r="E51" s="698">
        <v>10000</v>
      </c>
      <c r="F51" s="698">
        <v>10000</v>
      </c>
      <c r="G51" s="698">
        <f>SUM(G52)</f>
        <v>20000</v>
      </c>
      <c r="H51" s="698">
        <f>SUM(H52)</f>
        <v>20000</v>
      </c>
      <c r="I51" s="699"/>
      <c r="J51" s="698">
        <f>SUM(J52)</f>
        <v>20000</v>
      </c>
      <c r="K51" s="699"/>
      <c r="L51" s="700"/>
      <c r="M51" s="700"/>
      <c r="N51" s="700"/>
      <c r="O51" s="701"/>
      <c r="P51" s="698"/>
      <c r="Q51" s="698"/>
      <c r="R51" s="692"/>
      <c r="S51" s="692"/>
      <c r="T51" s="693"/>
      <c r="U51" s="694">
        <f>G51/F51</f>
        <v>2</v>
      </c>
    </row>
    <row r="52" spans="1:21" ht="18" customHeight="1">
      <c r="A52" s="293">
        <v>750</v>
      </c>
      <c r="B52" s="293">
        <v>75023</v>
      </c>
      <c r="C52" s="293">
        <v>4270</v>
      </c>
      <c r="D52" s="293">
        <v>78</v>
      </c>
      <c r="E52" s="695">
        <v>10000</v>
      </c>
      <c r="F52" s="695">
        <v>10000</v>
      </c>
      <c r="G52" s="695">
        <v>20000</v>
      </c>
      <c r="H52" s="695">
        <v>20000</v>
      </c>
      <c r="I52" s="695"/>
      <c r="J52" s="695">
        <v>20000</v>
      </c>
      <c r="K52" s="695"/>
      <c r="L52" s="704"/>
      <c r="M52" s="704"/>
      <c r="N52" s="704"/>
      <c r="O52" s="705"/>
      <c r="P52" s="695"/>
      <c r="Q52" s="695"/>
      <c r="R52" s="696"/>
      <c r="S52" s="696"/>
      <c r="T52" s="100"/>
      <c r="U52" s="125"/>
    </row>
    <row r="53" spans="1:21" ht="18" customHeight="1">
      <c r="A53" s="812">
        <v>750</v>
      </c>
      <c r="B53" s="812">
        <v>75023</v>
      </c>
      <c r="C53" s="812">
        <v>4300</v>
      </c>
      <c r="D53" s="697"/>
      <c r="E53" s="698">
        <f>SUM(E54)</f>
        <v>10000</v>
      </c>
      <c r="F53" s="698">
        <f>SUM(F54)</f>
        <v>10000</v>
      </c>
      <c r="G53" s="698">
        <f>SUM(G54)</f>
        <v>10000</v>
      </c>
      <c r="H53" s="698">
        <f>SUM(H54)</f>
        <v>10000</v>
      </c>
      <c r="I53" s="699"/>
      <c r="J53" s="698">
        <f>SUM(J54)</f>
        <v>10000</v>
      </c>
      <c r="K53" s="699"/>
      <c r="L53" s="700"/>
      <c r="M53" s="700"/>
      <c r="N53" s="700"/>
      <c r="O53" s="701"/>
      <c r="P53" s="698"/>
      <c r="Q53" s="698"/>
      <c r="R53" s="692"/>
      <c r="S53" s="692"/>
      <c r="T53" s="693"/>
      <c r="U53" s="694">
        <f>G53/F53</f>
        <v>1</v>
      </c>
    </row>
    <row r="54" spans="1:21" ht="18" customHeight="1">
      <c r="A54" s="293">
        <v>750</v>
      </c>
      <c r="B54" s="293">
        <v>75023</v>
      </c>
      <c r="C54" s="293">
        <v>4300</v>
      </c>
      <c r="D54" s="293">
        <v>78</v>
      </c>
      <c r="E54" s="695">
        <v>10000</v>
      </c>
      <c r="F54" s="695">
        <v>10000</v>
      </c>
      <c r="G54" s="695">
        <v>10000</v>
      </c>
      <c r="H54" s="695">
        <v>10000</v>
      </c>
      <c r="I54" s="695"/>
      <c r="J54" s="695">
        <v>10000</v>
      </c>
      <c r="K54" s="695"/>
      <c r="L54" s="704"/>
      <c r="M54" s="704"/>
      <c r="N54" s="704"/>
      <c r="O54" s="705"/>
      <c r="P54" s="695"/>
      <c r="Q54" s="695"/>
      <c r="R54" s="696"/>
      <c r="S54" s="696"/>
      <c r="T54" s="100"/>
      <c r="U54" s="125"/>
    </row>
    <row r="55" spans="1:21" ht="18" customHeight="1">
      <c r="A55" s="812">
        <v>754</v>
      </c>
      <c r="B55" s="812">
        <v>75412</v>
      </c>
      <c r="C55" s="812">
        <v>6050</v>
      </c>
      <c r="D55" s="697"/>
      <c r="E55" s="698">
        <f>SUM(E56)</f>
        <v>0</v>
      </c>
      <c r="F55" s="698">
        <f>SUM(F56)</f>
        <v>0</v>
      </c>
      <c r="G55" s="698">
        <f>SUM(G56)</f>
        <v>50000</v>
      </c>
      <c r="H55" s="698"/>
      <c r="I55" s="699"/>
      <c r="J55" s="698"/>
      <c r="K55" s="699"/>
      <c r="L55" s="700"/>
      <c r="M55" s="700"/>
      <c r="N55" s="700"/>
      <c r="O55" s="701"/>
      <c r="P55" s="698">
        <v>50000</v>
      </c>
      <c r="Q55" s="698">
        <v>50000</v>
      </c>
      <c r="R55" s="692"/>
      <c r="S55" s="692"/>
      <c r="T55" s="693"/>
      <c r="U55" s="694"/>
    </row>
    <row r="56" spans="1:21" ht="18" customHeight="1">
      <c r="A56" s="293">
        <v>754</v>
      </c>
      <c r="B56" s="293">
        <v>75412</v>
      </c>
      <c r="C56" s="293">
        <v>6050</v>
      </c>
      <c r="D56" s="293">
        <v>79</v>
      </c>
      <c r="E56" s="695">
        <v>0</v>
      </c>
      <c r="F56" s="695">
        <v>0</v>
      </c>
      <c r="G56" s="695">
        <v>50000</v>
      </c>
      <c r="H56" s="695"/>
      <c r="I56" s="695"/>
      <c r="J56" s="695"/>
      <c r="K56" s="695"/>
      <c r="L56" s="704"/>
      <c r="M56" s="704"/>
      <c r="N56" s="704"/>
      <c r="O56" s="705"/>
      <c r="P56" s="695">
        <v>50000</v>
      </c>
      <c r="Q56" s="695">
        <v>50000</v>
      </c>
      <c r="R56" s="696"/>
      <c r="S56" s="696"/>
      <c r="T56" s="100"/>
      <c r="U56" s="125"/>
    </row>
    <row r="57" spans="1:21" ht="18" customHeight="1">
      <c r="A57" s="812">
        <v>754</v>
      </c>
      <c r="B57" s="812">
        <v>75495</v>
      </c>
      <c r="C57" s="812">
        <v>4270</v>
      </c>
      <c r="D57" s="697"/>
      <c r="E57" s="698">
        <f>SUM(E58)</f>
        <v>21000</v>
      </c>
      <c r="F57" s="698">
        <f>SUM(F58)</f>
        <v>21000</v>
      </c>
      <c r="G57" s="698">
        <f>SUM(G58)</f>
        <v>30000</v>
      </c>
      <c r="H57" s="698">
        <f>SUM(H58)</f>
        <v>30000</v>
      </c>
      <c r="I57" s="699"/>
      <c r="J57" s="698">
        <f>SUM(J58)</f>
        <v>30000</v>
      </c>
      <c r="K57" s="699"/>
      <c r="L57" s="700"/>
      <c r="M57" s="700"/>
      <c r="N57" s="700"/>
      <c r="O57" s="701"/>
      <c r="P57" s="698"/>
      <c r="Q57" s="698"/>
      <c r="R57" s="692"/>
      <c r="S57" s="692"/>
      <c r="T57" s="693"/>
      <c r="U57" s="694">
        <f>G57/F57</f>
        <v>1.43</v>
      </c>
    </row>
    <row r="58" spans="1:21" ht="18" customHeight="1">
      <c r="A58" s="293">
        <v>754</v>
      </c>
      <c r="B58" s="293">
        <v>75495</v>
      </c>
      <c r="C58" s="293">
        <v>4270</v>
      </c>
      <c r="D58" s="293">
        <v>79</v>
      </c>
      <c r="E58" s="695">
        <v>21000</v>
      </c>
      <c r="F58" s="695">
        <v>21000</v>
      </c>
      <c r="G58" s="695">
        <v>30000</v>
      </c>
      <c r="H58" s="695">
        <v>30000</v>
      </c>
      <c r="I58" s="695"/>
      <c r="J58" s="695">
        <v>30000</v>
      </c>
      <c r="K58" s="695"/>
      <c r="L58" s="704"/>
      <c r="M58" s="704"/>
      <c r="N58" s="704"/>
      <c r="O58" s="705"/>
      <c r="P58" s="695"/>
      <c r="Q58" s="695"/>
      <c r="R58" s="696"/>
      <c r="S58" s="696"/>
      <c r="T58" s="100"/>
      <c r="U58" s="125"/>
    </row>
    <row r="59" spans="1:21" ht="18" customHeight="1">
      <c r="A59" s="812">
        <v>754</v>
      </c>
      <c r="B59" s="812">
        <v>75495</v>
      </c>
      <c r="C59" s="812">
        <v>4300</v>
      </c>
      <c r="D59" s="697"/>
      <c r="E59" s="698">
        <f>SUM(E60)</f>
        <v>157000</v>
      </c>
      <c r="F59" s="698">
        <f>SUM(F60)</f>
        <v>157000</v>
      </c>
      <c r="G59" s="698">
        <f>SUM(G60)</f>
        <v>170000</v>
      </c>
      <c r="H59" s="698">
        <f>SUM(H60)</f>
        <v>170000</v>
      </c>
      <c r="I59" s="699"/>
      <c r="J59" s="698">
        <f>SUM(J60)</f>
        <v>170000</v>
      </c>
      <c r="K59" s="699"/>
      <c r="L59" s="700"/>
      <c r="M59" s="700"/>
      <c r="N59" s="700"/>
      <c r="O59" s="701"/>
      <c r="P59" s="698"/>
      <c r="Q59" s="698"/>
      <c r="R59" s="692"/>
      <c r="S59" s="692"/>
      <c r="T59" s="693"/>
      <c r="U59" s="694">
        <f>G59/F59</f>
        <v>1.08</v>
      </c>
    </row>
    <row r="60" spans="1:21" ht="18" customHeight="1">
      <c r="A60" s="293">
        <v>754</v>
      </c>
      <c r="B60" s="293">
        <v>75495</v>
      </c>
      <c r="C60" s="293">
        <v>4300</v>
      </c>
      <c r="D60" s="293">
        <v>79</v>
      </c>
      <c r="E60" s="695">
        <v>157000</v>
      </c>
      <c r="F60" s="695">
        <v>157000</v>
      </c>
      <c r="G60" s="695">
        <v>170000</v>
      </c>
      <c r="H60" s="695">
        <v>170000</v>
      </c>
      <c r="I60" s="695"/>
      <c r="J60" s="695">
        <v>170000</v>
      </c>
      <c r="K60" s="695"/>
      <c r="L60" s="704"/>
      <c r="M60" s="704"/>
      <c r="N60" s="704"/>
      <c r="O60" s="705"/>
      <c r="P60" s="695"/>
      <c r="Q60" s="695"/>
      <c r="R60" s="696"/>
      <c r="S60" s="696"/>
      <c r="T60" s="100"/>
      <c r="U60" s="125">
        <f>G60/F60</f>
        <v>1.08</v>
      </c>
    </row>
    <row r="61" spans="1:21" ht="18" customHeight="1">
      <c r="A61" s="812">
        <v>801</v>
      </c>
      <c r="B61" s="812">
        <v>80101</v>
      </c>
      <c r="C61" s="812">
        <v>6050</v>
      </c>
      <c r="D61" s="697"/>
      <c r="E61" s="698">
        <f>SUM(E62:E66)</f>
        <v>2365000</v>
      </c>
      <c r="F61" s="698">
        <f>SUM(F62:F66)</f>
        <v>2365000</v>
      </c>
      <c r="G61" s="698">
        <f>SUM(G62:G66)</f>
        <v>610000</v>
      </c>
      <c r="H61" s="699"/>
      <c r="I61" s="699"/>
      <c r="J61" s="699"/>
      <c r="K61" s="699"/>
      <c r="L61" s="700"/>
      <c r="M61" s="700"/>
      <c r="N61" s="700"/>
      <c r="O61" s="701"/>
      <c r="P61" s="698">
        <f>SUM(P62:P66)</f>
        <v>610000</v>
      </c>
      <c r="Q61" s="698">
        <f>SUM(Q62:Q66)</f>
        <v>610000</v>
      </c>
      <c r="R61" s="692"/>
      <c r="S61" s="692"/>
      <c r="T61" s="693"/>
      <c r="U61" s="694">
        <f>G61/F61</f>
        <v>0.26</v>
      </c>
    </row>
    <row r="62" spans="1:21" ht="18" customHeight="1">
      <c r="A62" s="293">
        <v>801</v>
      </c>
      <c r="B62" s="293">
        <v>80101</v>
      </c>
      <c r="C62" s="293">
        <v>6050</v>
      </c>
      <c r="D62" s="293">
        <v>75</v>
      </c>
      <c r="E62" s="695">
        <v>470000</v>
      </c>
      <c r="F62" s="695">
        <v>470000</v>
      </c>
      <c r="G62" s="695">
        <v>550000</v>
      </c>
      <c r="H62" s="695"/>
      <c r="I62" s="695"/>
      <c r="J62" s="695"/>
      <c r="K62" s="695"/>
      <c r="L62" s="704"/>
      <c r="M62" s="704"/>
      <c r="N62" s="704"/>
      <c r="O62" s="705"/>
      <c r="P62" s="695">
        <v>550000</v>
      </c>
      <c r="Q62" s="695">
        <v>550000</v>
      </c>
      <c r="R62" s="696"/>
      <c r="S62" s="696"/>
      <c r="T62" s="100"/>
      <c r="U62" s="125"/>
    </row>
    <row r="63" spans="1:21" ht="18" customHeight="1">
      <c r="A63" s="293">
        <v>801</v>
      </c>
      <c r="B63" s="293">
        <v>80101</v>
      </c>
      <c r="C63" s="293">
        <v>6050</v>
      </c>
      <c r="D63" s="293">
        <v>75</v>
      </c>
      <c r="E63" s="695">
        <v>560000</v>
      </c>
      <c r="F63" s="695">
        <v>560000</v>
      </c>
      <c r="G63" s="695">
        <v>0</v>
      </c>
      <c r="H63" s="695"/>
      <c r="I63" s="695"/>
      <c r="J63" s="695"/>
      <c r="K63" s="695"/>
      <c r="L63" s="704"/>
      <c r="M63" s="704"/>
      <c r="N63" s="704"/>
      <c r="O63" s="705"/>
      <c r="P63" s="695"/>
      <c r="Q63" s="695"/>
      <c r="R63" s="696"/>
      <c r="S63" s="696"/>
      <c r="T63" s="100"/>
      <c r="U63" s="125"/>
    </row>
    <row r="64" spans="1:21" ht="18" customHeight="1">
      <c r="A64" s="293">
        <v>801</v>
      </c>
      <c r="B64" s="293">
        <v>80101</v>
      </c>
      <c r="C64" s="293">
        <v>6050</v>
      </c>
      <c r="D64" s="293">
        <v>75</v>
      </c>
      <c r="E64" s="695">
        <v>735000</v>
      </c>
      <c r="F64" s="695">
        <v>735000</v>
      </c>
      <c r="G64" s="695">
        <v>0</v>
      </c>
      <c r="H64" s="695"/>
      <c r="I64" s="695"/>
      <c r="J64" s="695"/>
      <c r="K64" s="695"/>
      <c r="L64" s="704"/>
      <c r="M64" s="704"/>
      <c r="N64" s="704"/>
      <c r="O64" s="705"/>
      <c r="P64" s="695"/>
      <c r="Q64" s="695"/>
      <c r="R64" s="696"/>
      <c r="S64" s="696"/>
      <c r="T64" s="100"/>
      <c r="U64" s="125"/>
    </row>
    <row r="65" spans="1:21" ht="18" customHeight="1">
      <c r="A65" s="293">
        <v>801</v>
      </c>
      <c r="B65" s="293">
        <v>80101</v>
      </c>
      <c r="C65" s="293">
        <v>6050</v>
      </c>
      <c r="D65" s="293">
        <v>75</v>
      </c>
      <c r="E65" s="695">
        <v>600000</v>
      </c>
      <c r="F65" s="695">
        <v>600000</v>
      </c>
      <c r="G65" s="695">
        <v>0</v>
      </c>
      <c r="H65" s="695"/>
      <c r="I65" s="695"/>
      <c r="J65" s="695"/>
      <c r="K65" s="695"/>
      <c r="L65" s="704"/>
      <c r="M65" s="704"/>
      <c r="N65" s="704"/>
      <c r="O65" s="705"/>
      <c r="P65" s="695"/>
      <c r="Q65" s="695"/>
      <c r="R65" s="696"/>
      <c r="S65" s="696"/>
      <c r="T65" s="100"/>
      <c r="U65" s="125"/>
    </row>
    <row r="66" spans="1:21" ht="18" customHeight="1">
      <c r="A66" s="293">
        <v>801</v>
      </c>
      <c r="B66" s="293">
        <v>80101</v>
      </c>
      <c r="C66" s="293">
        <v>6050</v>
      </c>
      <c r="D66" s="293">
        <v>75</v>
      </c>
      <c r="E66" s="695">
        <v>0</v>
      </c>
      <c r="F66" s="695">
        <v>0</v>
      </c>
      <c r="G66" s="695">
        <v>60000</v>
      </c>
      <c r="H66" s="695"/>
      <c r="I66" s="695"/>
      <c r="J66" s="695"/>
      <c r="K66" s="695"/>
      <c r="L66" s="704"/>
      <c r="M66" s="704"/>
      <c r="N66" s="704"/>
      <c r="O66" s="705"/>
      <c r="P66" s="695">
        <v>60000</v>
      </c>
      <c r="Q66" s="695">
        <v>60000</v>
      </c>
      <c r="R66" s="696"/>
      <c r="S66" s="696"/>
      <c r="T66" s="100"/>
      <c r="U66" s="125"/>
    </row>
    <row r="67" spans="1:21" ht="18" customHeight="1">
      <c r="A67" s="812">
        <v>801</v>
      </c>
      <c r="B67" s="812">
        <v>80110</v>
      </c>
      <c r="C67" s="812">
        <v>6050</v>
      </c>
      <c r="D67" s="697"/>
      <c r="E67" s="698">
        <f>SUM(E68)</f>
        <v>340000</v>
      </c>
      <c r="F67" s="698">
        <f>SUM(F68)</f>
        <v>340000</v>
      </c>
      <c r="G67" s="698">
        <f>SUM(G68:G68)</f>
        <v>0</v>
      </c>
      <c r="H67" s="699"/>
      <c r="I67" s="699"/>
      <c r="J67" s="699"/>
      <c r="K67" s="699"/>
      <c r="L67" s="700"/>
      <c r="M67" s="700"/>
      <c r="N67" s="700"/>
      <c r="O67" s="701"/>
      <c r="P67" s="698">
        <f>SUM(P68:P68)</f>
        <v>0</v>
      </c>
      <c r="Q67" s="698">
        <f>SUM(Q68:Q68)</f>
        <v>0</v>
      </c>
      <c r="R67" s="692"/>
      <c r="S67" s="692"/>
      <c r="T67" s="693"/>
      <c r="U67" s="694">
        <f>G67/F67</f>
        <v>0</v>
      </c>
    </row>
    <row r="68" spans="1:21" ht="18" customHeight="1">
      <c r="A68" s="293">
        <v>801</v>
      </c>
      <c r="B68" s="293">
        <v>80110</v>
      </c>
      <c r="C68" s="293">
        <v>6050</v>
      </c>
      <c r="D68" s="293">
        <v>75</v>
      </c>
      <c r="E68" s="695">
        <v>340000</v>
      </c>
      <c r="F68" s="695">
        <v>340000</v>
      </c>
      <c r="G68" s="695">
        <v>0</v>
      </c>
      <c r="H68" s="695"/>
      <c r="I68" s="695"/>
      <c r="J68" s="695"/>
      <c r="K68" s="695"/>
      <c r="L68" s="704"/>
      <c r="M68" s="704"/>
      <c r="N68" s="704"/>
      <c r="O68" s="705"/>
      <c r="P68" s="695"/>
      <c r="Q68" s="695"/>
      <c r="R68" s="696"/>
      <c r="S68" s="696"/>
      <c r="T68" s="100"/>
      <c r="U68" s="125"/>
    </row>
    <row r="69" spans="1:21" ht="18" customHeight="1">
      <c r="A69" s="812">
        <v>801</v>
      </c>
      <c r="B69" s="812">
        <v>80195</v>
      </c>
      <c r="C69" s="812">
        <v>6050</v>
      </c>
      <c r="D69" s="697"/>
      <c r="E69" s="698">
        <f>SUM(E70)</f>
        <v>0</v>
      </c>
      <c r="F69" s="698">
        <f>SUM(F70)</f>
        <v>0</v>
      </c>
      <c r="G69" s="698">
        <f>SUM(G70:G70)</f>
        <v>80000</v>
      </c>
      <c r="H69" s="699"/>
      <c r="I69" s="699"/>
      <c r="J69" s="699"/>
      <c r="K69" s="699"/>
      <c r="L69" s="700"/>
      <c r="M69" s="700"/>
      <c r="N69" s="700"/>
      <c r="O69" s="701"/>
      <c r="P69" s="698">
        <f>SUM(P70:P70)</f>
        <v>80000</v>
      </c>
      <c r="Q69" s="698">
        <f>SUM(Q70:Q70)</f>
        <v>80000</v>
      </c>
      <c r="R69" s="692"/>
      <c r="S69" s="692"/>
      <c r="T69" s="693"/>
      <c r="U69" s="694" t="e">
        <f>G69/F69</f>
        <v>#DIV/0!</v>
      </c>
    </row>
    <row r="70" spans="1:21" ht="18" customHeight="1">
      <c r="A70" s="293">
        <v>801</v>
      </c>
      <c r="B70" s="293">
        <v>80195</v>
      </c>
      <c r="C70" s="293">
        <v>6050</v>
      </c>
      <c r="D70" s="293">
        <v>75</v>
      </c>
      <c r="E70" s="695">
        <v>0</v>
      </c>
      <c r="F70" s="695">
        <v>0</v>
      </c>
      <c r="G70" s="695">
        <v>80000</v>
      </c>
      <c r="H70" s="695"/>
      <c r="I70" s="695"/>
      <c r="J70" s="695"/>
      <c r="K70" s="695"/>
      <c r="L70" s="704"/>
      <c r="M70" s="704"/>
      <c r="N70" s="704"/>
      <c r="O70" s="705"/>
      <c r="P70" s="695">
        <v>80000</v>
      </c>
      <c r="Q70" s="695">
        <v>80000</v>
      </c>
      <c r="R70" s="696"/>
      <c r="S70" s="696"/>
      <c r="T70" s="100"/>
      <c r="U70" s="125"/>
    </row>
    <row r="71" spans="1:21" ht="18" customHeight="1">
      <c r="A71" s="812">
        <v>852</v>
      </c>
      <c r="B71" s="812">
        <v>85295</v>
      </c>
      <c r="C71" s="812">
        <v>4270</v>
      </c>
      <c r="D71" s="697"/>
      <c r="E71" s="698">
        <f>SUM(E72)</f>
        <v>35000</v>
      </c>
      <c r="F71" s="698">
        <f>F72</f>
        <v>35000</v>
      </c>
      <c r="G71" s="698">
        <v>0</v>
      </c>
      <c r="H71" s="698"/>
      <c r="I71" s="698"/>
      <c r="J71" s="698"/>
      <c r="K71" s="699"/>
      <c r="L71" s="700"/>
      <c r="M71" s="700"/>
      <c r="N71" s="700"/>
      <c r="O71" s="701"/>
      <c r="P71" s="698"/>
      <c r="Q71" s="698"/>
      <c r="R71" s="692"/>
      <c r="S71" s="692"/>
      <c r="T71" s="693"/>
      <c r="U71" s="694">
        <f>G71/F71</f>
        <v>0</v>
      </c>
    </row>
    <row r="72" spans="1:21" ht="18" customHeight="1">
      <c r="A72" s="293">
        <v>852</v>
      </c>
      <c r="B72" s="293">
        <v>85295</v>
      </c>
      <c r="C72" s="293">
        <v>4270</v>
      </c>
      <c r="D72" s="293">
        <v>79</v>
      </c>
      <c r="E72" s="709">
        <v>35000</v>
      </c>
      <c r="F72" s="695">
        <v>35000</v>
      </c>
      <c r="G72" s="695">
        <v>0</v>
      </c>
      <c r="H72" s="695"/>
      <c r="I72" s="695"/>
      <c r="J72" s="695"/>
      <c r="K72" s="695"/>
      <c r="L72" s="704"/>
      <c r="M72" s="704"/>
      <c r="N72" s="704"/>
      <c r="O72" s="705"/>
      <c r="P72" s="695"/>
      <c r="Q72" s="695"/>
      <c r="R72" s="696"/>
      <c r="S72" s="696"/>
      <c r="T72" s="100"/>
      <c r="U72" s="125"/>
    </row>
    <row r="73" spans="1:21" ht="18" customHeight="1">
      <c r="A73" s="812">
        <v>852</v>
      </c>
      <c r="B73" s="812">
        <v>85295</v>
      </c>
      <c r="C73" s="812">
        <v>6050</v>
      </c>
      <c r="D73" s="697"/>
      <c r="E73" s="698">
        <f>SUM(E74)</f>
        <v>0</v>
      </c>
      <c r="F73" s="698">
        <f>F74</f>
        <v>0</v>
      </c>
      <c r="G73" s="698">
        <f>G74</f>
        <v>1889548</v>
      </c>
      <c r="H73" s="698"/>
      <c r="I73" s="698"/>
      <c r="J73" s="698"/>
      <c r="K73" s="699"/>
      <c r="L73" s="700"/>
      <c r="M73" s="700"/>
      <c r="N73" s="700"/>
      <c r="O73" s="701"/>
      <c r="P73" s="698">
        <f>P74</f>
        <v>1889548</v>
      </c>
      <c r="Q73" s="698">
        <f>Q74</f>
        <v>1889548</v>
      </c>
      <c r="R73" s="692"/>
      <c r="S73" s="692"/>
      <c r="T73" s="693"/>
      <c r="U73" s="694" t="e">
        <f>G73/F73</f>
        <v>#DIV/0!</v>
      </c>
    </row>
    <row r="74" spans="1:21" ht="18" customHeight="1">
      <c r="A74" s="293">
        <v>852</v>
      </c>
      <c r="B74" s="293">
        <v>85295</v>
      </c>
      <c r="C74" s="293">
        <v>6050</v>
      </c>
      <c r="D74" s="293">
        <v>79</v>
      </c>
      <c r="E74" s="709">
        <v>0</v>
      </c>
      <c r="F74" s="695">
        <v>0</v>
      </c>
      <c r="G74" s="695">
        <v>1889548</v>
      </c>
      <c r="H74" s="695"/>
      <c r="I74" s="695"/>
      <c r="J74" s="695"/>
      <c r="K74" s="695"/>
      <c r="L74" s="704"/>
      <c r="M74" s="704"/>
      <c r="N74" s="704"/>
      <c r="O74" s="705"/>
      <c r="P74" s="695">
        <v>1889548</v>
      </c>
      <c r="Q74" s="695">
        <v>1889548</v>
      </c>
      <c r="R74" s="696"/>
      <c r="S74" s="696"/>
      <c r="T74" s="100"/>
      <c r="U74" s="125"/>
    </row>
    <row r="75" spans="1:21" ht="18" customHeight="1">
      <c r="A75" s="812">
        <v>853</v>
      </c>
      <c r="B75" s="812">
        <v>85395</v>
      </c>
      <c r="C75" s="812">
        <v>6050</v>
      </c>
      <c r="D75" s="697"/>
      <c r="E75" s="698">
        <f>SUM(E76)</f>
        <v>80000</v>
      </c>
      <c r="F75" s="698">
        <f>F76</f>
        <v>80000</v>
      </c>
      <c r="G75" s="698">
        <f>G76</f>
        <v>0</v>
      </c>
      <c r="H75" s="698"/>
      <c r="I75" s="698"/>
      <c r="J75" s="698"/>
      <c r="K75" s="699"/>
      <c r="L75" s="700"/>
      <c r="M75" s="700"/>
      <c r="N75" s="700"/>
      <c r="O75" s="701"/>
      <c r="P75" s="698">
        <f>P76</f>
        <v>0</v>
      </c>
      <c r="Q75" s="698">
        <f>Q76</f>
        <v>0</v>
      </c>
      <c r="R75" s="692"/>
      <c r="S75" s="692"/>
      <c r="T75" s="693"/>
      <c r="U75" s="694">
        <f>G75/F75</f>
        <v>0</v>
      </c>
    </row>
    <row r="76" spans="1:21" ht="18" customHeight="1">
      <c r="A76" s="293">
        <v>853</v>
      </c>
      <c r="B76" s="293">
        <v>85395</v>
      </c>
      <c r="C76" s="293">
        <v>6050</v>
      </c>
      <c r="D76" s="293">
        <v>79</v>
      </c>
      <c r="E76" s="709">
        <v>80000</v>
      </c>
      <c r="F76" s="695">
        <v>80000</v>
      </c>
      <c r="G76" s="695">
        <v>0</v>
      </c>
      <c r="H76" s="695"/>
      <c r="I76" s="695"/>
      <c r="J76" s="695"/>
      <c r="K76" s="695"/>
      <c r="L76" s="704"/>
      <c r="M76" s="704"/>
      <c r="N76" s="704"/>
      <c r="O76" s="705"/>
      <c r="P76" s="695">
        <v>0</v>
      </c>
      <c r="Q76" s="695">
        <v>0</v>
      </c>
      <c r="R76" s="696"/>
      <c r="S76" s="696"/>
      <c r="T76" s="100"/>
      <c r="U76" s="125"/>
    </row>
    <row r="77" spans="1:21" ht="18" customHeight="1">
      <c r="A77" s="812">
        <v>900</v>
      </c>
      <c r="B77" s="812">
        <v>90001</v>
      </c>
      <c r="C77" s="812">
        <v>4390</v>
      </c>
      <c r="D77" s="697"/>
      <c r="E77" s="698">
        <v>1230</v>
      </c>
      <c r="F77" s="698">
        <v>1230</v>
      </c>
      <c r="G77" s="698">
        <v>0</v>
      </c>
      <c r="H77" s="698"/>
      <c r="I77" s="698"/>
      <c r="J77" s="698"/>
      <c r="K77" s="699"/>
      <c r="L77" s="700"/>
      <c r="M77" s="700"/>
      <c r="N77" s="700"/>
      <c r="O77" s="701"/>
      <c r="P77" s="698"/>
      <c r="Q77" s="698"/>
      <c r="R77" s="692"/>
      <c r="S77" s="692"/>
      <c r="T77" s="693"/>
      <c r="U77" s="694">
        <f>G77/F77</f>
        <v>0</v>
      </c>
    </row>
    <row r="78" spans="1:21" ht="18" customHeight="1">
      <c r="A78" s="293">
        <v>900</v>
      </c>
      <c r="B78" s="293">
        <v>90001</v>
      </c>
      <c r="C78" s="293">
        <v>4390</v>
      </c>
      <c r="D78" s="293">
        <v>46</v>
      </c>
      <c r="E78" s="709">
        <v>1230</v>
      </c>
      <c r="F78" s="695">
        <v>1230</v>
      </c>
      <c r="G78" s="695">
        <v>0</v>
      </c>
      <c r="H78" s="695"/>
      <c r="I78" s="695"/>
      <c r="J78" s="695"/>
      <c r="K78" s="695"/>
      <c r="L78" s="704"/>
      <c r="M78" s="704"/>
      <c r="N78" s="704"/>
      <c r="O78" s="705"/>
      <c r="P78" s="695"/>
      <c r="Q78" s="695"/>
      <c r="R78" s="696"/>
      <c r="S78" s="696"/>
      <c r="T78" s="100"/>
      <c r="U78" s="125">
        <f>G78/F78</f>
        <v>0</v>
      </c>
    </row>
    <row r="79" spans="1:21" ht="18" customHeight="1">
      <c r="A79" s="812">
        <v>900</v>
      </c>
      <c r="B79" s="812">
        <v>90001</v>
      </c>
      <c r="C79" s="812">
        <v>4430</v>
      </c>
      <c r="D79" s="697"/>
      <c r="E79" s="698">
        <v>200</v>
      </c>
      <c r="F79" s="698">
        <v>0</v>
      </c>
      <c r="G79" s="698">
        <v>0</v>
      </c>
      <c r="H79" s="698"/>
      <c r="I79" s="698"/>
      <c r="J79" s="698"/>
      <c r="K79" s="699"/>
      <c r="L79" s="700"/>
      <c r="M79" s="700"/>
      <c r="N79" s="700"/>
      <c r="O79" s="701"/>
      <c r="P79" s="698"/>
      <c r="Q79" s="698"/>
      <c r="R79" s="692"/>
      <c r="S79" s="692"/>
      <c r="T79" s="693"/>
      <c r="U79" s="694"/>
    </row>
    <row r="80" spans="1:21" ht="18" customHeight="1">
      <c r="A80" s="293">
        <v>900</v>
      </c>
      <c r="B80" s="293">
        <v>90001</v>
      </c>
      <c r="C80" s="293">
        <v>4430</v>
      </c>
      <c r="D80" s="293">
        <v>46</v>
      </c>
      <c r="E80" s="709">
        <v>200</v>
      </c>
      <c r="F80" s="695">
        <v>0</v>
      </c>
      <c r="G80" s="695">
        <v>0</v>
      </c>
      <c r="H80" s="695"/>
      <c r="I80" s="695"/>
      <c r="J80" s="695"/>
      <c r="K80" s="695"/>
      <c r="L80" s="704"/>
      <c r="M80" s="704"/>
      <c r="N80" s="704"/>
      <c r="O80" s="705"/>
      <c r="P80" s="695"/>
      <c r="Q80" s="695"/>
      <c r="R80" s="696"/>
      <c r="S80" s="696"/>
      <c r="T80" s="100"/>
      <c r="U80" s="125"/>
    </row>
    <row r="81" spans="1:21" ht="18" customHeight="1">
      <c r="A81" s="492">
        <v>900</v>
      </c>
      <c r="B81" s="492">
        <v>90001</v>
      </c>
      <c r="C81" s="492">
        <v>6050</v>
      </c>
      <c r="D81" s="697"/>
      <c r="E81" s="710">
        <f>SUM(E82:E84)</f>
        <v>220000</v>
      </c>
      <c r="F81" s="710">
        <f>SUM(F82:F84)</f>
        <v>220000</v>
      </c>
      <c r="G81" s="710">
        <f>SUM(G82:G84)</f>
        <v>2180396</v>
      </c>
      <c r="H81" s="700"/>
      <c r="I81" s="700"/>
      <c r="J81" s="700"/>
      <c r="K81" s="700"/>
      <c r="L81" s="700"/>
      <c r="M81" s="700"/>
      <c r="N81" s="700"/>
      <c r="O81" s="701"/>
      <c r="P81" s="710">
        <f>SUM(P82:P84)</f>
        <v>2180396</v>
      </c>
      <c r="Q81" s="710">
        <f>SUM(Q82:Q84)</f>
        <v>2180396</v>
      </c>
      <c r="R81" s="692"/>
      <c r="S81" s="692"/>
      <c r="T81" s="693"/>
      <c r="U81" s="694">
        <f aca="true" t="shared" si="0" ref="U81:U87">G81/F81</f>
        <v>9.91</v>
      </c>
    </row>
    <row r="82" spans="1:21" ht="18" customHeight="1">
      <c r="A82" s="293">
        <v>900</v>
      </c>
      <c r="B82" s="293">
        <v>90001</v>
      </c>
      <c r="C82" s="293">
        <v>6050</v>
      </c>
      <c r="D82" s="293">
        <v>46</v>
      </c>
      <c r="E82" s="695">
        <v>50000</v>
      </c>
      <c r="F82" s="695">
        <v>50000</v>
      </c>
      <c r="G82" s="695">
        <v>1960396</v>
      </c>
      <c r="H82" s="695"/>
      <c r="I82" s="704"/>
      <c r="J82" s="704"/>
      <c r="K82" s="704"/>
      <c r="L82" s="704"/>
      <c r="M82" s="704"/>
      <c r="N82" s="704"/>
      <c r="O82" s="705"/>
      <c r="P82" s="695">
        <v>1960396</v>
      </c>
      <c r="Q82" s="695">
        <v>1960396</v>
      </c>
      <c r="R82" s="696"/>
      <c r="S82" s="696"/>
      <c r="T82" s="100"/>
      <c r="U82" s="125">
        <f t="shared" si="0"/>
        <v>39.21</v>
      </c>
    </row>
    <row r="83" spans="1:21" ht="18" customHeight="1">
      <c r="A83" s="293">
        <v>900</v>
      </c>
      <c r="B83" s="293">
        <v>90001</v>
      </c>
      <c r="C83" s="293">
        <v>6050</v>
      </c>
      <c r="D83" s="293">
        <v>46</v>
      </c>
      <c r="E83" s="695">
        <v>100000</v>
      </c>
      <c r="F83" s="695">
        <v>100000</v>
      </c>
      <c r="G83" s="695">
        <v>0</v>
      </c>
      <c r="H83" s="695"/>
      <c r="I83" s="704"/>
      <c r="J83" s="704"/>
      <c r="K83" s="704"/>
      <c r="L83" s="704"/>
      <c r="M83" s="704"/>
      <c r="N83" s="704"/>
      <c r="O83" s="705"/>
      <c r="P83" s="695"/>
      <c r="Q83" s="695"/>
      <c r="R83" s="696"/>
      <c r="S83" s="696"/>
      <c r="T83" s="100"/>
      <c r="U83" s="125">
        <f t="shared" si="0"/>
        <v>0</v>
      </c>
    </row>
    <row r="84" spans="1:21" ht="18" customHeight="1">
      <c r="A84" s="293">
        <v>900</v>
      </c>
      <c r="B84" s="293">
        <v>90001</v>
      </c>
      <c r="C84" s="293">
        <v>6050</v>
      </c>
      <c r="D84" s="293">
        <v>46</v>
      </c>
      <c r="E84" s="695">
        <v>70000</v>
      </c>
      <c r="F84" s="695">
        <v>70000</v>
      </c>
      <c r="G84" s="695">
        <v>220000</v>
      </c>
      <c r="H84" s="695"/>
      <c r="I84" s="704"/>
      <c r="J84" s="704"/>
      <c r="K84" s="704"/>
      <c r="L84" s="704"/>
      <c r="M84" s="704"/>
      <c r="N84" s="704"/>
      <c r="O84" s="705"/>
      <c r="P84" s="695">
        <v>220000</v>
      </c>
      <c r="Q84" s="695">
        <v>220000</v>
      </c>
      <c r="R84" s="696"/>
      <c r="S84" s="696"/>
      <c r="T84" s="100"/>
      <c r="U84" s="125">
        <f t="shared" si="0"/>
        <v>3.14</v>
      </c>
    </row>
    <row r="85" spans="1:21" ht="18" customHeight="1">
      <c r="A85" s="812">
        <v>900</v>
      </c>
      <c r="B85" s="812">
        <v>90004</v>
      </c>
      <c r="C85" s="812">
        <v>4270</v>
      </c>
      <c r="D85" s="697"/>
      <c r="E85" s="698">
        <v>50000</v>
      </c>
      <c r="F85" s="698">
        <v>50000</v>
      </c>
      <c r="G85" s="698">
        <v>0</v>
      </c>
      <c r="H85" s="698"/>
      <c r="I85" s="698"/>
      <c r="J85" s="698"/>
      <c r="K85" s="699"/>
      <c r="L85" s="700"/>
      <c r="M85" s="700"/>
      <c r="N85" s="700"/>
      <c r="O85" s="701"/>
      <c r="P85" s="698"/>
      <c r="Q85" s="698"/>
      <c r="R85" s="692"/>
      <c r="S85" s="692"/>
      <c r="T85" s="693"/>
      <c r="U85" s="694">
        <f t="shared" si="0"/>
        <v>0</v>
      </c>
    </row>
    <row r="86" spans="1:21" ht="18" customHeight="1">
      <c r="A86" s="293">
        <v>900</v>
      </c>
      <c r="B86" s="293">
        <v>90004</v>
      </c>
      <c r="C86" s="293">
        <v>4270</v>
      </c>
      <c r="D86" s="6" t="s">
        <v>776</v>
      </c>
      <c r="E86" s="709">
        <v>50000</v>
      </c>
      <c r="F86" s="695">
        <v>50000</v>
      </c>
      <c r="G86" s="695">
        <v>0</v>
      </c>
      <c r="H86" s="695"/>
      <c r="I86" s="695"/>
      <c r="J86" s="695"/>
      <c r="K86" s="695"/>
      <c r="L86" s="704"/>
      <c r="M86" s="704"/>
      <c r="N86" s="704"/>
      <c r="O86" s="705"/>
      <c r="P86" s="695"/>
      <c r="Q86" s="695"/>
      <c r="R86" s="696"/>
      <c r="S86" s="696"/>
      <c r="T86" s="100"/>
      <c r="U86" s="125">
        <f t="shared" si="0"/>
        <v>0</v>
      </c>
    </row>
    <row r="87" spans="1:21" ht="18" customHeight="1">
      <c r="A87" s="492">
        <v>900</v>
      </c>
      <c r="B87" s="492">
        <v>90015</v>
      </c>
      <c r="C87" s="492">
        <v>6050</v>
      </c>
      <c r="D87" s="697"/>
      <c r="E87" s="710">
        <f>SUM(E88:E93)</f>
        <v>93800</v>
      </c>
      <c r="F87" s="710">
        <f>SUM(F88:F93)</f>
        <v>93800</v>
      </c>
      <c r="G87" s="710">
        <f>SUM(G88:G93)</f>
        <v>197000</v>
      </c>
      <c r="H87" s="700"/>
      <c r="I87" s="700"/>
      <c r="J87" s="700"/>
      <c r="K87" s="700"/>
      <c r="L87" s="700"/>
      <c r="M87" s="700"/>
      <c r="N87" s="700"/>
      <c r="O87" s="701"/>
      <c r="P87" s="710">
        <f>SUM(P88:P93)</f>
        <v>197000</v>
      </c>
      <c r="Q87" s="710">
        <f>SUM(Q88:Q93)</f>
        <v>197000</v>
      </c>
      <c r="R87" s="711"/>
      <c r="S87" s="711"/>
      <c r="T87" s="712"/>
      <c r="U87" s="694">
        <f t="shared" si="0"/>
        <v>2.1</v>
      </c>
    </row>
    <row r="88" spans="1:21" ht="18" customHeight="1">
      <c r="A88" s="293">
        <v>900</v>
      </c>
      <c r="B88" s="293">
        <v>90015</v>
      </c>
      <c r="C88" s="293">
        <v>6050</v>
      </c>
      <c r="D88" s="293">
        <v>33</v>
      </c>
      <c r="E88" s="713">
        <v>52500</v>
      </c>
      <c r="F88" s="695">
        <v>52500</v>
      </c>
      <c r="G88" s="713">
        <v>0</v>
      </c>
      <c r="H88" s="704"/>
      <c r="I88" s="704"/>
      <c r="J88" s="704"/>
      <c r="K88" s="704"/>
      <c r="L88" s="704"/>
      <c r="M88" s="704"/>
      <c r="N88" s="704"/>
      <c r="O88" s="705"/>
      <c r="P88" s="713"/>
      <c r="Q88" s="713"/>
      <c r="R88" s="714"/>
      <c r="S88" s="714"/>
      <c r="T88" s="8"/>
      <c r="U88" s="125"/>
    </row>
    <row r="89" spans="1:21" ht="18" customHeight="1">
      <c r="A89" s="293">
        <v>900</v>
      </c>
      <c r="B89" s="293">
        <v>90015</v>
      </c>
      <c r="C89" s="293">
        <v>6050</v>
      </c>
      <c r="D89" s="293">
        <v>33</v>
      </c>
      <c r="E89" s="713">
        <v>25000</v>
      </c>
      <c r="F89" s="695">
        <v>25000</v>
      </c>
      <c r="G89" s="713">
        <v>0</v>
      </c>
      <c r="H89" s="704"/>
      <c r="I89" s="704"/>
      <c r="J89" s="704"/>
      <c r="K89" s="704"/>
      <c r="L89" s="704"/>
      <c r="M89" s="704"/>
      <c r="N89" s="704"/>
      <c r="O89" s="705"/>
      <c r="P89" s="713"/>
      <c r="Q89" s="713"/>
      <c r="R89" s="714"/>
      <c r="S89" s="714"/>
      <c r="T89" s="8"/>
      <c r="U89" s="125"/>
    </row>
    <row r="90" spans="1:21" ht="18" customHeight="1">
      <c r="A90" s="293">
        <v>900</v>
      </c>
      <c r="B90" s="293">
        <v>90015</v>
      </c>
      <c r="C90" s="293">
        <v>6050</v>
      </c>
      <c r="D90" s="293">
        <v>33</v>
      </c>
      <c r="E90" s="713">
        <v>3500</v>
      </c>
      <c r="F90" s="695">
        <v>3500</v>
      </c>
      <c r="G90" s="713">
        <v>0</v>
      </c>
      <c r="H90" s="704"/>
      <c r="I90" s="704"/>
      <c r="J90" s="704"/>
      <c r="K90" s="704"/>
      <c r="L90" s="704"/>
      <c r="M90" s="704"/>
      <c r="N90" s="704"/>
      <c r="O90" s="705"/>
      <c r="P90" s="713"/>
      <c r="Q90" s="713"/>
      <c r="R90" s="714"/>
      <c r="S90" s="714"/>
      <c r="T90" s="8"/>
      <c r="U90" s="125"/>
    </row>
    <row r="91" spans="1:21" ht="18" customHeight="1">
      <c r="A91" s="293">
        <v>900</v>
      </c>
      <c r="B91" s="293">
        <v>90015</v>
      </c>
      <c r="C91" s="293">
        <v>6050</v>
      </c>
      <c r="D91" s="293">
        <v>33</v>
      </c>
      <c r="E91" s="713">
        <v>3500</v>
      </c>
      <c r="F91" s="695">
        <v>3500</v>
      </c>
      <c r="G91" s="713">
        <v>0</v>
      </c>
      <c r="H91" s="704"/>
      <c r="I91" s="704"/>
      <c r="J91" s="704"/>
      <c r="K91" s="704"/>
      <c r="L91" s="704"/>
      <c r="M91" s="704"/>
      <c r="N91" s="704"/>
      <c r="O91" s="705"/>
      <c r="P91" s="713"/>
      <c r="Q91" s="713"/>
      <c r="R91" s="714"/>
      <c r="S91" s="714"/>
      <c r="T91" s="8"/>
      <c r="U91" s="125"/>
    </row>
    <row r="92" spans="1:21" ht="18" customHeight="1">
      <c r="A92" s="293">
        <v>900</v>
      </c>
      <c r="B92" s="293">
        <v>90015</v>
      </c>
      <c r="C92" s="293">
        <v>6050</v>
      </c>
      <c r="D92" s="293">
        <v>33</v>
      </c>
      <c r="E92" s="713">
        <v>9300</v>
      </c>
      <c r="F92" s="695">
        <v>9300</v>
      </c>
      <c r="G92" s="713">
        <v>0</v>
      </c>
      <c r="H92" s="704"/>
      <c r="I92" s="704"/>
      <c r="J92" s="704"/>
      <c r="K92" s="704"/>
      <c r="L92" s="704"/>
      <c r="M92" s="704"/>
      <c r="N92" s="704"/>
      <c r="O92" s="705"/>
      <c r="P92" s="713"/>
      <c r="Q92" s="713"/>
      <c r="R92" s="714"/>
      <c r="S92" s="714"/>
      <c r="T92" s="8"/>
      <c r="U92" s="125"/>
    </row>
    <row r="93" spans="1:21" ht="18" customHeight="1">
      <c r="A93" s="293">
        <v>900</v>
      </c>
      <c r="B93" s="293">
        <v>90015</v>
      </c>
      <c r="C93" s="293">
        <v>6050</v>
      </c>
      <c r="D93" s="293">
        <v>33</v>
      </c>
      <c r="E93" s="713">
        <v>0</v>
      </c>
      <c r="F93" s="695">
        <v>0</v>
      </c>
      <c r="G93" s="713">
        <v>197000</v>
      </c>
      <c r="H93" s="704"/>
      <c r="I93" s="704"/>
      <c r="J93" s="704"/>
      <c r="K93" s="704"/>
      <c r="L93" s="704"/>
      <c r="M93" s="704"/>
      <c r="N93" s="704"/>
      <c r="O93" s="705"/>
      <c r="P93" s="713">
        <v>197000</v>
      </c>
      <c r="Q93" s="713">
        <v>197000</v>
      </c>
      <c r="R93" s="714"/>
      <c r="S93" s="714"/>
      <c r="T93" s="8"/>
      <c r="U93" s="125"/>
    </row>
    <row r="94" spans="1:21" ht="18" customHeight="1">
      <c r="A94" s="492">
        <v>900</v>
      </c>
      <c r="B94" s="492">
        <v>90095</v>
      </c>
      <c r="C94" s="492">
        <v>4260</v>
      </c>
      <c r="D94" s="697"/>
      <c r="E94" s="710">
        <v>2000</v>
      </c>
      <c r="F94" s="710">
        <f>SUM(F95)</f>
        <v>2000</v>
      </c>
      <c r="G94" s="710">
        <f>SUM(G95)</f>
        <v>0</v>
      </c>
      <c r="H94" s="710"/>
      <c r="I94" s="700"/>
      <c r="J94" s="710"/>
      <c r="K94" s="710"/>
      <c r="L94" s="700"/>
      <c r="M94" s="710"/>
      <c r="N94" s="700"/>
      <c r="O94" s="701"/>
      <c r="P94" s="698"/>
      <c r="Q94" s="698"/>
      <c r="R94" s="711"/>
      <c r="S94" s="711"/>
      <c r="T94" s="712"/>
      <c r="U94" s="694">
        <f>G94/F94</f>
        <v>0</v>
      </c>
    </row>
    <row r="95" spans="1:21" ht="18" customHeight="1">
      <c r="A95" s="293">
        <v>900</v>
      </c>
      <c r="B95" s="293">
        <v>90095</v>
      </c>
      <c r="C95" s="293">
        <v>4260</v>
      </c>
      <c r="D95" s="293">
        <v>79</v>
      </c>
      <c r="E95" s="695">
        <v>2000</v>
      </c>
      <c r="F95" s="695">
        <v>2000</v>
      </c>
      <c r="G95" s="695">
        <v>0</v>
      </c>
      <c r="H95" s="695"/>
      <c r="I95" s="695"/>
      <c r="J95" s="695"/>
      <c r="K95" s="695"/>
      <c r="L95" s="704"/>
      <c r="M95" s="695"/>
      <c r="N95" s="704"/>
      <c r="O95" s="705"/>
      <c r="P95" s="695"/>
      <c r="Q95" s="695"/>
      <c r="R95" s="714"/>
      <c r="S95" s="714"/>
      <c r="T95" s="8"/>
      <c r="U95" s="125"/>
    </row>
    <row r="96" spans="1:21" ht="18" customHeight="1">
      <c r="A96" s="492">
        <v>900</v>
      </c>
      <c r="B96" s="492">
        <v>90095</v>
      </c>
      <c r="C96" s="492">
        <v>4300</v>
      </c>
      <c r="D96" s="697"/>
      <c r="E96" s="710">
        <f>SUM(E97)</f>
        <v>68000</v>
      </c>
      <c r="F96" s="710">
        <f>SUM(F97)</f>
        <v>68000</v>
      </c>
      <c r="G96" s="710">
        <f>SUM(G97)</f>
        <v>70000</v>
      </c>
      <c r="H96" s="710">
        <f>SUM(H97)</f>
        <v>70000</v>
      </c>
      <c r="I96" s="700"/>
      <c r="J96" s="710">
        <f>SUM(J97)</f>
        <v>70000</v>
      </c>
      <c r="K96" s="710"/>
      <c r="L96" s="700"/>
      <c r="M96" s="710"/>
      <c r="N96" s="700"/>
      <c r="O96" s="701"/>
      <c r="P96" s="698"/>
      <c r="Q96" s="698"/>
      <c r="R96" s="711"/>
      <c r="S96" s="711"/>
      <c r="T96" s="712"/>
      <c r="U96" s="694">
        <f>G96/F96</f>
        <v>1.03</v>
      </c>
    </row>
    <row r="97" spans="1:21" ht="18" customHeight="1">
      <c r="A97" s="293">
        <v>900</v>
      </c>
      <c r="B97" s="293">
        <v>90095</v>
      </c>
      <c r="C97" s="293">
        <v>4300</v>
      </c>
      <c r="D97" s="293">
        <v>79</v>
      </c>
      <c r="E97" s="695">
        <v>68000</v>
      </c>
      <c r="F97" s="695">
        <v>68000</v>
      </c>
      <c r="G97" s="695">
        <v>70000</v>
      </c>
      <c r="H97" s="695">
        <v>70000</v>
      </c>
      <c r="I97" s="695"/>
      <c r="J97" s="695">
        <v>70000</v>
      </c>
      <c r="K97" s="695"/>
      <c r="L97" s="704"/>
      <c r="M97" s="695"/>
      <c r="N97" s="704"/>
      <c r="O97" s="705"/>
      <c r="P97" s="695"/>
      <c r="Q97" s="695"/>
      <c r="R97" s="714"/>
      <c r="S97" s="714"/>
      <c r="T97" s="8"/>
      <c r="U97" s="125"/>
    </row>
    <row r="98" spans="1:21" ht="18" customHeight="1">
      <c r="A98" s="492">
        <v>900</v>
      </c>
      <c r="B98" s="492">
        <v>90095</v>
      </c>
      <c r="C98" s="492">
        <v>4430</v>
      </c>
      <c r="D98" s="697"/>
      <c r="E98" s="710">
        <f>SUM(E99:E100)</f>
        <v>113770</v>
      </c>
      <c r="F98" s="710">
        <f>SUM(F99:F100)</f>
        <v>113770</v>
      </c>
      <c r="G98" s="710">
        <f>SUM(G99:G100)</f>
        <v>115000</v>
      </c>
      <c r="H98" s="710">
        <f>SUM(H99:H100)</f>
        <v>115000</v>
      </c>
      <c r="I98" s="710"/>
      <c r="J98" s="710">
        <f>SUM(J99:J100)</f>
        <v>115000</v>
      </c>
      <c r="K98" s="700"/>
      <c r="L98" s="700"/>
      <c r="M98" s="700"/>
      <c r="N98" s="700"/>
      <c r="O98" s="701"/>
      <c r="P98" s="698"/>
      <c r="Q98" s="698"/>
      <c r="R98" s="711"/>
      <c r="S98" s="711"/>
      <c r="T98" s="712"/>
      <c r="U98" s="694">
        <f>G98/F98</f>
        <v>1.01</v>
      </c>
    </row>
    <row r="99" spans="1:21" ht="18" customHeight="1">
      <c r="A99" s="293">
        <v>900</v>
      </c>
      <c r="B99" s="293">
        <v>90095</v>
      </c>
      <c r="C99" s="293">
        <v>4430</v>
      </c>
      <c r="D99" s="293">
        <v>79</v>
      </c>
      <c r="E99" s="695">
        <v>90000</v>
      </c>
      <c r="F99" s="695">
        <v>90000</v>
      </c>
      <c r="G99" s="695">
        <v>90000</v>
      </c>
      <c r="H99" s="695">
        <v>90000</v>
      </c>
      <c r="I99" s="695"/>
      <c r="J99" s="695">
        <v>90000</v>
      </c>
      <c r="K99" s="704"/>
      <c r="L99" s="704"/>
      <c r="M99" s="704"/>
      <c r="N99" s="704"/>
      <c r="O99" s="705"/>
      <c r="P99" s="695"/>
      <c r="Q99" s="695"/>
      <c r="R99" s="714"/>
      <c r="S99" s="714"/>
      <c r="T99" s="8"/>
      <c r="U99" s="125">
        <f>G99/F99</f>
        <v>1</v>
      </c>
    </row>
    <row r="100" spans="1:21" ht="18" customHeight="1">
      <c r="A100" s="293">
        <v>900</v>
      </c>
      <c r="B100" s="293">
        <v>90095</v>
      </c>
      <c r="C100" s="293">
        <v>4430</v>
      </c>
      <c r="D100" s="293">
        <v>79</v>
      </c>
      <c r="E100" s="695">
        <v>23770</v>
      </c>
      <c r="F100" s="695">
        <v>23770</v>
      </c>
      <c r="G100" s="695">
        <v>25000</v>
      </c>
      <c r="H100" s="695">
        <v>25000</v>
      </c>
      <c r="I100" s="695"/>
      <c r="J100" s="695">
        <v>25000</v>
      </c>
      <c r="K100" s="704"/>
      <c r="L100" s="704"/>
      <c r="M100" s="704"/>
      <c r="N100" s="704"/>
      <c r="O100" s="705"/>
      <c r="P100" s="695"/>
      <c r="Q100" s="695"/>
      <c r="R100" s="714"/>
      <c r="S100" s="714"/>
      <c r="T100" s="8"/>
      <c r="U100" s="125"/>
    </row>
    <row r="101" spans="1:21" ht="18" customHeight="1">
      <c r="A101" s="492">
        <v>900</v>
      </c>
      <c r="B101" s="492">
        <v>90095</v>
      </c>
      <c r="C101" s="492">
        <v>6050</v>
      </c>
      <c r="D101" s="697"/>
      <c r="E101" s="698">
        <f>SUM(E102:E102)</f>
        <v>15000</v>
      </c>
      <c r="F101" s="698">
        <f>SUM(F102:F102)</f>
        <v>15000</v>
      </c>
      <c r="G101" s="698">
        <f>SUM(G102:G104)</f>
        <v>600000</v>
      </c>
      <c r="H101" s="700"/>
      <c r="I101" s="700"/>
      <c r="J101" s="700"/>
      <c r="K101" s="700"/>
      <c r="L101" s="700"/>
      <c r="M101" s="700"/>
      <c r="N101" s="700"/>
      <c r="O101" s="701"/>
      <c r="P101" s="698">
        <f>SUM(P102:P108)</f>
        <v>600000</v>
      </c>
      <c r="Q101" s="698">
        <f>SUM(Q102:Q108)</f>
        <v>600000</v>
      </c>
      <c r="R101" s="698"/>
      <c r="S101" s="711"/>
      <c r="T101" s="712"/>
      <c r="U101" s="694">
        <f>G101/F101</f>
        <v>40</v>
      </c>
    </row>
    <row r="102" spans="1:21" ht="18" customHeight="1">
      <c r="A102" s="293">
        <v>900</v>
      </c>
      <c r="B102" s="293">
        <v>90095</v>
      </c>
      <c r="C102" s="293">
        <v>6050</v>
      </c>
      <c r="D102" s="293">
        <v>61</v>
      </c>
      <c r="E102" s="695">
        <v>15000</v>
      </c>
      <c r="F102" s="695">
        <v>15000</v>
      </c>
      <c r="G102" s="695">
        <v>0</v>
      </c>
      <c r="H102" s="704"/>
      <c r="I102" s="704"/>
      <c r="J102" s="704"/>
      <c r="K102" s="704"/>
      <c r="L102" s="704"/>
      <c r="M102" s="704"/>
      <c r="N102" s="704"/>
      <c r="O102" s="705"/>
      <c r="P102" s="695"/>
      <c r="Q102" s="695"/>
      <c r="R102" s="714"/>
      <c r="S102" s="714"/>
      <c r="T102" s="8"/>
      <c r="U102" s="125"/>
    </row>
    <row r="103" spans="1:21" ht="18" customHeight="1">
      <c r="A103" s="293">
        <v>900</v>
      </c>
      <c r="B103" s="293">
        <v>90095</v>
      </c>
      <c r="C103" s="293">
        <v>6050</v>
      </c>
      <c r="D103" s="293">
        <v>61</v>
      </c>
      <c r="E103" s="695">
        <v>0</v>
      </c>
      <c r="F103" s="695">
        <v>0</v>
      </c>
      <c r="G103" s="695">
        <v>250000</v>
      </c>
      <c r="H103" s="704"/>
      <c r="I103" s="704"/>
      <c r="J103" s="704"/>
      <c r="K103" s="704"/>
      <c r="L103" s="704"/>
      <c r="M103" s="704"/>
      <c r="N103" s="704"/>
      <c r="O103" s="705"/>
      <c r="P103" s="695">
        <v>250000</v>
      </c>
      <c r="Q103" s="695">
        <v>250000</v>
      </c>
      <c r="R103" s="714"/>
      <c r="S103" s="714"/>
      <c r="T103" s="8"/>
      <c r="U103" s="125"/>
    </row>
    <row r="104" spans="1:21" ht="18" customHeight="1">
      <c r="A104" s="293">
        <v>900</v>
      </c>
      <c r="B104" s="293">
        <v>90095</v>
      </c>
      <c r="C104" s="293">
        <v>6050</v>
      </c>
      <c r="D104" s="293">
        <v>61</v>
      </c>
      <c r="E104" s="695">
        <v>0</v>
      </c>
      <c r="F104" s="695">
        <v>0</v>
      </c>
      <c r="G104" s="695">
        <v>350000</v>
      </c>
      <c r="H104" s="704"/>
      <c r="I104" s="704"/>
      <c r="J104" s="704"/>
      <c r="K104" s="704"/>
      <c r="L104" s="704"/>
      <c r="M104" s="704"/>
      <c r="N104" s="704"/>
      <c r="O104" s="705"/>
      <c r="P104" s="695">
        <v>350000</v>
      </c>
      <c r="Q104" s="695">
        <v>350000</v>
      </c>
      <c r="R104" s="714"/>
      <c r="S104" s="714"/>
      <c r="T104" s="8"/>
      <c r="U104" s="125"/>
    </row>
    <row r="105" spans="1:21" ht="18" customHeight="1">
      <c r="A105" s="492">
        <v>921</v>
      </c>
      <c r="B105" s="492">
        <v>92109</v>
      </c>
      <c r="C105" s="492">
        <v>4270</v>
      </c>
      <c r="D105" s="697"/>
      <c r="E105" s="710">
        <f>SUM(E106:E106)</f>
        <v>50000</v>
      </c>
      <c r="F105" s="710">
        <f>SUM(F106:F106)</f>
        <v>50000</v>
      </c>
      <c r="G105" s="710">
        <f>SUM(G106:G106)</f>
        <v>50000</v>
      </c>
      <c r="H105" s="710">
        <f>SUM(H106:H106)</f>
        <v>50000</v>
      </c>
      <c r="I105" s="710"/>
      <c r="J105" s="710">
        <f>SUM(J106:J106)</f>
        <v>50000</v>
      </c>
      <c r="K105" s="700"/>
      <c r="L105" s="700"/>
      <c r="M105" s="700"/>
      <c r="N105" s="700"/>
      <c r="O105" s="701"/>
      <c r="P105" s="698"/>
      <c r="Q105" s="698"/>
      <c r="R105" s="711"/>
      <c r="S105" s="711"/>
      <c r="T105" s="712"/>
      <c r="U105" s="694">
        <f>G105/F105</f>
        <v>1</v>
      </c>
    </row>
    <row r="106" spans="1:21" ht="18" customHeight="1">
      <c r="A106" s="293">
        <v>921</v>
      </c>
      <c r="B106" s="293">
        <v>92109</v>
      </c>
      <c r="C106" s="293">
        <v>4270</v>
      </c>
      <c r="D106" s="293">
        <v>61</v>
      </c>
      <c r="E106" s="695">
        <v>50000</v>
      </c>
      <c r="F106" s="695">
        <v>50000</v>
      </c>
      <c r="G106" s="695">
        <v>50000</v>
      </c>
      <c r="H106" s="695">
        <v>50000</v>
      </c>
      <c r="I106" s="695"/>
      <c r="J106" s="695">
        <v>50000</v>
      </c>
      <c r="K106" s="704"/>
      <c r="L106" s="704"/>
      <c r="M106" s="704"/>
      <c r="N106" s="704"/>
      <c r="O106" s="705"/>
      <c r="P106" s="695"/>
      <c r="Q106" s="695"/>
      <c r="R106" s="714"/>
      <c r="S106" s="714"/>
      <c r="T106" s="8"/>
      <c r="U106" s="125"/>
    </row>
    <row r="107" spans="1:21" ht="18" customHeight="1">
      <c r="A107" s="492">
        <v>921</v>
      </c>
      <c r="B107" s="492">
        <v>92109</v>
      </c>
      <c r="C107" s="492">
        <v>4300</v>
      </c>
      <c r="D107" s="697"/>
      <c r="E107" s="710">
        <f>SUM(E108:E108)</f>
        <v>15000</v>
      </c>
      <c r="F107" s="710">
        <f>SUM(F108:F108)</f>
        <v>15000</v>
      </c>
      <c r="G107" s="710">
        <f>SUM(G108:G108)</f>
        <v>15000</v>
      </c>
      <c r="H107" s="710">
        <f>SUM(H108:H108)</f>
        <v>15000</v>
      </c>
      <c r="I107" s="710"/>
      <c r="J107" s="710">
        <f>SUM(J108:J108)</f>
        <v>15000</v>
      </c>
      <c r="K107" s="700"/>
      <c r="L107" s="700"/>
      <c r="M107" s="700"/>
      <c r="N107" s="700"/>
      <c r="O107" s="701"/>
      <c r="P107" s="698"/>
      <c r="Q107" s="698"/>
      <c r="R107" s="711"/>
      <c r="S107" s="711"/>
      <c r="T107" s="712"/>
      <c r="U107" s="694">
        <f>G107/F107</f>
        <v>1</v>
      </c>
    </row>
    <row r="108" spans="1:21" ht="18" customHeight="1">
      <c r="A108" s="293">
        <v>921</v>
      </c>
      <c r="B108" s="293">
        <v>92109</v>
      </c>
      <c r="C108" s="293">
        <v>4300</v>
      </c>
      <c r="D108" s="293">
        <v>61</v>
      </c>
      <c r="E108" s="695">
        <v>15000</v>
      </c>
      <c r="F108" s="695">
        <v>15000</v>
      </c>
      <c r="G108" s="695">
        <v>15000</v>
      </c>
      <c r="H108" s="695">
        <v>15000</v>
      </c>
      <c r="I108" s="695"/>
      <c r="J108" s="695">
        <v>15000</v>
      </c>
      <c r="K108" s="704"/>
      <c r="L108" s="704"/>
      <c r="M108" s="704"/>
      <c r="N108" s="704"/>
      <c r="O108" s="705"/>
      <c r="P108" s="695"/>
      <c r="Q108" s="695"/>
      <c r="R108" s="714"/>
      <c r="S108" s="714"/>
      <c r="T108" s="8"/>
      <c r="U108" s="125"/>
    </row>
    <row r="109" spans="1:21" ht="18" customHeight="1">
      <c r="A109" s="492">
        <v>921</v>
      </c>
      <c r="B109" s="492">
        <v>92109</v>
      </c>
      <c r="C109" s="492">
        <v>6050</v>
      </c>
      <c r="D109" s="697"/>
      <c r="E109" s="710">
        <f>SUM(E110:E110)</f>
        <v>645389</v>
      </c>
      <c r="F109" s="710">
        <f>SUM(F110:F110)</f>
        <v>645389</v>
      </c>
      <c r="G109" s="710">
        <f>SUM(G110:G110)</f>
        <v>0</v>
      </c>
      <c r="H109" s="700"/>
      <c r="I109" s="700"/>
      <c r="J109" s="700"/>
      <c r="K109" s="700"/>
      <c r="L109" s="700"/>
      <c r="M109" s="700"/>
      <c r="N109" s="700"/>
      <c r="O109" s="701"/>
      <c r="P109" s="710">
        <f>SUM(P110:P110)</f>
        <v>0</v>
      </c>
      <c r="Q109" s="710">
        <f>SUM(Q110:Q110)</f>
        <v>0</v>
      </c>
      <c r="R109" s="711"/>
      <c r="S109" s="711"/>
      <c r="T109" s="712"/>
      <c r="U109" s="694">
        <f>G109/F109</f>
        <v>0</v>
      </c>
    </row>
    <row r="110" spans="1:21" ht="18" customHeight="1">
      <c r="A110" s="293">
        <v>921</v>
      </c>
      <c r="B110" s="293">
        <v>92109</v>
      </c>
      <c r="C110" s="293">
        <v>6050</v>
      </c>
      <c r="D110" s="293">
        <v>61</v>
      </c>
      <c r="E110" s="695">
        <v>645389</v>
      </c>
      <c r="F110" s="695">
        <v>645389</v>
      </c>
      <c r="G110" s="695">
        <v>0</v>
      </c>
      <c r="H110" s="704"/>
      <c r="I110" s="704"/>
      <c r="J110" s="704"/>
      <c r="K110" s="704"/>
      <c r="L110" s="704"/>
      <c r="M110" s="704"/>
      <c r="N110" s="704"/>
      <c r="O110" s="705"/>
      <c r="P110" s="695"/>
      <c r="Q110" s="695"/>
      <c r="R110" s="714"/>
      <c r="S110" s="714"/>
      <c r="T110" s="8"/>
      <c r="U110" s="125"/>
    </row>
    <row r="111" spans="1:21" ht="18" customHeight="1">
      <c r="A111" s="809">
        <v>926</v>
      </c>
      <c r="B111" s="809">
        <v>92601</v>
      </c>
      <c r="C111" s="809">
        <v>4390</v>
      </c>
      <c r="D111" s="688"/>
      <c r="E111" s="715">
        <f>SUM(E112:E112)</f>
        <v>6150</v>
      </c>
      <c r="F111" s="715">
        <f>SUM(F112:F112)</f>
        <v>6150</v>
      </c>
      <c r="G111" s="715">
        <f>SUM(G112:G112)</f>
        <v>0</v>
      </c>
      <c r="H111" s="690"/>
      <c r="I111" s="690"/>
      <c r="J111" s="690"/>
      <c r="K111" s="690"/>
      <c r="L111" s="690"/>
      <c r="M111" s="690"/>
      <c r="N111" s="690"/>
      <c r="O111" s="691"/>
      <c r="P111" s="715"/>
      <c r="Q111" s="715"/>
      <c r="R111" s="692"/>
      <c r="S111" s="692"/>
      <c r="T111" s="693"/>
      <c r="U111" s="694">
        <f>G111/F111</f>
        <v>0</v>
      </c>
    </row>
    <row r="112" spans="1:21" ht="18" customHeight="1">
      <c r="A112" s="293">
        <v>926</v>
      </c>
      <c r="B112" s="293">
        <v>92601</v>
      </c>
      <c r="C112" s="293">
        <v>4390</v>
      </c>
      <c r="D112" s="293">
        <v>75</v>
      </c>
      <c r="E112" s="695">
        <v>6150</v>
      </c>
      <c r="F112" s="695">
        <v>6150</v>
      </c>
      <c r="G112" s="695">
        <v>0</v>
      </c>
      <c r="H112" s="704"/>
      <c r="I112" s="704"/>
      <c r="J112" s="704"/>
      <c r="K112" s="704"/>
      <c r="L112" s="704"/>
      <c r="M112" s="704"/>
      <c r="N112" s="704"/>
      <c r="O112" s="705"/>
      <c r="P112" s="695"/>
      <c r="Q112" s="695"/>
      <c r="R112" s="714"/>
      <c r="S112" s="714"/>
      <c r="T112" s="8"/>
      <c r="U112" s="126"/>
    </row>
    <row r="113" spans="1:21" ht="18" customHeight="1">
      <c r="A113" s="809">
        <v>926</v>
      </c>
      <c r="B113" s="809">
        <v>92601</v>
      </c>
      <c r="C113" s="809">
        <v>6050</v>
      </c>
      <c r="D113" s="688"/>
      <c r="E113" s="715">
        <f>SUM(E114:E114)</f>
        <v>1054347</v>
      </c>
      <c r="F113" s="715">
        <f>SUM(F114:F114)</f>
        <v>274347</v>
      </c>
      <c r="G113" s="715">
        <f>SUM(G114:G114)</f>
        <v>780000</v>
      </c>
      <c r="H113" s="690"/>
      <c r="I113" s="690"/>
      <c r="J113" s="690"/>
      <c r="K113" s="690"/>
      <c r="L113" s="690"/>
      <c r="M113" s="690"/>
      <c r="N113" s="690"/>
      <c r="O113" s="691"/>
      <c r="P113" s="715">
        <f>P114</f>
        <v>780000</v>
      </c>
      <c r="Q113" s="715">
        <f>Q114</f>
        <v>780000</v>
      </c>
      <c r="R113" s="692"/>
      <c r="S113" s="692"/>
      <c r="T113" s="693"/>
      <c r="U113" s="694">
        <f>G113/F113</f>
        <v>2.84</v>
      </c>
    </row>
    <row r="114" spans="1:21" ht="18" customHeight="1">
      <c r="A114" s="224">
        <v>926</v>
      </c>
      <c r="B114" s="293">
        <v>92601</v>
      </c>
      <c r="C114" s="293">
        <v>6050</v>
      </c>
      <c r="D114" s="293">
        <v>75</v>
      </c>
      <c r="E114" s="695">
        <v>1054347</v>
      </c>
      <c r="F114" s="695">
        <f>E114-G114</f>
        <v>274347</v>
      </c>
      <c r="G114" s="695">
        <v>780000</v>
      </c>
      <c r="H114" s="704"/>
      <c r="I114" s="704"/>
      <c r="J114" s="704"/>
      <c r="K114" s="704"/>
      <c r="L114" s="704"/>
      <c r="M114" s="704"/>
      <c r="N114" s="704"/>
      <c r="O114" s="705"/>
      <c r="P114" s="695">
        <v>780000</v>
      </c>
      <c r="Q114" s="695">
        <v>780000</v>
      </c>
      <c r="R114" s="714"/>
      <c r="S114" s="714"/>
      <c r="T114" s="8"/>
      <c r="U114" s="126"/>
    </row>
    <row r="115" spans="1:21" ht="18" customHeight="1">
      <c r="A115" s="809">
        <v>926</v>
      </c>
      <c r="B115" s="809">
        <v>92604</v>
      </c>
      <c r="C115" s="809">
        <v>6050</v>
      </c>
      <c r="D115" s="688"/>
      <c r="E115" s="715">
        <f>SUM(E116:E116)</f>
        <v>0</v>
      </c>
      <c r="F115" s="715">
        <f>SUM(F116:F116)</f>
        <v>0</v>
      </c>
      <c r="G115" s="715">
        <f>SUM(G116:G116)</f>
        <v>150000</v>
      </c>
      <c r="H115" s="690"/>
      <c r="I115" s="690"/>
      <c r="J115" s="690"/>
      <c r="K115" s="690"/>
      <c r="L115" s="690"/>
      <c r="M115" s="690"/>
      <c r="N115" s="690"/>
      <c r="O115" s="691"/>
      <c r="P115" s="715">
        <f>SUM(P116:P116)</f>
        <v>150000</v>
      </c>
      <c r="Q115" s="715">
        <f>SUM(Q116:Q116)</f>
        <v>150000</v>
      </c>
      <c r="R115" s="692"/>
      <c r="S115" s="692"/>
      <c r="T115" s="693"/>
      <c r="U115" s="694"/>
    </row>
    <row r="116" spans="1:21" ht="18" customHeight="1" thickBot="1">
      <c r="A116" s="717">
        <v>926</v>
      </c>
      <c r="B116" s="702">
        <v>92604</v>
      </c>
      <c r="C116" s="702">
        <v>6050</v>
      </c>
      <c r="D116" s="702">
        <v>75</v>
      </c>
      <c r="E116" s="716">
        <v>0</v>
      </c>
      <c r="F116" s="716">
        <v>0</v>
      </c>
      <c r="G116" s="716">
        <v>150000</v>
      </c>
      <c r="H116" s="9"/>
      <c r="I116" s="9"/>
      <c r="J116" s="9"/>
      <c r="K116" s="9"/>
      <c r="L116" s="9"/>
      <c r="M116" s="9"/>
      <c r="N116" s="9"/>
      <c r="O116" s="9"/>
      <c r="P116" s="716">
        <v>150000</v>
      </c>
      <c r="Q116" s="716">
        <v>150000</v>
      </c>
      <c r="R116" s="716"/>
      <c r="S116" s="9"/>
      <c r="T116" s="9"/>
      <c r="U116" s="703"/>
    </row>
    <row r="117" spans="5:18" ht="12.75">
      <c r="E117" s="718"/>
      <c r="F117" s="718"/>
      <c r="G117" s="718"/>
      <c r="H117" s="718"/>
      <c r="I117" s="718"/>
      <c r="J117" s="718"/>
      <c r="P117" s="718"/>
      <c r="Q117" s="718"/>
      <c r="R117" s="718"/>
    </row>
    <row r="118" spans="1:21" ht="17.25" customHeight="1">
      <c r="A118" s="923" t="s">
        <v>337</v>
      </c>
      <c r="B118" s="923"/>
      <c r="C118" s="923"/>
      <c r="D118" s="923"/>
      <c r="E118" s="923"/>
      <c r="F118" s="923"/>
      <c r="G118" s="923"/>
      <c r="H118" s="923"/>
      <c r="I118" s="923"/>
      <c r="J118" s="923"/>
      <c r="K118" s="923"/>
      <c r="L118" s="923"/>
      <c r="M118" s="923"/>
      <c r="N118" s="923"/>
      <c r="O118" s="923"/>
      <c r="P118" s="923"/>
      <c r="Q118" s="923"/>
      <c r="R118" s="923"/>
      <c r="S118" s="923"/>
      <c r="T118" s="923"/>
      <c r="U118" s="923"/>
    </row>
    <row r="119" spans="1:21" ht="19.5" customHeight="1">
      <c r="A119" s="923" t="s">
        <v>343</v>
      </c>
      <c r="B119" s="923"/>
      <c r="C119" s="923"/>
      <c r="D119" s="923"/>
      <c r="E119" s="923"/>
      <c r="F119" s="923"/>
      <c r="G119" s="923"/>
      <c r="H119" s="923"/>
      <c r="I119" s="923"/>
      <c r="J119" s="923"/>
      <c r="K119" s="923"/>
      <c r="L119" s="923"/>
      <c r="M119" s="923"/>
      <c r="N119" s="923"/>
      <c r="O119" s="923"/>
      <c r="P119" s="923"/>
      <c r="Q119" s="923"/>
      <c r="R119" s="923"/>
      <c r="S119" s="923"/>
      <c r="T119" s="923"/>
      <c r="U119" s="923"/>
    </row>
    <row r="120" spans="1:21" ht="19.5" customHeight="1">
      <c r="A120" s="900" t="s">
        <v>338</v>
      </c>
      <c r="B120" s="900"/>
      <c r="C120" s="900"/>
      <c r="D120" s="900"/>
      <c r="E120" s="900"/>
      <c r="F120" s="900"/>
      <c r="G120" s="900"/>
      <c r="H120" s="900"/>
      <c r="I120" s="900"/>
      <c r="J120" s="900"/>
      <c r="K120" s="900"/>
      <c r="L120" s="900"/>
      <c r="M120" s="900"/>
      <c r="N120" s="900"/>
      <c r="O120" s="900"/>
      <c r="P120" s="900"/>
      <c r="Q120" s="900"/>
      <c r="R120" s="900"/>
      <c r="S120" s="900"/>
      <c r="T120" s="900"/>
      <c r="U120" s="900"/>
    </row>
    <row r="121" spans="4:7" ht="12.75">
      <c r="D121"/>
      <c r="E121" s="718"/>
      <c r="G121" s="718"/>
    </row>
    <row r="122" spans="4:7" ht="12.75">
      <c r="D122"/>
      <c r="E122" s="718"/>
      <c r="G122" s="718"/>
    </row>
    <row r="123" spans="5:7" ht="12.75">
      <c r="E123" s="718"/>
      <c r="G123" s="718"/>
    </row>
    <row r="125" spans="1:20" ht="14.25">
      <c r="A125" t="s">
        <v>591</v>
      </c>
      <c r="C125" s="899" t="s">
        <v>17</v>
      </c>
      <c r="D125" s="899"/>
      <c r="E125" s="899"/>
      <c r="N125" s="899" t="s">
        <v>11</v>
      </c>
      <c r="O125" s="899"/>
      <c r="P125" s="899"/>
      <c r="Q125" s="899"/>
      <c r="R125" s="899"/>
      <c r="S125" s="899"/>
      <c r="T125" s="899"/>
    </row>
    <row r="126" spans="4:18" ht="12.75">
      <c r="D126"/>
      <c r="E126" s="718">
        <f aca="true" t="shared" si="1" ref="E126:J126">E11+E14+E16+E18+E20+E30+E33+E36+E38+E40+E43+E45+E47+E49+E51+E53+E55+E57+E59+E61+E67+E69+E71+E73+E75+E77+E79+E81+E85+E87+E94+E96+E98+E101+E105+E107+E109+E111+E113+E115</f>
        <v>16482610</v>
      </c>
      <c r="F126" s="718">
        <f t="shared" si="1"/>
        <v>15393944</v>
      </c>
      <c r="G126" s="718">
        <f t="shared" si="1"/>
        <v>14471944</v>
      </c>
      <c r="H126" s="718">
        <f t="shared" si="1"/>
        <v>580000</v>
      </c>
      <c r="I126" s="718">
        <f t="shared" si="1"/>
        <v>0</v>
      </c>
      <c r="J126" s="718">
        <f t="shared" si="1"/>
        <v>580000</v>
      </c>
      <c r="P126" s="718">
        <f>P11+P14+P16+P18+P20+P30+P33+P36+P38+P40+P43+P45+P47+P49+P51+P53+P55+P57+P59+P61+P67+P69+P71+P73+P75+P77+P79+P81+P85+P87+P94+P96+P98+P101+P105+P107+P109+P111+P113+P115</f>
        <v>13891944</v>
      </c>
      <c r="Q126" s="718">
        <f>Q11+Q14+Q16+Q18+Q20+Q30+Q33+Q36+Q38+Q40+Q43+Q45+Q47+Q49+Q51+Q53+Q55+Q57+Q59+Q61+Q67+Q69+Q71+Q73+Q75+Q77+Q79+Q81+Q85+Q87+Q94+Q96+Q98+Q101+Q105+Q107+Q109+Q111+Q113+Q115</f>
        <v>13891944</v>
      </c>
      <c r="R126" s="718">
        <f>R11+R14+R16+R18+R20+R30+R33+R36+R38+R40+R43+R45+R47+R49+R51+R53+R55+R57+R59+R61+R67+R69+R71+R73+R75+R77+R79+R81+R85+R87+R94+R96+R98+R101+R105+R107+R109+R111+R113+R115</f>
        <v>1346000</v>
      </c>
    </row>
    <row r="127" spans="4:18" ht="12.75">
      <c r="D127" t="s">
        <v>460</v>
      </c>
      <c r="E127" s="718">
        <f aca="true" t="shared" si="2" ref="E127:J127">E18+E36+E38+E47+E51+E53+E57+E59+E71+E77+E79+E85+E94+E96+E98+E105+E107+E111</f>
        <v>634681</v>
      </c>
      <c r="F127" s="718">
        <f t="shared" si="2"/>
        <v>634481</v>
      </c>
      <c r="G127" s="718">
        <f t="shared" si="2"/>
        <v>580000</v>
      </c>
      <c r="H127" s="718">
        <f t="shared" si="2"/>
        <v>580000</v>
      </c>
      <c r="I127" s="718">
        <f t="shared" si="2"/>
        <v>0</v>
      </c>
      <c r="J127" s="718">
        <f t="shared" si="2"/>
        <v>580000</v>
      </c>
      <c r="P127" s="718">
        <f>P18+P36+P38+P47+P51+P53+P57+P59+P71+P77+P79+P85+P94+P96+P98+P105+P107+P111</f>
        <v>0</v>
      </c>
      <c r="Q127" s="718">
        <f>Q18+Q36+Q38+Q47+Q51+Q53+Q57+Q59+Q71+Q77+Q79+Q85+Q94+Q96+Q98+Q105+Q107+Q111</f>
        <v>0</v>
      </c>
      <c r="R127" s="718">
        <f>R18+R36+R38+R47+R51+R53+R57+R59+R71+R77+R79+R85+R94+R96+R98+R105+R107+R111</f>
        <v>0</v>
      </c>
    </row>
    <row r="128" spans="4:19" ht="12.75">
      <c r="D128" t="s">
        <v>462</v>
      </c>
      <c r="E128" s="718">
        <f aca="true" t="shared" si="3" ref="E128:J128">E11+E14+E16+E20+E30+E33+E40+E43+E45+E49+E55+E61+E67+E69+E73+E75+E81+E87+E101+E109+E113+E115</f>
        <v>15847929</v>
      </c>
      <c r="F128" s="718">
        <f t="shared" si="3"/>
        <v>14759463</v>
      </c>
      <c r="G128" s="718">
        <f t="shared" si="3"/>
        <v>13891944</v>
      </c>
      <c r="H128" s="718">
        <f t="shared" si="3"/>
        <v>0</v>
      </c>
      <c r="I128" s="718">
        <f t="shared" si="3"/>
        <v>0</v>
      </c>
      <c r="J128" s="718">
        <f t="shared" si="3"/>
        <v>0</v>
      </c>
      <c r="P128" s="718">
        <f>P11+P14+P16+P20+P30+P33+P40+P43+P45+P49+P55+P61+P67+P69+P73+P75+P81+P87+P101+P109+P113+P115</f>
        <v>13891944</v>
      </c>
      <c r="Q128" s="718">
        <f>Q11+Q14+Q16+Q20+Q30+Q33+Q40+Q43+Q45+Q49+Q55+Q61+Q67+Q69+Q73+Q75+Q81+Q87+Q101+Q109+Q113+Q115</f>
        <v>13891944</v>
      </c>
      <c r="R128" s="718">
        <f>R11+R14+R16+R20+R30+R33+R40+R43+R45+R49+R55+R61+R67+R69+R73+R75+R81+R87+R101+R109+R113+R115</f>
        <v>1346000</v>
      </c>
      <c r="S128" s="718"/>
    </row>
    <row r="129" spans="5:18" ht="12.75">
      <c r="E129" s="718">
        <f aca="true" t="shared" si="4" ref="E129:J129">E126-E127-E128</f>
        <v>0</v>
      </c>
      <c r="F129" s="718">
        <f t="shared" si="4"/>
        <v>0</v>
      </c>
      <c r="G129" s="718">
        <f t="shared" si="4"/>
        <v>0</v>
      </c>
      <c r="H129" s="718">
        <f t="shared" si="4"/>
        <v>0</v>
      </c>
      <c r="I129" s="718">
        <f t="shared" si="4"/>
        <v>0</v>
      </c>
      <c r="J129" s="718">
        <f t="shared" si="4"/>
        <v>0</v>
      </c>
      <c r="P129" s="718">
        <f>P126-P127-P128</f>
        <v>0</v>
      </c>
      <c r="Q129" s="718">
        <f>Q126-Q127-Q128</f>
        <v>0</v>
      </c>
      <c r="R129" s="718">
        <f>R126-R127-R128</f>
        <v>0</v>
      </c>
    </row>
  </sheetData>
  <sheetProtection/>
  <mergeCells count="30">
    <mergeCell ref="S1:U1"/>
    <mergeCell ref="H6:T6"/>
    <mergeCell ref="D6:D9"/>
    <mergeCell ref="I7:O7"/>
    <mergeCell ref="I8:J8"/>
    <mergeCell ref="L8:L9"/>
    <mergeCell ref="K8:K9"/>
    <mergeCell ref="A3:U3"/>
    <mergeCell ref="A4:U4"/>
    <mergeCell ref="U6:U9"/>
    <mergeCell ref="S8:S9"/>
    <mergeCell ref="C6:C9"/>
    <mergeCell ref="O8:O9"/>
    <mergeCell ref="E6:E9"/>
    <mergeCell ref="F6:F9"/>
    <mergeCell ref="A6:A9"/>
    <mergeCell ref="B6:B9"/>
    <mergeCell ref="Q8:Q9"/>
    <mergeCell ref="Q7:T7"/>
    <mergeCell ref="G6:G9"/>
    <mergeCell ref="N125:T125"/>
    <mergeCell ref="P7:P9"/>
    <mergeCell ref="T8:T9"/>
    <mergeCell ref="M8:M9"/>
    <mergeCell ref="C125:E125"/>
    <mergeCell ref="A118:U118"/>
    <mergeCell ref="A119:U119"/>
    <mergeCell ref="A120:U120"/>
    <mergeCell ref="N8:N9"/>
    <mergeCell ref="H7:H9"/>
  </mergeCells>
  <printOptions horizontalCentered="1"/>
  <pageMargins left="0.1968503937007874" right="0.1968503937007874" top="0.5905511811023623" bottom="0.3937007874015748" header="0.5118110236220472" footer="0.5118110236220472"/>
  <pageSetup horizontalDpi="300" verticalDpi="300" orientation="landscape" paperSize="9" scale="50" r:id="rId1"/>
  <rowBreaks count="2" manualBreakCount="2">
    <brk id="44" max="20" man="1"/>
    <brk id="100" max="20" man="1"/>
  </rowBreaks>
</worksheet>
</file>

<file path=xl/worksheets/sheet20.xml><?xml version="1.0" encoding="utf-8"?>
<worksheet xmlns="http://schemas.openxmlformats.org/spreadsheetml/2006/main" xmlns:r="http://schemas.openxmlformats.org/officeDocument/2006/relationships">
  <sheetPr>
    <tabColor rgb="FFCCFFCC"/>
  </sheetPr>
  <dimension ref="A1:F118"/>
  <sheetViews>
    <sheetView showGridLines="0" view="pageBreakPreview" zoomScaleSheetLayoutView="100" zoomScalePageLayoutView="0" workbookViewId="0" topLeftCell="A4">
      <selection activeCell="D129" sqref="D129"/>
    </sheetView>
  </sheetViews>
  <sheetFormatPr defaultColWidth="9.00390625" defaultRowHeight="12.75"/>
  <cols>
    <col min="1" max="1" width="5.375" style="0" customWidth="1"/>
    <col min="2" max="2" width="32.625" style="0" customWidth="1"/>
    <col min="3" max="4" width="27.25390625" style="0" customWidth="1"/>
    <col min="5" max="5" width="27.25390625" style="0" bestFit="1" customWidth="1"/>
    <col min="6" max="6" width="7.375" style="0" customWidth="1"/>
  </cols>
  <sheetData>
    <row r="1" ht="38.25">
      <c r="E1" s="109" t="s">
        <v>728</v>
      </c>
    </row>
    <row r="2" ht="12.75">
      <c r="E2" s="61"/>
    </row>
    <row r="3" spans="1:5" ht="12.75">
      <c r="A3" s="901"/>
      <c r="B3" s="901"/>
      <c r="C3" s="21"/>
      <c r="D3" s="21"/>
      <c r="E3" s="62"/>
    </row>
    <row r="4" spans="1:5" ht="13.5" customHeight="1">
      <c r="A4" s="1111"/>
      <c r="B4" s="1111"/>
      <c r="C4" s="60"/>
      <c r="D4" s="60"/>
      <c r="E4" s="63"/>
    </row>
    <row r="5" spans="1:5" ht="51.75" customHeight="1">
      <c r="A5" s="902" t="s">
        <v>546</v>
      </c>
      <c r="B5" s="902"/>
      <c r="C5" s="902"/>
      <c r="D5" s="902"/>
      <c r="E5" s="902"/>
    </row>
    <row r="6" spans="1:5" ht="20.25" customHeight="1">
      <c r="A6" s="1116" t="s">
        <v>123</v>
      </c>
      <c r="B6" s="1116"/>
      <c r="C6" s="1116"/>
      <c r="D6" s="64"/>
      <c r="E6" s="21"/>
    </row>
    <row r="7" spans="1:5" ht="24.75" customHeight="1">
      <c r="A7" s="1110" t="s">
        <v>67</v>
      </c>
      <c r="B7" s="1110"/>
      <c r="C7" s="1110"/>
      <c r="D7" s="109"/>
      <c r="E7" s="21"/>
    </row>
    <row r="8" spans="1:5" ht="12.75">
      <c r="A8" s="1111" t="s">
        <v>154</v>
      </c>
      <c r="B8" s="1111"/>
      <c r="C8" s="1111"/>
      <c r="D8" s="60"/>
      <c r="E8" s="21"/>
    </row>
    <row r="9" spans="1:5" ht="18.75" customHeight="1">
      <c r="A9" s="1110" t="s">
        <v>67</v>
      </c>
      <c r="B9" s="1110"/>
      <c r="C9" s="1110"/>
      <c r="D9" s="109"/>
      <c r="E9" s="21"/>
    </row>
    <row r="10" spans="1:5" ht="24" customHeight="1">
      <c r="A10" s="1111" t="s">
        <v>153</v>
      </c>
      <c r="B10" s="1111"/>
      <c r="C10" s="1111"/>
      <c r="D10" s="60"/>
      <c r="E10" s="21"/>
    </row>
    <row r="11" spans="1:5" ht="24" customHeight="1">
      <c r="A11" s="60"/>
      <c r="B11" s="60"/>
      <c r="C11" s="60"/>
      <c r="D11" s="60"/>
      <c r="E11" s="21"/>
    </row>
    <row r="12" spans="1:5" ht="24" customHeight="1">
      <c r="A12" s="60"/>
      <c r="B12" s="60"/>
      <c r="C12" s="60"/>
      <c r="D12" s="60"/>
      <c r="E12" s="21"/>
    </row>
    <row r="13" spans="1:5" ht="12.75">
      <c r="A13" s="65"/>
      <c r="B13" s="65"/>
      <c r="C13" s="65"/>
      <c r="D13" s="65"/>
      <c r="E13" s="172" t="s">
        <v>37</v>
      </c>
    </row>
    <row r="14" spans="1:5" ht="24">
      <c r="A14" s="263" t="s">
        <v>70</v>
      </c>
      <c r="B14" s="263" t="s">
        <v>41</v>
      </c>
      <c r="C14" s="263" t="s">
        <v>544</v>
      </c>
      <c r="D14" s="263" t="s">
        <v>152</v>
      </c>
      <c r="E14" s="263" t="s">
        <v>547</v>
      </c>
    </row>
    <row r="15" spans="1:5" s="198" customFormat="1" ht="12.75">
      <c r="A15" s="426">
        <v>1</v>
      </c>
      <c r="B15" s="426">
        <v>2</v>
      </c>
      <c r="C15" s="426">
        <v>3</v>
      </c>
      <c r="D15" s="426">
        <v>4</v>
      </c>
      <c r="E15" s="426">
        <v>5</v>
      </c>
    </row>
    <row r="16" spans="1:5" ht="18" customHeight="1">
      <c r="A16" s="67" t="s">
        <v>69</v>
      </c>
      <c r="B16" s="68"/>
      <c r="C16" s="69"/>
      <c r="D16" s="69"/>
      <c r="E16" s="70"/>
    </row>
    <row r="17" spans="1:5" ht="24" customHeight="1">
      <c r="A17" s="66" t="s">
        <v>52</v>
      </c>
      <c r="B17" s="71" t="s">
        <v>71</v>
      </c>
      <c r="C17" s="72"/>
      <c r="D17" s="72"/>
      <c r="E17" s="72"/>
    </row>
    <row r="18" spans="1:5" ht="24" customHeight="1">
      <c r="A18" s="66"/>
      <c r="B18" s="71"/>
      <c r="C18" s="72"/>
      <c r="D18" s="72"/>
      <c r="E18" s="72"/>
    </row>
    <row r="19" spans="1:5" ht="24" customHeight="1">
      <c r="A19" s="66"/>
      <c r="B19" s="71"/>
      <c r="C19" s="199"/>
      <c r="D19" s="73"/>
      <c r="E19" s="73"/>
    </row>
    <row r="20" spans="1:5" ht="24" customHeight="1">
      <c r="A20" s="74"/>
      <c r="B20" s="74"/>
      <c r="C20" s="73"/>
      <c r="D20" s="73"/>
      <c r="E20" s="73"/>
    </row>
    <row r="21" spans="1:5" ht="24" customHeight="1">
      <c r="A21" s="74"/>
      <c r="B21" s="74"/>
      <c r="C21" s="73"/>
      <c r="D21" s="73"/>
      <c r="E21" s="73"/>
    </row>
    <row r="22" spans="1:5" ht="24" customHeight="1">
      <c r="A22" s="74"/>
      <c r="B22" s="74"/>
      <c r="C22" s="73"/>
      <c r="D22" s="73"/>
      <c r="E22" s="73"/>
    </row>
    <row r="23" spans="1:5" ht="24" customHeight="1">
      <c r="A23" s="74"/>
      <c r="B23" s="74"/>
      <c r="C23" s="73"/>
      <c r="D23" s="73"/>
      <c r="E23" s="73"/>
    </row>
    <row r="24" spans="1:5" ht="24" customHeight="1">
      <c r="A24" s="74"/>
      <c r="B24" s="74"/>
      <c r="C24" s="73"/>
      <c r="D24" s="73"/>
      <c r="E24" s="73"/>
    </row>
    <row r="25" spans="1:5" ht="24" customHeight="1">
      <c r="A25" s="66"/>
      <c r="B25" s="66"/>
      <c r="C25" s="73"/>
      <c r="D25" s="73"/>
      <c r="E25" s="73"/>
    </row>
    <row r="26" spans="1:5" ht="24" customHeight="1">
      <c r="A26" s="66"/>
      <c r="B26" s="66"/>
      <c r="C26" s="73"/>
      <c r="D26" s="73"/>
      <c r="E26" s="73"/>
    </row>
    <row r="27" spans="1:5" ht="24" customHeight="1">
      <c r="A27" s="74"/>
      <c r="B27" s="74"/>
      <c r="C27" s="73"/>
      <c r="D27" s="73"/>
      <c r="E27" s="73"/>
    </row>
    <row r="28" spans="1:5" ht="24" customHeight="1">
      <c r="A28" s="74"/>
      <c r="B28" s="74"/>
      <c r="C28" s="73"/>
      <c r="D28" s="73"/>
      <c r="E28" s="73"/>
    </row>
    <row r="29" spans="1:5" ht="24" customHeight="1">
      <c r="A29" s="74"/>
      <c r="B29" s="74"/>
      <c r="C29" s="73"/>
      <c r="D29" s="73"/>
      <c r="E29" s="73"/>
    </row>
    <row r="30" spans="1:5" ht="24" customHeight="1">
      <c r="A30" s="74"/>
      <c r="B30" s="74"/>
      <c r="C30" s="73"/>
      <c r="D30" s="73"/>
      <c r="E30" s="73"/>
    </row>
    <row r="31" spans="1:5" s="12" customFormat="1" ht="24" customHeight="1">
      <c r="A31" s="258" t="s">
        <v>52</v>
      </c>
      <c r="B31" s="78" t="s">
        <v>733</v>
      </c>
      <c r="C31" s="73"/>
      <c r="D31" s="73"/>
      <c r="E31" s="73"/>
    </row>
    <row r="32" spans="1:5" ht="24" customHeight="1">
      <c r="A32" s="258" t="s">
        <v>52</v>
      </c>
      <c r="B32" s="78" t="s">
        <v>72</v>
      </c>
      <c r="C32" s="73"/>
      <c r="D32" s="73"/>
      <c r="E32" s="73"/>
    </row>
    <row r="33" spans="1:5" s="61" customFormat="1" ht="24" customHeight="1">
      <c r="A33" s="259" t="s">
        <v>52</v>
      </c>
      <c r="B33" s="260" t="s">
        <v>221</v>
      </c>
      <c r="C33" s="261"/>
      <c r="D33" s="261"/>
      <c r="E33" s="261"/>
    </row>
    <row r="34" spans="1:5" ht="24" customHeight="1">
      <c r="A34" s="258" t="s">
        <v>52</v>
      </c>
      <c r="B34" s="78" t="s">
        <v>268</v>
      </c>
      <c r="C34" s="73"/>
      <c r="D34" s="73"/>
      <c r="E34" s="73"/>
    </row>
    <row r="35" spans="1:5" s="61" customFormat="1" ht="24" customHeight="1">
      <c r="A35" s="266" t="s">
        <v>52</v>
      </c>
      <c r="B35" s="264" t="s">
        <v>240</v>
      </c>
      <c r="C35" s="267"/>
      <c r="D35" s="267"/>
      <c r="E35" s="267"/>
    </row>
    <row r="36" spans="1:5" ht="18" customHeight="1">
      <c r="A36" s="45"/>
      <c r="B36" s="76"/>
      <c r="C36" s="22"/>
      <c r="D36" s="22"/>
      <c r="E36" s="22"/>
    </row>
    <row r="37" ht="12.75">
      <c r="E37" s="172" t="s">
        <v>37</v>
      </c>
    </row>
    <row r="38" spans="1:5" s="61" customFormat="1" ht="24">
      <c r="A38" s="263" t="s">
        <v>70</v>
      </c>
      <c r="B38" s="263" t="s">
        <v>41</v>
      </c>
      <c r="C38" s="263" t="s">
        <v>544</v>
      </c>
      <c r="D38" s="263" t="s">
        <v>152</v>
      </c>
      <c r="E38" s="263" t="s">
        <v>547</v>
      </c>
    </row>
    <row r="39" spans="1:5" ht="12.75">
      <c r="A39" s="101">
        <v>1</v>
      </c>
      <c r="B39" s="101">
        <v>2</v>
      </c>
      <c r="C39" s="101">
        <v>3</v>
      </c>
      <c r="D39" s="101">
        <v>4</v>
      </c>
      <c r="E39" s="101">
        <v>5</v>
      </c>
    </row>
    <row r="40" spans="1:5" ht="18" customHeight="1">
      <c r="A40" s="67" t="s">
        <v>73</v>
      </c>
      <c r="B40" s="77"/>
      <c r="C40" s="69"/>
      <c r="D40" s="69"/>
      <c r="E40" s="70"/>
    </row>
    <row r="41" spans="1:5" ht="24" customHeight="1">
      <c r="A41" s="66" t="s">
        <v>52</v>
      </c>
      <c r="B41" s="78" t="s">
        <v>222</v>
      </c>
      <c r="C41" s="72"/>
      <c r="D41" s="72"/>
      <c r="E41" s="72"/>
    </row>
    <row r="42" spans="1:5" ht="24" customHeight="1">
      <c r="A42" s="66"/>
      <c r="B42" s="78"/>
      <c r="C42" s="72"/>
      <c r="D42" s="72"/>
      <c r="E42" s="72"/>
    </row>
    <row r="43" spans="1:5" ht="24" customHeight="1">
      <c r="A43" s="66"/>
      <c r="B43" s="78"/>
      <c r="C43" s="72"/>
      <c r="D43" s="72"/>
      <c r="E43" s="72"/>
    </row>
    <row r="44" spans="1:5" ht="24" customHeight="1">
      <c r="A44" s="66"/>
      <c r="B44" s="78"/>
      <c r="C44" s="72"/>
      <c r="D44" s="72"/>
      <c r="E44" s="72"/>
    </row>
    <row r="45" spans="1:5" ht="24" customHeight="1">
      <c r="A45" s="66"/>
      <c r="B45" s="78"/>
      <c r="C45" s="72"/>
      <c r="D45" s="72"/>
      <c r="E45" s="72"/>
    </row>
    <row r="46" spans="1:5" ht="24" customHeight="1">
      <c r="A46" s="66"/>
      <c r="B46" s="78"/>
      <c r="C46" s="72"/>
      <c r="D46" s="72"/>
      <c r="E46" s="72"/>
    </row>
    <row r="47" spans="1:5" ht="24" customHeight="1">
      <c r="A47" s="66"/>
      <c r="B47" s="78"/>
      <c r="C47" s="72"/>
      <c r="D47" s="72"/>
      <c r="E47" s="72"/>
    </row>
    <row r="48" spans="1:5" ht="24" customHeight="1">
      <c r="A48" s="66"/>
      <c r="B48" s="78"/>
      <c r="C48" s="72"/>
      <c r="D48" s="72"/>
      <c r="E48" s="72"/>
    </row>
    <row r="49" spans="1:5" ht="24" customHeight="1">
      <c r="A49" s="66"/>
      <c r="B49" s="78"/>
      <c r="C49" s="72"/>
      <c r="D49" s="72"/>
      <c r="E49" s="72"/>
    </row>
    <row r="50" spans="1:5" ht="24" customHeight="1">
      <c r="A50" s="66"/>
      <c r="B50" s="78"/>
      <c r="C50" s="72"/>
      <c r="D50" s="72"/>
      <c r="E50" s="72"/>
    </row>
    <row r="51" spans="1:5" ht="24" customHeight="1">
      <c r="A51" s="66"/>
      <c r="B51" s="78"/>
      <c r="C51" s="72"/>
      <c r="D51" s="72"/>
      <c r="E51" s="72"/>
    </row>
    <row r="52" spans="1:5" ht="24" customHeight="1">
      <c r="A52" s="66"/>
      <c r="B52" s="78"/>
      <c r="C52" s="72"/>
      <c r="D52" s="72"/>
      <c r="E52" s="72"/>
    </row>
    <row r="53" spans="1:5" ht="24" customHeight="1">
      <c r="A53" s="66"/>
      <c r="B53" s="78"/>
      <c r="C53" s="72"/>
      <c r="D53" s="72"/>
      <c r="E53" s="72"/>
    </row>
    <row r="54" spans="1:5" ht="24" customHeight="1">
      <c r="A54" s="66"/>
      <c r="B54" s="78"/>
      <c r="C54" s="72"/>
      <c r="D54" s="72"/>
      <c r="E54" s="72"/>
    </row>
    <row r="55" spans="1:5" ht="24" customHeight="1">
      <c r="A55" s="66"/>
      <c r="B55" s="78"/>
      <c r="C55" s="72"/>
      <c r="D55" s="72"/>
      <c r="E55" s="72"/>
    </row>
    <row r="56" spans="1:5" ht="24" customHeight="1">
      <c r="A56" s="66"/>
      <c r="B56" s="78"/>
      <c r="C56" s="72"/>
      <c r="D56" s="72"/>
      <c r="E56" s="72"/>
    </row>
    <row r="57" spans="1:5" ht="24" customHeight="1">
      <c r="A57" s="66"/>
      <c r="B57" s="78"/>
      <c r="C57" s="72"/>
      <c r="D57" s="72"/>
      <c r="E57" s="72"/>
    </row>
    <row r="58" spans="1:5" ht="24" customHeight="1">
      <c r="A58" s="66"/>
      <c r="B58" s="78"/>
      <c r="C58" s="72"/>
      <c r="D58" s="72"/>
      <c r="E58" s="72"/>
    </row>
    <row r="59" spans="1:5" ht="24" customHeight="1">
      <c r="A59" s="66"/>
      <c r="B59" s="78"/>
      <c r="C59" s="72"/>
      <c r="D59" s="72"/>
      <c r="E59" s="72"/>
    </row>
    <row r="60" spans="1:5" ht="24" customHeight="1">
      <c r="A60" s="66"/>
      <c r="B60" s="78"/>
      <c r="C60" s="72"/>
      <c r="D60" s="72"/>
      <c r="E60" s="72"/>
    </row>
    <row r="61" spans="1:5" ht="24" customHeight="1">
      <c r="A61" s="66"/>
      <c r="B61" s="78"/>
      <c r="C61" s="72"/>
      <c r="D61" s="72"/>
      <c r="E61" s="72"/>
    </row>
    <row r="62" spans="1:5" ht="24" customHeight="1">
      <c r="A62" s="66"/>
      <c r="B62" s="78"/>
      <c r="C62" s="72"/>
      <c r="D62" s="72"/>
      <c r="E62" s="72"/>
    </row>
    <row r="63" spans="1:5" ht="24" customHeight="1">
      <c r="A63" s="66"/>
      <c r="B63" s="78"/>
      <c r="C63" s="72"/>
      <c r="D63" s="72"/>
      <c r="E63" s="72"/>
    </row>
    <row r="64" spans="1:5" ht="24" customHeight="1">
      <c r="A64" s="66"/>
      <c r="B64" s="78"/>
      <c r="C64" s="72"/>
      <c r="D64" s="72"/>
      <c r="E64" s="72"/>
    </row>
    <row r="65" spans="1:5" ht="24" customHeight="1">
      <c r="A65" s="66"/>
      <c r="B65" s="78"/>
      <c r="C65" s="72"/>
      <c r="D65" s="72"/>
      <c r="E65" s="72"/>
    </row>
    <row r="66" spans="1:5" ht="24" customHeight="1">
      <c r="A66" s="66"/>
      <c r="B66" s="78"/>
      <c r="C66" s="72"/>
      <c r="D66" s="72"/>
      <c r="E66" s="72"/>
    </row>
    <row r="67" spans="1:5" ht="24" customHeight="1">
      <c r="A67" s="66"/>
      <c r="B67" s="78"/>
      <c r="C67" s="72"/>
      <c r="D67" s="72"/>
      <c r="E67" s="72"/>
    </row>
    <row r="68" spans="1:5" ht="24" customHeight="1">
      <c r="A68" s="66"/>
      <c r="B68" s="78"/>
      <c r="C68" s="72"/>
      <c r="D68" s="72"/>
      <c r="E68" s="72"/>
    </row>
    <row r="69" spans="1:5" ht="24" customHeight="1">
      <c r="A69" s="66"/>
      <c r="B69" s="78"/>
      <c r="C69" s="72"/>
      <c r="D69" s="72"/>
      <c r="E69" s="72"/>
    </row>
    <row r="70" spans="1:5" s="12" customFormat="1" ht="24" customHeight="1">
      <c r="A70" s="66" t="s">
        <v>52</v>
      </c>
      <c r="B70" s="78" t="s">
        <v>734</v>
      </c>
      <c r="C70" s="72"/>
      <c r="D70" s="72"/>
      <c r="E70" s="72"/>
    </row>
    <row r="71" spans="1:5" ht="24" customHeight="1">
      <c r="A71" s="66" t="s">
        <v>52</v>
      </c>
      <c r="B71" s="78" t="s">
        <v>223</v>
      </c>
      <c r="C71" s="72"/>
      <c r="D71" s="72"/>
      <c r="E71" s="72"/>
    </row>
    <row r="72" spans="1:5" s="61" customFormat="1" ht="24" customHeight="1">
      <c r="A72" s="127" t="s">
        <v>52</v>
      </c>
      <c r="B72" s="260" t="s">
        <v>224</v>
      </c>
      <c r="C72" s="262"/>
      <c r="D72" s="262"/>
      <c r="E72" s="262"/>
    </row>
    <row r="73" spans="1:5" ht="24" customHeight="1">
      <c r="A73" s="66" t="s">
        <v>52</v>
      </c>
      <c r="B73" s="78" t="s">
        <v>226</v>
      </c>
      <c r="C73" s="72"/>
      <c r="D73" s="72"/>
      <c r="E73" s="72"/>
    </row>
    <row r="74" spans="1:5" ht="24" customHeight="1">
      <c r="A74" s="66" t="s">
        <v>52</v>
      </c>
      <c r="B74" s="78" t="s">
        <v>227</v>
      </c>
      <c r="C74" s="72"/>
      <c r="D74" s="72"/>
      <c r="E74" s="72"/>
    </row>
    <row r="75" spans="1:5" ht="24" customHeight="1">
      <c r="A75" s="66" t="s">
        <v>52</v>
      </c>
      <c r="B75" s="124" t="s">
        <v>269</v>
      </c>
      <c r="C75" s="79"/>
      <c r="D75" s="79"/>
      <c r="E75" s="79"/>
    </row>
    <row r="76" spans="1:5" s="61" customFormat="1" ht="24" customHeight="1">
      <c r="A76" s="263" t="s">
        <v>52</v>
      </c>
      <c r="B76" s="264" t="s">
        <v>225</v>
      </c>
      <c r="C76" s="265"/>
      <c r="D76" s="265"/>
      <c r="E76" s="265"/>
    </row>
    <row r="77" spans="1:5" s="12" customFormat="1" ht="24" customHeight="1">
      <c r="A77" s="66" t="s">
        <v>52</v>
      </c>
      <c r="B77" s="78" t="s">
        <v>735</v>
      </c>
      <c r="C77" s="72"/>
      <c r="D77" s="72"/>
      <c r="E77" s="72"/>
    </row>
    <row r="79" spans="1:6" ht="12.75">
      <c r="A79" s="1133" t="s">
        <v>74</v>
      </c>
      <c r="B79" s="1133"/>
      <c r="C79" s="1133"/>
      <c r="D79" s="1133"/>
      <c r="E79" s="1133"/>
      <c r="F79" s="80"/>
    </row>
    <row r="80" spans="1:6" ht="12.75">
      <c r="A80" s="81"/>
      <c r="B80" s="81"/>
      <c r="C80" s="81"/>
      <c r="D80" s="81"/>
      <c r="E80" s="81"/>
      <c r="F80" s="80"/>
    </row>
    <row r="81" spans="1:6" ht="33.75" customHeight="1">
      <c r="A81" s="1128" t="s">
        <v>232</v>
      </c>
      <c r="B81" s="1128"/>
      <c r="C81" s="1128"/>
      <c r="D81" s="1128"/>
      <c r="E81" s="1128"/>
      <c r="F81" s="80"/>
    </row>
    <row r="82" spans="1:5" s="61" customFormat="1" ht="30.75" customHeight="1">
      <c r="A82" s="268" t="s">
        <v>51</v>
      </c>
      <c r="B82" s="268" t="s">
        <v>41</v>
      </c>
      <c r="C82" s="1129" t="s">
        <v>548</v>
      </c>
      <c r="D82" s="1129"/>
      <c r="E82" s="280" t="s">
        <v>549</v>
      </c>
    </row>
    <row r="83" spans="1:5" s="181" customFormat="1" ht="12">
      <c r="A83" s="269">
        <v>1</v>
      </c>
      <c r="B83" s="269">
        <v>2</v>
      </c>
      <c r="C83" s="1130">
        <v>3</v>
      </c>
      <c r="D83" s="1130"/>
      <c r="E83" s="269">
        <v>4</v>
      </c>
    </row>
    <row r="84" spans="1:5" s="25" customFormat="1" ht="27.75" customHeight="1">
      <c r="A84" s="271" t="s">
        <v>43</v>
      </c>
      <c r="B84" s="270" t="s">
        <v>228</v>
      </c>
      <c r="C84" s="1131"/>
      <c r="D84" s="1131"/>
      <c r="E84" s="290"/>
    </row>
    <row r="85" spans="1:5" s="25" customFormat="1" ht="27.75" customHeight="1">
      <c r="A85" s="271" t="s">
        <v>45</v>
      </c>
      <c r="B85" s="270" t="s">
        <v>229</v>
      </c>
      <c r="C85" s="1131"/>
      <c r="D85" s="1131"/>
      <c r="E85" s="290"/>
    </row>
    <row r="86" spans="1:5" s="25" customFormat="1" ht="27.75" customHeight="1">
      <c r="A86" s="271" t="s">
        <v>46</v>
      </c>
      <c r="B86" s="270" t="s">
        <v>230</v>
      </c>
      <c r="C86" s="1131"/>
      <c r="D86" s="1131"/>
      <c r="E86" s="290"/>
    </row>
    <row r="87" spans="1:5" s="25" customFormat="1" ht="27.75" customHeight="1">
      <c r="A87" s="289" t="s">
        <v>47</v>
      </c>
      <c r="B87" s="276" t="s">
        <v>231</v>
      </c>
      <c r="C87" s="1132"/>
      <c r="D87" s="1132"/>
      <c r="E87" s="291"/>
    </row>
    <row r="88" spans="1:6" ht="15.75" customHeight="1">
      <c r="A88" s="1118"/>
      <c r="B88" s="1118"/>
      <c r="C88" s="1118"/>
      <c r="D88" s="207"/>
      <c r="E88" s="208"/>
      <c r="F88" s="80"/>
    </row>
    <row r="89" spans="1:6" ht="33.75" customHeight="1">
      <c r="A89" s="1119" t="s">
        <v>233</v>
      </c>
      <c r="B89" s="1119"/>
      <c r="C89" s="1119"/>
      <c r="D89" s="1119"/>
      <c r="E89" s="1119"/>
      <c r="F89" s="80"/>
    </row>
    <row r="90" spans="1:5" s="61" customFormat="1" ht="30.75" customHeight="1">
      <c r="A90" s="268" t="s">
        <v>51</v>
      </c>
      <c r="B90" s="268" t="s">
        <v>41</v>
      </c>
      <c r="C90" s="268" t="s">
        <v>550</v>
      </c>
      <c r="D90" s="268" t="s">
        <v>152</v>
      </c>
      <c r="E90" s="280" t="s">
        <v>551</v>
      </c>
    </row>
    <row r="91" spans="1:5" s="248" customFormat="1" ht="11.25">
      <c r="A91" s="429">
        <v>1</v>
      </c>
      <c r="B91" s="429">
        <v>2</v>
      </c>
      <c r="C91" s="429">
        <v>3</v>
      </c>
      <c r="D91" s="429">
        <v>4</v>
      </c>
      <c r="E91" s="429">
        <v>5</v>
      </c>
    </row>
    <row r="92" spans="1:5" s="25" customFormat="1" ht="27.75" customHeight="1">
      <c r="A92" s="272" t="s">
        <v>43</v>
      </c>
      <c r="B92" s="273" t="s">
        <v>234</v>
      </c>
      <c r="C92" s="274"/>
      <c r="D92" s="274"/>
      <c r="E92" s="275"/>
    </row>
    <row r="93" spans="1:5" s="279" customFormat="1" ht="24">
      <c r="A93" s="277" t="s">
        <v>45</v>
      </c>
      <c r="B93" s="278" t="s">
        <v>237</v>
      </c>
      <c r="C93" s="277" t="s">
        <v>52</v>
      </c>
      <c r="D93" s="277" t="s">
        <v>52</v>
      </c>
      <c r="E93" s="281" t="s">
        <v>52</v>
      </c>
    </row>
    <row r="94" spans="1:5" s="25" customFormat="1" ht="27.75" customHeight="1">
      <c r="A94" s="271" t="s">
        <v>46</v>
      </c>
      <c r="B94" s="270" t="s">
        <v>235</v>
      </c>
      <c r="C94" s="282"/>
      <c r="D94" s="282"/>
      <c r="E94" s="283"/>
    </row>
    <row r="95" spans="1:5" s="25" customFormat="1" ht="27.75" customHeight="1">
      <c r="A95" s="271" t="s">
        <v>47</v>
      </c>
      <c r="B95" s="270" t="s">
        <v>236</v>
      </c>
      <c r="C95" s="282"/>
      <c r="D95" s="282"/>
      <c r="E95" s="283"/>
    </row>
    <row r="96" spans="1:5" s="25" customFormat="1" ht="27.75" customHeight="1">
      <c r="A96" s="271" t="s">
        <v>157</v>
      </c>
      <c r="B96" s="270" t="s">
        <v>238</v>
      </c>
      <c r="C96" s="282"/>
      <c r="D96" s="282"/>
      <c r="E96" s="283"/>
    </row>
    <row r="97" spans="1:5" s="25" customFormat="1" ht="27.75" customHeight="1">
      <c r="A97" s="271" t="s">
        <v>158</v>
      </c>
      <c r="B97" s="270" t="s">
        <v>239</v>
      </c>
      <c r="C97" s="282"/>
      <c r="D97" s="282"/>
      <c r="E97" s="283"/>
    </row>
    <row r="98" spans="1:6" ht="12.75">
      <c r="A98" s="82"/>
      <c r="B98" s="83"/>
      <c r="C98" s="84"/>
      <c r="D98" s="84"/>
      <c r="E98" s="84"/>
      <c r="F98" s="80"/>
    </row>
    <row r="99" spans="1:6" ht="33.75" customHeight="1">
      <c r="A99" s="1119" t="s">
        <v>737</v>
      </c>
      <c r="B99" s="1119"/>
      <c r="C99" s="1119"/>
      <c r="D99" s="1119"/>
      <c r="E99" s="1119"/>
      <c r="F99" s="80"/>
    </row>
    <row r="100" spans="1:5" s="61" customFormat="1" ht="30.75" customHeight="1">
      <c r="A100" s="268" t="s">
        <v>51</v>
      </c>
      <c r="B100" s="268" t="s">
        <v>41</v>
      </c>
      <c r="C100" s="268" t="s">
        <v>550</v>
      </c>
      <c r="D100" s="268" t="s">
        <v>152</v>
      </c>
      <c r="E100" s="280" t="s">
        <v>551</v>
      </c>
    </row>
    <row r="101" spans="1:5" s="248" customFormat="1" ht="11.25">
      <c r="A101" s="429">
        <v>1</v>
      </c>
      <c r="B101" s="429">
        <v>2</v>
      </c>
      <c r="C101" s="429">
        <v>3</v>
      </c>
      <c r="D101" s="429">
        <v>4</v>
      </c>
      <c r="E101" s="429">
        <v>5</v>
      </c>
    </row>
    <row r="102" spans="1:5" s="25" customFormat="1" ht="27.75" customHeight="1">
      <c r="A102" s="271" t="s">
        <v>43</v>
      </c>
      <c r="B102" s="270" t="s">
        <v>736</v>
      </c>
      <c r="C102" s="282"/>
      <c r="D102" s="282"/>
      <c r="E102" s="283"/>
    </row>
    <row r="103" spans="1:6" ht="12.75">
      <c r="A103" s="82"/>
      <c r="B103" s="83"/>
      <c r="C103" s="84"/>
      <c r="D103" s="84"/>
      <c r="E103" s="84"/>
      <c r="F103" s="80"/>
    </row>
    <row r="104" spans="1:6" ht="12.75">
      <c r="A104" s="82"/>
      <c r="B104" s="83"/>
      <c r="C104" s="84"/>
      <c r="D104" s="84"/>
      <c r="E104" s="84"/>
      <c r="F104" s="80"/>
    </row>
    <row r="105" spans="1:6" ht="12.75">
      <c r="A105" s="82"/>
      <c r="B105" s="83"/>
      <c r="C105" s="84"/>
      <c r="D105" s="84"/>
      <c r="E105" s="84"/>
      <c r="F105" s="80"/>
    </row>
    <row r="106" spans="1:6" ht="12.75">
      <c r="A106" s="82"/>
      <c r="B106" s="83"/>
      <c r="C106" s="84"/>
      <c r="D106" s="84"/>
      <c r="E106" s="84"/>
      <c r="F106" s="80"/>
    </row>
    <row r="107" spans="1:6" ht="12.75">
      <c r="A107" s="82"/>
      <c r="B107" s="83"/>
      <c r="C107" s="84"/>
      <c r="D107" s="84"/>
      <c r="E107" s="84"/>
      <c r="F107" s="80"/>
    </row>
    <row r="108" spans="1:6" ht="12.75">
      <c r="A108" s="85"/>
      <c r="B108" s="84"/>
      <c r="C108" s="84"/>
      <c r="D108" s="84"/>
      <c r="E108" s="84"/>
      <c r="F108" s="80"/>
    </row>
    <row r="109" spans="1:6" ht="12.75">
      <c r="A109" s="1121" t="s">
        <v>75</v>
      </c>
      <c r="B109" s="1121"/>
      <c r="C109" s="87" t="s">
        <v>76</v>
      </c>
      <c r="D109" s="87"/>
      <c r="E109" s="86" t="s">
        <v>270</v>
      </c>
      <c r="F109" s="80"/>
    </row>
    <row r="110" spans="1:6" ht="12.75">
      <c r="A110" s="1122" t="s">
        <v>77</v>
      </c>
      <c r="B110" s="1122"/>
      <c r="C110" s="206" t="s">
        <v>741</v>
      </c>
      <c r="D110" s="88"/>
      <c r="E110" s="206" t="s">
        <v>118</v>
      </c>
      <c r="F110" s="80"/>
    </row>
    <row r="111" spans="1:5" ht="12.75">
      <c r="A111" s="89"/>
      <c r="B111" s="89"/>
      <c r="C111" s="89"/>
      <c r="D111" s="89"/>
      <c r="E111" s="89"/>
    </row>
    <row r="112" spans="1:5" ht="12.75">
      <c r="A112" s="89"/>
      <c r="B112" s="89"/>
      <c r="C112" s="89"/>
      <c r="D112" s="89"/>
      <c r="E112" s="89"/>
    </row>
    <row r="113" spans="1:6" ht="11.25" customHeight="1">
      <c r="A113" s="1123" t="s">
        <v>738</v>
      </c>
      <c r="B113" s="1110"/>
      <c r="C113" s="206"/>
      <c r="D113" s="88"/>
      <c r="E113" s="206"/>
      <c r="F113" s="80"/>
    </row>
    <row r="114" spans="1:6" ht="32.25" customHeight="1">
      <c r="A114" s="1124" t="s">
        <v>739</v>
      </c>
      <c r="B114" s="1125"/>
      <c r="C114" s="1125"/>
      <c r="D114" s="1125"/>
      <c r="E114" s="1125"/>
      <c r="F114" s="80"/>
    </row>
    <row r="115" spans="1:6" ht="18" customHeight="1">
      <c r="A115" s="1126" t="s">
        <v>740</v>
      </c>
      <c r="B115" s="1127"/>
      <c r="C115" s="1127"/>
      <c r="D115" s="1127"/>
      <c r="E115" s="1127"/>
      <c r="F115" s="80"/>
    </row>
    <row r="116" spans="1:5" ht="12.75">
      <c r="A116" s="89"/>
      <c r="B116" s="89"/>
      <c r="C116" s="89"/>
      <c r="D116" s="89"/>
      <c r="E116" s="89"/>
    </row>
    <row r="118" spans="1:5" ht="48" customHeight="1">
      <c r="A118" s="1120" t="s">
        <v>742</v>
      </c>
      <c r="B118" s="1120"/>
      <c r="C118" s="1120"/>
      <c r="D118" s="1120"/>
      <c r="E118" s="1120"/>
    </row>
  </sheetData>
  <sheetProtection/>
  <mergeCells count="25">
    <mergeCell ref="A3:B3"/>
    <mergeCell ref="A4:B4"/>
    <mergeCell ref="A5:E5"/>
    <mergeCell ref="A6:C6"/>
    <mergeCell ref="C85:D85"/>
    <mergeCell ref="A7:C7"/>
    <mergeCell ref="A8:C8"/>
    <mergeCell ref="A9:C9"/>
    <mergeCell ref="A10:C10"/>
    <mergeCell ref="A79:E79"/>
    <mergeCell ref="A81:E81"/>
    <mergeCell ref="C82:D82"/>
    <mergeCell ref="C83:D83"/>
    <mergeCell ref="C84:D84"/>
    <mergeCell ref="C86:D86"/>
    <mergeCell ref="C87:D87"/>
    <mergeCell ref="A88:C88"/>
    <mergeCell ref="A89:E89"/>
    <mergeCell ref="A118:E118"/>
    <mergeCell ref="A109:B109"/>
    <mergeCell ref="A110:B110"/>
    <mergeCell ref="A99:E99"/>
    <mergeCell ref="A113:B113"/>
    <mergeCell ref="A114:E114"/>
    <mergeCell ref="A115:E115"/>
  </mergeCells>
  <printOptions horizontalCentered="1"/>
  <pageMargins left="0.3937007874015748" right="0.3937007874015748" top="0.5905511811023623" bottom="0.3937007874015748" header="0.5118110236220472" footer="0.5118110236220472"/>
  <pageSetup horizontalDpi="600" verticalDpi="600" orientation="portrait" paperSize="9" scale="81" r:id="rId1"/>
  <headerFooter alignWithMargins="0">
    <oddFooter>&amp;R&amp;P</oddFooter>
  </headerFooter>
  <rowBreaks count="2" manualBreakCount="2">
    <brk id="36" max="4" man="1"/>
    <brk id="77" max="4" man="1"/>
  </rowBreaks>
</worksheet>
</file>

<file path=xl/worksheets/sheet21.xml><?xml version="1.0" encoding="utf-8"?>
<worksheet xmlns="http://schemas.openxmlformats.org/spreadsheetml/2006/main" xmlns:r="http://schemas.openxmlformats.org/officeDocument/2006/relationships">
  <sheetPr>
    <tabColor theme="5" tint="0.5999900102615356"/>
  </sheetPr>
  <dimension ref="A1:AG173"/>
  <sheetViews>
    <sheetView showGridLines="0" view="pageBreakPreview" zoomScaleSheetLayoutView="100" zoomScalePageLayoutView="0" workbookViewId="0" topLeftCell="A1">
      <selection activeCell="J74" sqref="J74"/>
    </sheetView>
  </sheetViews>
  <sheetFormatPr defaultColWidth="9.00390625" defaultRowHeight="12.75"/>
  <cols>
    <col min="1" max="1" width="8.25390625" style="552" bestFit="1" customWidth="1"/>
    <col min="2" max="2" width="6.625" style="553" bestFit="1" customWidth="1"/>
    <col min="3" max="3" width="15.25390625" style="553" customWidth="1"/>
    <col min="4" max="4" width="8.625" style="533" customWidth="1"/>
    <col min="5" max="5" width="24.375" style="533" customWidth="1"/>
    <col min="6" max="6" width="18.00390625" style="533" customWidth="1"/>
    <col min="7" max="7" width="18.875" style="533" customWidth="1"/>
    <col min="8" max="8" width="16.75390625" style="533" customWidth="1"/>
    <col min="9" max="9" width="16.375" style="533" customWidth="1"/>
    <col min="10" max="10" width="15.875" style="533" customWidth="1"/>
    <col min="11" max="11" width="15.75390625" style="533" customWidth="1"/>
    <col min="12" max="12" width="15.625" style="533" customWidth="1"/>
    <col min="13" max="13" width="15.75390625" style="533" customWidth="1"/>
    <col min="14" max="14" width="12.00390625" style="533" customWidth="1"/>
    <col min="15" max="28" width="10.00390625" style="533" customWidth="1"/>
    <col min="29" max="16384" width="9.125" style="535" customWidth="1"/>
  </cols>
  <sheetData>
    <row r="1" spans="1:33" ht="48" customHeight="1">
      <c r="A1" s="1144" t="s">
        <v>490</v>
      </c>
      <c r="B1" s="1144"/>
      <c r="C1" s="1144"/>
      <c r="D1" s="1144"/>
      <c r="Q1" s="994" t="s">
        <v>729</v>
      </c>
      <c r="R1" s="994"/>
      <c r="S1" s="994"/>
      <c r="T1" s="534"/>
      <c r="U1" s="534"/>
      <c r="V1" s="534"/>
      <c r="W1" s="534"/>
      <c r="X1" s="534"/>
      <c r="Y1" s="534"/>
      <c r="AC1" s="534"/>
      <c r="AD1" s="534"/>
      <c r="AE1" s="534"/>
      <c r="AF1" s="534"/>
      <c r="AG1" s="534"/>
    </row>
    <row r="2" spans="1:28" ht="12.75">
      <c r="A2" s="1173" t="s">
        <v>379</v>
      </c>
      <c r="B2" s="1173"/>
      <c r="C2" s="1173"/>
      <c r="D2" s="1173"/>
      <c r="E2" s="526"/>
      <c r="F2" s="526"/>
      <c r="G2" s="526"/>
      <c r="H2" s="526"/>
      <c r="I2" s="526"/>
      <c r="J2" s="526"/>
      <c r="K2" s="526"/>
      <c r="L2" s="526"/>
      <c r="M2" s="526"/>
      <c r="N2" s="526"/>
      <c r="O2" s="526"/>
      <c r="P2" s="526"/>
      <c r="Q2" s="526"/>
      <c r="R2" s="526"/>
      <c r="S2" s="526"/>
      <c r="T2" s="526"/>
      <c r="U2" s="526"/>
      <c r="V2" s="526"/>
      <c r="W2" s="526"/>
      <c r="X2" s="526"/>
      <c r="Y2" s="526"/>
      <c r="Z2" s="526"/>
      <c r="AA2" s="526"/>
      <c r="AB2" s="526"/>
    </row>
    <row r="3" spans="1:28" ht="15.75">
      <c r="A3" s="1143" t="s">
        <v>557</v>
      </c>
      <c r="B3" s="1143"/>
      <c r="C3" s="1143"/>
      <c r="D3" s="1143"/>
      <c r="E3" s="1143"/>
      <c r="F3" s="1143"/>
      <c r="G3" s="1143"/>
      <c r="H3" s="1143"/>
      <c r="I3" s="1143"/>
      <c r="J3" s="1143"/>
      <c r="K3" s="1143"/>
      <c r="L3" s="1143"/>
      <c r="M3" s="1143"/>
      <c r="N3" s="1143"/>
      <c r="O3" s="1143"/>
      <c r="P3" s="1143"/>
      <c r="Q3" s="1143"/>
      <c r="R3" s="1143"/>
      <c r="S3" s="1143"/>
      <c r="T3" s="536"/>
      <c r="U3" s="536"/>
      <c r="V3" s="536"/>
      <c r="W3" s="536"/>
      <c r="X3" s="536"/>
      <c r="Y3" s="536"/>
      <c r="Z3" s="536"/>
      <c r="AA3" s="536"/>
      <c r="AB3" s="536"/>
    </row>
    <row r="4" spans="1:28" ht="8.25" customHeight="1">
      <c r="A4" s="537"/>
      <c r="B4" s="537"/>
      <c r="C4" s="537"/>
      <c r="D4" s="537"/>
      <c r="E4" s="537"/>
      <c r="F4" s="617"/>
      <c r="G4" s="617"/>
      <c r="H4" s="617"/>
      <c r="I4" s="537"/>
      <c r="J4" s="537"/>
      <c r="K4" s="537"/>
      <c r="L4" s="537"/>
      <c r="M4" s="537"/>
      <c r="N4" s="537"/>
      <c r="O4" s="537"/>
      <c r="P4" s="537"/>
      <c r="Q4" s="537"/>
      <c r="R4" s="537"/>
      <c r="S4" s="537"/>
      <c r="T4" s="537"/>
      <c r="U4" s="537"/>
      <c r="V4" s="537"/>
      <c r="W4" s="537"/>
      <c r="X4" s="537"/>
      <c r="Y4" s="537"/>
      <c r="Z4" s="537"/>
      <c r="AA4" s="537"/>
      <c r="AB4" s="537"/>
    </row>
    <row r="5" spans="1:28" ht="15.75">
      <c r="A5" s="537" t="s">
        <v>500</v>
      </c>
      <c r="B5" s="537"/>
      <c r="C5" s="537"/>
      <c r="D5" s="537"/>
      <c r="E5" s="537"/>
      <c r="F5" s="617"/>
      <c r="G5" s="617"/>
      <c r="H5" s="617"/>
      <c r="I5" s="537"/>
      <c r="J5" s="537"/>
      <c r="K5" s="537"/>
      <c r="L5" s="537"/>
      <c r="M5" s="537"/>
      <c r="N5" s="537"/>
      <c r="O5" s="537"/>
      <c r="P5" s="537"/>
      <c r="Q5" s="537"/>
      <c r="R5" s="537"/>
      <c r="S5" s="538" t="s">
        <v>37</v>
      </c>
      <c r="T5" s="537"/>
      <c r="U5" s="537"/>
      <c r="V5" s="537"/>
      <c r="W5" s="537"/>
      <c r="X5" s="537"/>
      <c r="Y5" s="537"/>
      <c r="Z5" s="537"/>
      <c r="AA5" s="537"/>
      <c r="AB5" s="537"/>
    </row>
    <row r="6" spans="1:28" ht="28.5" customHeight="1">
      <c r="A6" s="1157" t="s">
        <v>41</v>
      </c>
      <c r="B6" s="1158"/>
      <c r="C6" s="1158"/>
      <c r="D6" s="1158"/>
      <c r="E6" s="1158"/>
      <c r="F6" s="1158"/>
      <c r="G6" s="1158"/>
      <c r="H6" s="1159"/>
      <c r="I6" s="523">
        <v>2015</v>
      </c>
      <c r="J6" s="523">
        <v>2016</v>
      </c>
      <c r="K6" s="523">
        <v>2017</v>
      </c>
      <c r="L6" s="523">
        <v>2018</v>
      </c>
      <c r="M6" s="522">
        <v>2019</v>
      </c>
      <c r="N6" s="522">
        <v>2020</v>
      </c>
      <c r="O6" s="522">
        <v>2021</v>
      </c>
      <c r="P6" s="522">
        <v>2022</v>
      </c>
      <c r="Q6" s="522">
        <v>2023</v>
      </c>
      <c r="R6" s="522">
        <v>2024</v>
      </c>
      <c r="S6" s="522">
        <v>2025</v>
      </c>
      <c r="T6" s="539"/>
      <c r="U6" s="539"/>
      <c r="V6" s="539"/>
      <c r="W6" s="539"/>
      <c r="X6" s="539"/>
      <c r="Y6" s="539"/>
      <c r="Z6" s="539"/>
      <c r="AA6" s="539"/>
      <c r="AB6" s="535"/>
    </row>
    <row r="7" spans="1:19" ht="27" customHeight="1">
      <c r="A7" s="1163" t="s">
        <v>382</v>
      </c>
      <c r="B7" s="1164"/>
      <c r="C7" s="1164"/>
      <c r="D7" s="1164"/>
      <c r="E7" s="1164"/>
      <c r="F7" s="1164"/>
      <c r="G7" s="1164"/>
      <c r="H7" s="1190"/>
      <c r="I7" s="524">
        <f>SUM(I8+I16)</f>
        <v>6826517</v>
      </c>
      <c r="J7" s="524">
        <f aca="true" t="shared" si="0" ref="J7:S7">SUM(J8+J16)</f>
        <v>2465263</v>
      </c>
      <c r="K7" s="524">
        <f t="shared" si="0"/>
        <v>4900000</v>
      </c>
      <c r="L7" s="524">
        <f t="shared" si="0"/>
        <v>6487500</v>
      </c>
      <c r="M7" s="515">
        <f t="shared" si="0"/>
        <v>10012500</v>
      </c>
      <c r="N7" s="515">
        <f t="shared" si="0"/>
        <v>3187500</v>
      </c>
      <c r="O7" s="515">
        <f t="shared" si="0"/>
        <v>0</v>
      </c>
      <c r="P7" s="515">
        <f t="shared" si="0"/>
        <v>0</v>
      </c>
      <c r="Q7" s="515">
        <f t="shared" si="0"/>
        <v>0</v>
      </c>
      <c r="R7" s="515">
        <f t="shared" si="0"/>
        <v>0</v>
      </c>
      <c r="S7" s="515">
        <f t="shared" si="0"/>
        <v>0</v>
      </c>
    </row>
    <row r="8" spans="1:28" ht="29.25" customHeight="1">
      <c r="A8" s="609" t="s">
        <v>383</v>
      </c>
      <c r="B8" s="1168" t="s">
        <v>200</v>
      </c>
      <c r="C8" s="1169"/>
      <c r="D8" s="1169"/>
      <c r="E8" s="1169"/>
      <c r="F8" s="1169"/>
      <c r="G8" s="1169"/>
      <c r="H8" s="1170"/>
      <c r="I8" s="518">
        <v>39826</v>
      </c>
      <c r="J8" s="518"/>
      <c r="K8" s="518"/>
      <c r="L8" s="518"/>
      <c r="M8" s="521"/>
      <c r="N8" s="521"/>
      <c r="O8" s="521"/>
      <c r="P8" s="521"/>
      <c r="Q8" s="521"/>
      <c r="R8" s="521"/>
      <c r="S8" s="521"/>
      <c r="X8" s="540"/>
      <c r="Y8" s="540"/>
      <c r="Z8" s="535"/>
      <c r="AA8" s="535"/>
      <c r="AB8" s="535"/>
    </row>
    <row r="9" spans="1:19" ht="12.75">
      <c r="A9" s="1147" t="s">
        <v>35</v>
      </c>
      <c r="B9" s="1148"/>
      <c r="C9" s="1148"/>
      <c r="D9" s="1148"/>
      <c r="E9" s="1148"/>
      <c r="F9" s="1148"/>
      <c r="G9" s="1148"/>
      <c r="H9" s="1149"/>
      <c r="I9" s="541"/>
      <c r="J9" s="541"/>
      <c r="K9" s="541"/>
      <c r="L9" s="541"/>
      <c r="M9" s="542"/>
      <c r="N9" s="542"/>
      <c r="O9" s="542"/>
      <c r="P9" s="542"/>
      <c r="Q9" s="542"/>
      <c r="R9" s="542"/>
      <c r="S9" s="542"/>
    </row>
    <row r="10" spans="1:19" ht="30.75" customHeight="1">
      <c r="A10" s="610" t="s">
        <v>355</v>
      </c>
      <c r="B10" s="1153"/>
      <c r="C10" s="1153"/>
      <c r="D10" s="1147" t="s">
        <v>384</v>
      </c>
      <c r="E10" s="1148"/>
      <c r="F10" s="1148"/>
      <c r="G10" s="1148"/>
      <c r="H10" s="1149"/>
      <c r="I10" s="541"/>
      <c r="J10" s="541"/>
      <c r="K10" s="541"/>
      <c r="L10" s="541"/>
      <c r="M10" s="542"/>
      <c r="N10" s="542"/>
      <c r="O10" s="542"/>
      <c r="P10" s="542"/>
      <c r="Q10" s="542"/>
      <c r="R10" s="542"/>
      <c r="S10" s="542"/>
    </row>
    <row r="11" spans="1:19" ht="33" customHeight="1">
      <c r="A11" s="610" t="s">
        <v>359</v>
      </c>
      <c r="B11" s="1153"/>
      <c r="C11" s="1153"/>
      <c r="D11" s="1147" t="s">
        <v>385</v>
      </c>
      <c r="E11" s="1148"/>
      <c r="F11" s="1148"/>
      <c r="G11" s="1148"/>
      <c r="H11" s="1149"/>
      <c r="I11" s="541"/>
      <c r="J11" s="541"/>
      <c r="K11" s="541"/>
      <c r="L11" s="541"/>
      <c r="M11" s="542"/>
      <c r="N11" s="542"/>
      <c r="O11" s="542"/>
      <c r="P11" s="542"/>
      <c r="Q11" s="542"/>
      <c r="R11" s="542"/>
      <c r="S11" s="542"/>
    </row>
    <row r="12" spans="1:19" ht="29.25" customHeight="1">
      <c r="A12" s="610" t="s">
        <v>386</v>
      </c>
      <c r="B12" s="1153"/>
      <c r="C12" s="1153"/>
      <c r="D12" s="1147" t="s">
        <v>492</v>
      </c>
      <c r="E12" s="1148"/>
      <c r="F12" s="1148"/>
      <c r="G12" s="1148"/>
      <c r="H12" s="1149"/>
      <c r="I12" s="541"/>
      <c r="J12" s="541"/>
      <c r="K12" s="541"/>
      <c r="L12" s="541"/>
      <c r="M12" s="542"/>
      <c r="N12" s="542"/>
      <c r="O12" s="542"/>
      <c r="P12" s="542"/>
      <c r="Q12" s="542"/>
      <c r="R12" s="542"/>
      <c r="S12" s="542"/>
    </row>
    <row r="13" spans="1:19" ht="24" customHeight="1">
      <c r="A13" s="610" t="s">
        <v>387</v>
      </c>
      <c r="B13" s="1153"/>
      <c r="C13" s="1153"/>
      <c r="D13" s="1153"/>
      <c r="E13" s="618" t="s">
        <v>633</v>
      </c>
      <c r="F13" s="680"/>
      <c r="G13" s="680"/>
      <c r="H13" s="615"/>
      <c r="I13" s="541"/>
      <c r="J13" s="541"/>
      <c r="K13" s="541"/>
      <c r="L13" s="541"/>
      <c r="M13" s="542"/>
      <c r="N13" s="542"/>
      <c r="O13" s="542"/>
      <c r="P13" s="542"/>
      <c r="Q13" s="542"/>
      <c r="R13" s="542"/>
      <c r="S13" s="542"/>
    </row>
    <row r="14" spans="1:19" ht="19.5" customHeight="1">
      <c r="A14" s="610" t="s">
        <v>388</v>
      </c>
      <c r="B14" s="1153"/>
      <c r="C14" s="1153"/>
      <c r="D14" s="1147" t="s">
        <v>389</v>
      </c>
      <c r="E14" s="1148"/>
      <c r="F14" s="1148"/>
      <c r="G14" s="1148"/>
      <c r="H14" s="1149"/>
      <c r="I14" s="541"/>
      <c r="J14" s="541"/>
      <c r="K14" s="541"/>
      <c r="L14" s="541"/>
      <c r="M14" s="542"/>
      <c r="N14" s="542"/>
      <c r="O14" s="542"/>
      <c r="P14" s="542"/>
      <c r="Q14" s="542"/>
      <c r="R14" s="542"/>
      <c r="S14" s="542"/>
    </row>
    <row r="15" spans="1:19" ht="19.5" customHeight="1">
      <c r="A15" s="610" t="s">
        <v>390</v>
      </c>
      <c r="B15" s="1153"/>
      <c r="C15" s="1153"/>
      <c r="D15" s="1147" t="s">
        <v>507</v>
      </c>
      <c r="E15" s="1148"/>
      <c r="F15" s="1148"/>
      <c r="G15" s="1148"/>
      <c r="H15" s="1149"/>
      <c r="I15" s="541">
        <v>39826</v>
      </c>
      <c r="J15" s="541"/>
      <c r="K15" s="541"/>
      <c r="L15" s="541"/>
      <c r="M15" s="542"/>
      <c r="N15" s="542"/>
      <c r="O15" s="542"/>
      <c r="P15" s="542"/>
      <c r="Q15" s="542"/>
      <c r="R15" s="542"/>
      <c r="S15" s="542"/>
    </row>
    <row r="16" spans="1:19" ht="15" customHeight="1">
      <c r="A16" s="609" t="s">
        <v>299</v>
      </c>
      <c r="B16" s="1168" t="s">
        <v>509</v>
      </c>
      <c r="C16" s="1169"/>
      <c r="D16" s="1169"/>
      <c r="E16" s="1169"/>
      <c r="F16" s="1169"/>
      <c r="G16" s="1169"/>
      <c r="H16" s="1170"/>
      <c r="I16" s="518">
        <v>6786691</v>
      </c>
      <c r="J16" s="518">
        <v>2465263</v>
      </c>
      <c r="K16" s="518">
        <v>4900000</v>
      </c>
      <c r="L16" s="518">
        <v>6487500</v>
      </c>
      <c r="M16" s="521">
        <v>10012500</v>
      </c>
      <c r="N16" s="521">
        <v>3187500</v>
      </c>
      <c r="O16" s="521"/>
      <c r="P16" s="521"/>
      <c r="Q16" s="521"/>
      <c r="R16" s="521"/>
      <c r="S16" s="521"/>
    </row>
    <row r="17" spans="1:19" ht="12.75">
      <c r="A17" s="1153" t="s">
        <v>35</v>
      </c>
      <c r="B17" s="1153"/>
      <c r="C17" s="1153"/>
      <c r="D17" s="1153"/>
      <c r="E17" s="1147"/>
      <c r="F17" s="1148"/>
      <c r="G17" s="1148"/>
      <c r="H17" s="1149"/>
      <c r="I17" s="541"/>
      <c r="J17" s="541"/>
      <c r="K17" s="541"/>
      <c r="L17" s="541"/>
      <c r="M17" s="542"/>
      <c r="N17" s="542"/>
      <c r="O17" s="542"/>
      <c r="P17" s="542"/>
      <c r="Q17" s="542"/>
      <c r="R17" s="542"/>
      <c r="S17" s="542"/>
    </row>
    <row r="18" spans="1:19" ht="21" customHeight="1">
      <c r="A18" s="611" t="s">
        <v>364</v>
      </c>
      <c r="B18" s="1160"/>
      <c r="C18" s="1160"/>
      <c r="D18" s="1161" t="s">
        <v>512</v>
      </c>
      <c r="E18" s="1166"/>
      <c r="F18" s="1166"/>
      <c r="G18" s="1166"/>
      <c r="H18" s="1167"/>
      <c r="I18" s="541"/>
      <c r="J18" s="541"/>
      <c r="K18" s="541"/>
      <c r="L18" s="541"/>
      <c r="M18" s="544"/>
      <c r="N18" s="544"/>
      <c r="O18" s="544"/>
      <c r="P18" s="544"/>
      <c r="Q18" s="544"/>
      <c r="R18" s="544"/>
      <c r="S18" s="544"/>
    </row>
    <row r="19" spans="1:19" ht="19.5" customHeight="1">
      <c r="A19" s="610" t="s">
        <v>367</v>
      </c>
      <c r="B19" s="1153"/>
      <c r="C19" s="1153"/>
      <c r="D19" s="1147" t="s">
        <v>513</v>
      </c>
      <c r="E19" s="1148"/>
      <c r="F19" s="1148"/>
      <c r="G19" s="1148"/>
      <c r="H19" s="1149"/>
      <c r="I19" s="541">
        <v>6786691</v>
      </c>
      <c r="J19" s="541">
        <v>2465263</v>
      </c>
      <c r="K19" s="541">
        <v>4900000</v>
      </c>
      <c r="L19" s="541">
        <v>6487500</v>
      </c>
      <c r="M19" s="542">
        <v>10012500</v>
      </c>
      <c r="N19" s="542">
        <v>3187500</v>
      </c>
      <c r="O19" s="542"/>
      <c r="P19" s="542"/>
      <c r="Q19" s="542"/>
      <c r="R19" s="542"/>
      <c r="S19" s="542"/>
    </row>
    <row r="20" spans="1:19" ht="29.25" customHeight="1">
      <c r="A20" s="1163" t="s">
        <v>391</v>
      </c>
      <c r="B20" s="1164"/>
      <c r="C20" s="1164"/>
      <c r="D20" s="1164"/>
      <c r="E20" s="1164"/>
      <c r="F20" s="1164"/>
      <c r="G20" s="1164"/>
      <c r="H20" s="1190"/>
      <c r="I20" s="545">
        <f>SUM(I21+I30)</f>
        <v>14471944</v>
      </c>
      <c r="J20" s="545">
        <f aca="true" t="shared" si="1" ref="J20:S20">SUM(J21+J30)</f>
        <v>10888803</v>
      </c>
      <c r="K20" s="545">
        <f t="shared" si="1"/>
        <v>7539604</v>
      </c>
      <c r="L20" s="545">
        <f t="shared" si="1"/>
        <v>17222000</v>
      </c>
      <c r="M20" s="546">
        <f t="shared" si="1"/>
        <v>5638000</v>
      </c>
      <c r="N20" s="546">
        <f t="shared" si="1"/>
        <v>0</v>
      </c>
      <c r="O20" s="546">
        <f t="shared" si="1"/>
        <v>0</v>
      </c>
      <c r="P20" s="546">
        <f t="shared" si="1"/>
        <v>0</v>
      </c>
      <c r="Q20" s="546">
        <f t="shared" si="1"/>
        <v>0</v>
      </c>
      <c r="R20" s="546">
        <f t="shared" si="1"/>
        <v>0</v>
      </c>
      <c r="S20" s="546">
        <f t="shared" si="1"/>
        <v>0</v>
      </c>
    </row>
    <row r="21" spans="1:19" ht="30" customHeight="1">
      <c r="A21" s="609" t="s">
        <v>84</v>
      </c>
      <c r="B21" s="1168" t="s">
        <v>201</v>
      </c>
      <c r="C21" s="1169"/>
      <c r="D21" s="1169"/>
      <c r="E21" s="1169"/>
      <c r="F21" s="1169"/>
      <c r="G21" s="1169"/>
      <c r="H21" s="1170"/>
      <c r="I21" s="518">
        <v>580000</v>
      </c>
      <c r="J21" s="518">
        <v>480000</v>
      </c>
      <c r="K21" s="518">
        <v>480000</v>
      </c>
      <c r="L21" s="518">
        <v>480000</v>
      </c>
      <c r="M21" s="521"/>
      <c r="N21" s="521"/>
      <c r="O21" s="521"/>
      <c r="P21" s="521"/>
      <c r="Q21" s="521"/>
      <c r="R21" s="521"/>
      <c r="S21" s="521"/>
    </row>
    <row r="22" spans="1:19" ht="12.75">
      <c r="A22" s="1153" t="s">
        <v>35</v>
      </c>
      <c r="B22" s="1153"/>
      <c r="C22" s="1153"/>
      <c r="D22" s="1153"/>
      <c r="E22" s="1147"/>
      <c r="F22" s="1148"/>
      <c r="G22" s="1148"/>
      <c r="H22" s="1149"/>
      <c r="I22" s="541"/>
      <c r="J22" s="541"/>
      <c r="K22" s="541"/>
      <c r="L22" s="541"/>
      <c r="M22" s="542"/>
      <c r="N22" s="542"/>
      <c r="O22" s="542"/>
      <c r="P22" s="542"/>
      <c r="Q22" s="542"/>
      <c r="R22" s="542"/>
      <c r="S22" s="542"/>
    </row>
    <row r="23" spans="1:19" ht="12.75" customHeight="1">
      <c r="A23" s="611" t="s">
        <v>302</v>
      </c>
      <c r="B23" s="1160"/>
      <c r="C23" s="1160"/>
      <c r="D23" s="1161" t="s">
        <v>392</v>
      </c>
      <c r="E23" s="1166"/>
      <c r="F23" s="1166"/>
      <c r="G23" s="1166"/>
      <c r="H23" s="1167"/>
      <c r="I23" s="541"/>
      <c r="J23" s="541"/>
      <c r="K23" s="541"/>
      <c r="L23" s="541"/>
      <c r="M23" s="544"/>
      <c r="N23" s="544"/>
      <c r="O23" s="544"/>
      <c r="P23" s="544"/>
      <c r="Q23" s="544"/>
      <c r="R23" s="544"/>
      <c r="S23" s="544"/>
    </row>
    <row r="24" spans="1:19" ht="27.75" customHeight="1">
      <c r="A24" s="611" t="s">
        <v>393</v>
      </c>
      <c r="B24" s="1160"/>
      <c r="C24" s="1160"/>
      <c r="D24" s="1160"/>
      <c r="E24" s="1161" t="s">
        <v>568</v>
      </c>
      <c r="F24" s="1166"/>
      <c r="G24" s="1166"/>
      <c r="H24" s="1167"/>
      <c r="I24" s="541"/>
      <c r="J24" s="541"/>
      <c r="K24" s="541"/>
      <c r="L24" s="541"/>
      <c r="M24" s="544"/>
      <c r="N24" s="544"/>
      <c r="O24" s="544"/>
      <c r="P24" s="544"/>
      <c r="Q24" s="544"/>
      <c r="R24" s="544"/>
      <c r="S24" s="544"/>
    </row>
    <row r="25" spans="1:19" ht="58.5" customHeight="1" hidden="1">
      <c r="A25" s="610" t="s">
        <v>303</v>
      </c>
      <c r="B25" s="1153"/>
      <c r="C25" s="1153"/>
      <c r="D25" s="1153" t="s">
        <v>493</v>
      </c>
      <c r="E25" s="1147"/>
      <c r="F25" s="615"/>
      <c r="G25" s="615"/>
      <c r="H25" s="615"/>
      <c r="I25" s="541"/>
      <c r="J25" s="541"/>
      <c r="K25" s="541"/>
      <c r="L25" s="541"/>
      <c r="M25" s="542"/>
      <c r="N25" s="542"/>
      <c r="O25" s="542"/>
      <c r="P25" s="542"/>
      <c r="Q25" s="542"/>
      <c r="R25" s="542"/>
      <c r="S25" s="542"/>
    </row>
    <row r="26" spans="1:19" ht="18.75" customHeight="1">
      <c r="A26" s="611" t="s">
        <v>304</v>
      </c>
      <c r="B26" s="1160"/>
      <c r="C26" s="1160"/>
      <c r="D26" s="1161" t="s">
        <v>569</v>
      </c>
      <c r="E26" s="1166"/>
      <c r="F26" s="1166"/>
      <c r="G26" s="1166"/>
      <c r="H26" s="1167"/>
      <c r="I26" s="541"/>
      <c r="J26" s="541"/>
      <c r="K26" s="541"/>
      <c r="L26" s="541"/>
      <c r="M26" s="544"/>
      <c r="N26" s="544"/>
      <c r="O26" s="544"/>
      <c r="P26" s="544"/>
      <c r="Q26" s="544"/>
      <c r="R26" s="544"/>
      <c r="S26" s="544"/>
    </row>
    <row r="27" spans="1:19" ht="12.75" customHeight="1">
      <c r="A27" s="611" t="s">
        <v>394</v>
      </c>
      <c r="B27" s="612"/>
      <c r="C27" s="681"/>
      <c r="D27" s="1161" t="s">
        <v>570</v>
      </c>
      <c r="E27" s="1166"/>
      <c r="F27" s="1166"/>
      <c r="G27" s="1166"/>
      <c r="H27" s="1167"/>
      <c r="I27" s="541"/>
      <c r="J27" s="541"/>
      <c r="K27" s="541"/>
      <c r="L27" s="541"/>
      <c r="M27" s="544"/>
      <c r="N27" s="544"/>
      <c r="O27" s="544"/>
      <c r="P27" s="544"/>
      <c r="Q27" s="544"/>
      <c r="R27" s="544"/>
      <c r="S27" s="544"/>
    </row>
    <row r="28" spans="1:19" ht="66" customHeight="1">
      <c r="A28" s="611" t="s">
        <v>565</v>
      </c>
      <c r="B28" s="1160"/>
      <c r="C28" s="1160"/>
      <c r="D28" s="1160"/>
      <c r="E28" s="1161" t="s">
        <v>571</v>
      </c>
      <c r="F28" s="1166"/>
      <c r="G28" s="1166"/>
      <c r="H28" s="1167"/>
      <c r="I28" s="541"/>
      <c r="J28" s="541"/>
      <c r="K28" s="541"/>
      <c r="L28" s="541"/>
      <c r="M28" s="544"/>
      <c r="N28" s="544"/>
      <c r="O28" s="544"/>
      <c r="P28" s="544"/>
      <c r="Q28" s="544"/>
      <c r="R28" s="544"/>
      <c r="S28" s="544"/>
    </row>
    <row r="29" spans="1:19" ht="40.5" customHeight="1">
      <c r="A29" s="611" t="s">
        <v>566</v>
      </c>
      <c r="B29" s="1160"/>
      <c r="C29" s="1160"/>
      <c r="D29" s="1160"/>
      <c r="E29" s="1161" t="s">
        <v>572</v>
      </c>
      <c r="F29" s="1166"/>
      <c r="G29" s="1166"/>
      <c r="H29" s="1167"/>
      <c r="I29" s="541"/>
      <c r="J29" s="541"/>
      <c r="K29" s="541"/>
      <c r="L29" s="541"/>
      <c r="M29" s="544"/>
      <c r="N29" s="544"/>
      <c r="O29" s="544"/>
      <c r="P29" s="544"/>
      <c r="Q29" s="544"/>
      <c r="R29" s="544"/>
      <c r="S29" s="544"/>
    </row>
    <row r="30" spans="1:19" ht="31.5" customHeight="1">
      <c r="A30" s="609" t="s">
        <v>90</v>
      </c>
      <c r="B30" s="1168" t="s">
        <v>202</v>
      </c>
      <c r="C30" s="1169"/>
      <c r="D30" s="1169"/>
      <c r="E30" s="1169"/>
      <c r="F30" s="1169"/>
      <c r="G30" s="1169"/>
      <c r="H30" s="1170"/>
      <c r="I30" s="518">
        <v>13891944</v>
      </c>
      <c r="J30" s="821">
        <v>10408803</v>
      </c>
      <c r="K30" s="518">
        <v>7059604</v>
      </c>
      <c r="L30" s="518">
        <v>16742000</v>
      </c>
      <c r="M30" s="521">
        <v>5638000</v>
      </c>
      <c r="N30" s="521"/>
      <c r="O30" s="521"/>
      <c r="P30" s="521"/>
      <c r="Q30" s="521"/>
      <c r="R30" s="521"/>
      <c r="S30" s="521"/>
    </row>
    <row r="31" spans="1:19" ht="27" customHeight="1" hidden="1">
      <c r="A31" s="1165" t="s">
        <v>395</v>
      </c>
      <c r="B31" s="1165"/>
      <c r="C31" s="1165"/>
      <c r="D31" s="1165"/>
      <c r="E31" s="1163"/>
      <c r="F31" s="614"/>
      <c r="G31" s="614"/>
      <c r="H31" s="614"/>
      <c r="I31" s="524">
        <f>SUM(I7-I20)</f>
        <v>-7645427</v>
      </c>
      <c r="J31" s="524">
        <f aca="true" t="shared" si="2" ref="J31:S31">SUM(J7-J20)</f>
        <v>-8423540</v>
      </c>
      <c r="K31" s="524">
        <f t="shared" si="2"/>
        <v>-2639604</v>
      </c>
      <c r="L31" s="524">
        <f t="shared" si="2"/>
        <v>-10734500</v>
      </c>
      <c r="M31" s="515">
        <f t="shared" si="2"/>
        <v>4374500</v>
      </c>
      <c r="N31" s="515">
        <f t="shared" si="2"/>
        <v>3187500</v>
      </c>
      <c r="O31" s="515">
        <f t="shared" si="2"/>
        <v>0</v>
      </c>
      <c r="P31" s="515">
        <f t="shared" si="2"/>
        <v>0</v>
      </c>
      <c r="Q31" s="515">
        <f t="shared" si="2"/>
        <v>0</v>
      </c>
      <c r="R31" s="515">
        <f t="shared" si="2"/>
        <v>0</v>
      </c>
      <c r="S31" s="515">
        <f t="shared" si="2"/>
        <v>0</v>
      </c>
    </row>
    <row r="32" spans="1:19" ht="15" hidden="1">
      <c r="A32" s="1165" t="s">
        <v>396</v>
      </c>
      <c r="B32" s="1165"/>
      <c r="C32" s="1165"/>
      <c r="D32" s="1165"/>
      <c r="E32" s="1163"/>
      <c r="F32" s="614"/>
      <c r="G32" s="614"/>
      <c r="H32" s="614"/>
      <c r="I32" s="541"/>
      <c r="J32" s="541"/>
      <c r="K32" s="541"/>
      <c r="L32" s="541"/>
      <c r="M32" s="544"/>
      <c r="N32" s="544"/>
      <c r="O32" s="544"/>
      <c r="P32" s="544"/>
      <c r="Q32" s="544"/>
      <c r="R32" s="544"/>
      <c r="S32" s="544"/>
    </row>
    <row r="33" spans="1:19" ht="12.75" hidden="1">
      <c r="A33" s="611" t="s">
        <v>397</v>
      </c>
      <c r="B33" s="1160" t="s">
        <v>398</v>
      </c>
      <c r="C33" s="1160"/>
      <c r="D33" s="1160"/>
      <c r="E33" s="1161"/>
      <c r="F33" s="613"/>
      <c r="G33" s="613"/>
      <c r="H33" s="613"/>
      <c r="I33" s="541"/>
      <c r="J33" s="541"/>
      <c r="K33" s="541"/>
      <c r="L33" s="541"/>
      <c r="M33" s="544"/>
      <c r="N33" s="544"/>
      <c r="O33" s="544"/>
      <c r="P33" s="544"/>
      <c r="Q33" s="544"/>
      <c r="R33" s="544"/>
      <c r="S33" s="544"/>
    </row>
    <row r="34" spans="1:19" ht="12.75" hidden="1">
      <c r="A34" s="611" t="s">
        <v>399</v>
      </c>
      <c r="B34" s="1160"/>
      <c r="C34" s="1160"/>
      <c r="D34" s="1160" t="s">
        <v>400</v>
      </c>
      <c r="E34" s="1161"/>
      <c r="F34" s="613"/>
      <c r="G34" s="613"/>
      <c r="H34" s="613"/>
      <c r="I34" s="541"/>
      <c r="J34" s="541"/>
      <c r="K34" s="541"/>
      <c r="L34" s="541"/>
      <c r="M34" s="544"/>
      <c r="N34" s="544"/>
      <c r="O34" s="544"/>
      <c r="P34" s="544"/>
      <c r="Q34" s="544"/>
      <c r="R34" s="544"/>
      <c r="S34" s="544"/>
    </row>
    <row r="35" spans="1:19" ht="12.75" hidden="1">
      <c r="A35" s="611" t="s">
        <v>401</v>
      </c>
      <c r="B35" s="1160" t="s">
        <v>402</v>
      </c>
      <c r="C35" s="1160"/>
      <c r="D35" s="1160"/>
      <c r="E35" s="1161"/>
      <c r="F35" s="613"/>
      <c r="G35" s="613"/>
      <c r="H35" s="613"/>
      <c r="I35" s="541"/>
      <c r="J35" s="541"/>
      <c r="K35" s="541"/>
      <c r="L35" s="541"/>
      <c r="M35" s="544"/>
      <c r="N35" s="544"/>
      <c r="O35" s="544"/>
      <c r="P35" s="544"/>
      <c r="Q35" s="544"/>
      <c r="R35" s="544"/>
      <c r="S35" s="544"/>
    </row>
    <row r="36" spans="1:19" ht="12.75" hidden="1">
      <c r="A36" s="611" t="s">
        <v>403</v>
      </c>
      <c r="B36" s="1160"/>
      <c r="C36" s="1160"/>
      <c r="D36" s="1160" t="s">
        <v>400</v>
      </c>
      <c r="E36" s="1161"/>
      <c r="F36" s="613"/>
      <c r="G36" s="613"/>
      <c r="H36" s="613"/>
      <c r="I36" s="541"/>
      <c r="J36" s="541"/>
      <c r="K36" s="541"/>
      <c r="L36" s="541"/>
      <c r="M36" s="544"/>
      <c r="N36" s="544"/>
      <c r="O36" s="544"/>
      <c r="P36" s="544"/>
      <c r="Q36" s="544"/>
      <c r="R36" s="544"/>
      <c r="S36" s="544"/>
    </row>
    <row r="37" spans="1:19" ht="12.75" hidden="1">
      <c r="A37" s="611" t="s">
        <v>404</v>
      </c>
      <c r="B37" s="1160" t="s">
        <v>405</v>
      </c>
      <c r="C37" s="1160"/>
      <c r="D37" s="1160"/>
      <c r="E37" s="1161"/>
      <c r="F37" s="613"/>
      <c r="G37" s="613"/>
      <c r="H37" s="613"/>
      <c r="I37" s="541"/>
      <c r="J37" s="541"/>
      <c r="K37" s="541"/>
      <c r="L37" s="541"/>
      <c r="M37" s="544"/>
      <c r="N37" s="544"/>
      <c r="O37" s="544"/>
      <c r="P37" s="544"/>
      <c r="Q37" s="544"/>
      <c r="R37" s="544"/>
      <c r="S37" s="544"/>
    </row>
    <row r="38" spans="1:19" ht="12.75" hidden="1">
      <c r="A38" s="611" t="s">
        <v>406</v>
      </c>
      <c r="B38" s="1160"/>
      <c r="C38" s="1160"/>
      <c r="D38" s="1160" t="s">
        <v>400</v>
      </c>
      <c r="E38" s="1161"/>
      <c r="F38" s="613"/>
      <c r="G38" s="613"/>
      <c r="H38" s="613"/>
      <c r="I38" s="541"/>
      <c r="J38" s="541"/>
      <c r="K38" s="541"/>
      <c r="L38" s="541"/>
      <c r="M38" s="544"/>
      <c r="N38" s="544"/>
      <c r="O38" s="544"/>
      <c r="P38" s="544"/>
      <c r="Q38" s="544"/>
      <c r="R38" s="544"/>
      <c r="S38" s="544"/>
    </row>
    <row r="39" spans="1:19" ht="12.75" hidden="1">
      <c r="A39" s="611" t="s">
        <v>407</v>
      </c>
      <c r="B39" s="1160" t="s">
        <v>408</v>
      </c>
      <c r="C39" s="1160"/>
      <c r="D39" s="1160"/>
      <c r="E39" s="1161"/>
      <c r="F39" s="613"/>
      <c r="G39" s="613"/>
      <c r="H39" s="613"/>
      <c r="I39" s="541"/>
      <c r="J39" s="541"/>
      <c r="K39" s="541"/>
      <c r="L39" s="541"/>
      <c r="M39" s="544"/>
      <c r="N39" s="544"/>
      <c r="O39" s="544"/>
      <c r="P39" s="544"/>
      <c r="Q39" s="544"/>
      <c r="R39" s="544"/>
      <c r="S39" s="544"/>
    </row>
    <row r="40" spans="1:19" ht="12.75" hidden="1">
      <c r="A40" s="611" t="s">
        <v>409</v>
      </c>
      <c r="B40" s="1160"/>
      <c r="C40" s="1160"/>
      <c r="D40" s="1160" t="s">
        <v>400</v>
      </c>
      <c r="E40" s="1161"/>
      <c r="F40" s="613"/>
      <c r="G40" s="613"/>
      <c r="H40" s="613"/>
      <c r="I40" s="541"/>
      <c r="J40" s="541"/>
      <c r="K40" s="541"/>
      <c r="L40" s="541"/>
      <c r="M40" s="544"/>
      <c r="N40" s="544"/>
      <c r="O40" s="544"/>
      <c r="P40" s="544"/>
      <c r="Q40" s="544"/>
      <c r="R40" s="544"/>
      <c r="S40" s="544"/>
    </row>
    <row r="41" spans="1:19" ht="15" hidden="1">
      <c r="A41" s="1165" t="s">
        <v>410</v>
      </c>
      <c r="B41" s="1165"/>
      <c r="C41" s="1165"/>
      <c r="D41" s="1165"/>
      <c r="E41" s="1163"/>
      <c r="F41" s="614"/>
      <c r="G41" s="614"/>
      <c r="H41" s="614"/>
      <c r="I41" s="541"/>
      <c r="J41" s="541"/>
      <c r="K41" s="541"/>
      <c r="L41" s="541"/>
      <c r="M41" s="544"/>
      <c r="N41" s="544"/>
      <c r="O41" s="544"/>
      <c r="P41" s="544"/>
      <c r="Q41" s="544"/>
      <c r="R41" s="544"/>
      <c r="S41" s="544"/>
    </row>
    <row r="42" spans="1:19" ht="12.75" hidden="1">
      <c r="A42" s="611" t="s">
        <v>411</v>
      </c>
      <c r="B42" s="1160" t="s">
        <v>412</v>
      </c>
      <c r="C42" s="1160"/>
      <c r="D42" s="1160"/>
      <c r="E42" s="1161"/>
      <c r="F42" s="613"/>
      <c r="G42" s="613"/>
      <c r="H42" s="613"/>
      <c r="I42" s="541"/>
      <c r="J42" s="541"/>
      <c r="K42" s="541"/>
      <c r="L42" s="541"/>
      <c r="M42" s="544"/>
      <c r="N42" s="544"/>
      <c r="O42" s="544"/>
      <c r="P42" s="544"/>
      <c r="Q42" s="544"/>
      <c r="R42" s="544"/>
      <c r="S42" s="544"/>
    </row>
    <row r="43" spans="1:19" ht="75.75" customHeight="1" hidden="1">
      <c r="A43" s="1160" t="s">
        <v>413</v>
      </c>
      <c r="B43" s="1160"/>
      <c r="C43" s="1160" t="s">
        <v>414</v>
      </c>
      <c r="D43" s="1160"/>
      <c r="E43" s="1161"/>
      <c r="F43" s="613"/>
      <c r="G43" s="613"/>
      <c r="H43" s="613"/>
      <c r="I43" s="541"/>
      <c r="J43" s="541"/>
      <c r="K43" s="541"/>
      <c r="L43" s="541"/>
      <c r="M43" s="544"/>
      <c r="N43" s="544"/>
      <c r="O43" s="544"/>
      <c r="P43" s="544"/>
      <c r="Q43" s="544"/>
      <c r="R43" s="544"/>
      <c r="S43" s="544"/>
    </row>
    <row r="44" spans="1:19" ht="12.75" hidden="1">
      <c r="A44" s="611" t="s">
        <v>415</v>
      </c>
      <c r="B44" s="1160"/>
      <c r="C44" s="1160"/>
      <c r="D44" s="1160" t="s">
        <v>416</v>
      </c>
      <c r="E44" s="1161"/>
      <c r="F44" s="613"/>
      <c r="G44" s="613"/>
      <c r="H44" s="613"/>
      <c r="I44" s="541"/>
      <c r="J44" s="541"/>
      <c r="K44" s="541"/>
      <c r="L44" s="541"/>
      <c r="M44" s="544"/>
      <c r="N44" s="544"/>
      <c r="O44" s="544"/>
      <c r="P44" s="544"/>
      <c r="Q44" s="544"/>
      <c r="R44" s="544"/>
      <c r="S44" s="544"/>
    </row>
    <row r="45" spans="1:19" ht="12.75" hidden="1">
      <c r="A45" s="610" t="s">
        <v>417</v>
      </c>
      <c r="B45" s="1153" t="s">
        <v>418</v>
      </c>
      <c r="C45" s="1153"/>
      <c r="D45" s="1153"/>
      <c r="E45" s="1147"/>
      <c r="F45" s="615"/>
      <c r="G45" s="615"/>
      <c r="H45" s="615"/>
      <c r="I45" s="541"/>
      <c r="J45" s="541"/>
      <c r="K45" s="541"/>
      <c r="L45" s="541"/>
      <c r="M45" s="542"/>
      <c r="N45" s="542"/>
      <c r="O45" s="542"/>
      <c r="P45" s="542"/>
      <c r="Q45" s="542"/>
      <c r="R45" s="542"/>
      <c r="S45" s="542"/>
    </row>
    <row r="46" spans="1:19" ht="15" hidden="1">
      <c r="A46" s="1163" t="s">
        <v>419</v>
      </c>
      <c r="B46" s="1164"/>
      <c r="C46" s="1164"/>
      <c r="D46" s="1164"/>
      <c r="E46" s="1164"/>
      <c r="F46" s="614"/>
      <c r="G46" s="614"/>
      <c r="H46" s="614"/>
      <c r="I46" s="524"/>
      <c r="J46" s="524"/>
      <c r="K46" s="524"/>
      <c r="L46" s="524"/>
      <c r="M46" s="515"/>
      <c r="N46" s="515"/>
      <c r="O46" s="515"/>
      <c r="P46" s="515"/>
      <c r="Q46" s="515"/>
      <c r="R46" s="515"/>
      <c r="S46" s="515"/>
    </row>
    <row r="47" spans="1:19" ht="12.75" hidden="1">
      <c r="A47" s="610" t="s">
        <v>420</v>
      </c>
      <c r="B47" s="1153" t="s">
        <v>421</v>
      </c>
      <c r="C47" s="1153"/>
      <c r="D47" s="1153"/>
      <c r="E47" s="1147"/>
      <c r="F47" s="615"/>
      <c r="G47" s="615"/>
      <c r="H47" s="615"/>
      <c r="I47" s="541"/>
      <c r="J47" s="541"/>
      <c r="K47" s="541"/>
      <c r="L47" s="541"/>
      <c r="M47" s="542"/>
      <c r="N47" s="542"/>
      <c r="O47" s="542"/>
      <c r="P47" s="542"/>
      <c r="Q47" s="542"/>
      <c r="R47" s="542"/>
      <c r="S47" s="542"/>
    </row>
    <row r="48" spans="1:19" ht="12.75" hidden="1">
      <c r="A48" s="610" t="s">
        <v>422</v>
      </c>
      <c r="B48" s="618"/>
      <c r="C48" s="1149" t="s">
        <v>423</v>
      </c>
      <c r="D48" s="1153"/>
      <c r="E48" s="1147"/>
      <c r="F48" s="615"/>
      <c r="G48" s="615"/>
      <c r="H48" s="615"/>
      <c r="I48" s="541"/>
      <c r="J48" s="541"/>
      <c r="K48" s="541"/>
      <c r="L48" s="541"/>
      <c r="M48" s="542"/>
      <c r="N48" s="542"/>
      <c r="O48" s="542"/>
      <c r="P48" s="542"/>
      <c r="Q48" s="542"/>
      <c r="R48" s="542"/>
      <c r="S48" s="542"/>
    </row>
    <row r="49" spans="1:19" ht="12.75" hidden="1">
      <c r="A49" s="610" t="s">
        <v>424</v>
      </c>
      <c r="B49" s="1153" t="s">
        <v>425</v>
      </c>
      <c r="C49" s="1153"/>
      <c r="D49" s="1153"/>
      <c r="E49" s="1147"/>
      <c r="F49" s="615"/>
      <c r="G49" s="615"/>
      <c r="H49" s="615"/>
      <c r="I49" s="541"/>
      <c r="J49" s="541"/>
      <c r="K49" s="541"/>
      <c r="L49" s="541"/>
      <c r="M49" s="542"/>
      <c r="N49" s="542"/>
      <c r="O49" s="542"/>
      <c r="P49" s="542"/>
      <c r="Q49" s="542"/>
      <c r="R49" s="542"/>
      <c r="S49" s="542"/>
    </row>
    <row r="50" spans="1:19" ht="12.75" hidden="1">
      <c r="A50" s="610" t="s">
        <v>426</v>
      </c>
      <c r="B50" s="1153" t="s">
        <v>427</v>
      </c>
      <c r="C50" s="1153"/>
      <c r="D50" s="1153"/>
      <c r="E50" s="1147"/>
      <c r="F50" s="615"/>
      <c r="G50" s="615"/>
      <c r="H50" s="615"/>
      <c r="I50" s="541"/>
      <c r="J50" s="541"/>
      <c r="K50" s="541"/>
      <c r="L50" s="541"/>
      <c r="M50" s="542"/>
      <c r="N50" s="542"/>
      <c r="O50" s="542"/>
      <c r="P50" s="542"/>
      <c r="Q50" s="542"/>
      <c r="R50" s="542"/>
      <c r="S50" s="542"/>
    </row>
    <row r="51" spans="1:19" ht="39" customHeight="1" hidden="1">
      <c r="A51" s="1162" t="s">
        <v>428</v>
      </c>
      <c r="B51" s="1162"/>
      <c r="C51" s="1162"/>
      <c r="D51" s="1162"/>
      <c r="E51" s="1154"/>
      <c r="F51" s="679"/>
      <c r="G51" s="679"/>
      <c r="H51" s="679"/>
      <c r="I51" s="541"/>
      <c r="J51" s="541"/>
      <c r="K51" s="541"/>
      <c r="L51" s="541"/>
      <c r="M51" s="542"/>
      <c r="N51" s="542"/>
      <c r="O51" s="542"/>
      <c r="P51" s="542"/>
      <c r="Q51" s="542"/>
      <c r="R51" s="542"/>
      <c r="S51" s="542"/>
    </row>
    <row r="52" spans="1:19" ht="25.5" customHeight="1" hidden="1">
      <c r="A52" s="1162" t="s">
        <v>429</v>
      </c>
      <c r="B52" s="1162"/>
      <c r="C52" s="1162"/>
      <c r="D52" s="1162"/>
      <c r="E52" s="1154"/>
      <c r="F52" s="679"/>
      <c r="G52" s="679"/>
      <c r="H52" s="679"/>
      <c r="I52" s="541" t="s">
        <v>52</v>
      </c>
      <c r="J52" s="541" t="s">
        <v>52</v>
      </c>
      <c r="K52" s="541" t="s">
        <v>52</v>
      </c>
      <c r="L52" s="541" t="s">
        <v>52</v>
      </c>
      <c r="M52" s="542" t="s">
        <v>52</v>
      </c>
      <c r="N52" s="542" t="s">
        <v>52</v>
      </c>
      <c r="O52" s="542" t="s">
        <v>52</v>
      </c>
      <c r="P52" s="542" t="s">
        <v>52</v>
      </c>
      <c r="Q52" s="542" t="s">
        <v>52</v>
      </c>
      <c r="R52" s="542" t="s">
        <v>52</v>
      </c>
      <c r="S52" s="542" t="s">
        <v>52</v>
      </c>
    </row>
    <row r="53" spans="1:19" ht="27.75" customHeight="1" hidden="1">
      <c r="A53" s="1153" t="s">
        <v>430</v>
      </c>
      <c r="B53" s="1153"/>
      <c r="C53" s="1153"/>
      <c r="D53" s="1153"/>
      <c r="E53" s="1147"/>
      <c r="F53" s="615"/>
      <c r="G53" s="615"/>
      <c r="H53" s="615"/>
      <c r="I53" s="541">
        <f>SUM(I8-I21)</f>
        <v>-540174</v>
      </c>
      <c r="J53" s="541">
        <f aca="true" t="shared" si="3" ref="J53:S53">SUM(J8-J21)</f>
        <v>-480000</v>
      </c>
      <c r="K53" s="541">
        <f t="shared" si="3"/>
        <v>-480000</v>
      </c>
      <c r="L53" s="541">
        <f t="shared" si="3"/>
        <v>-480000</v>
      </c>
      <c r="M53" s="542">
        <f t="shared" si="3"/>
        <v>0</v>
      </c>
      <c r="N53" s="542">
        <f t="shared" si="3"/>
        <v>0</v>
      </c>
      <c r="O53" s="542">
        <f t="shared" si="3"/>
        <v>0</v>
      </c>
      <c r="P53" s="542">
        <f t="shared" si="3"/>
        <v>0</v>
      </c>
      <c r="Q53" s="542">
        <f t="shared" si="3"/>
        <v>0</v>
      </c>
      <c r="R53" s="542">
        <f t="shared" si="3"/>
        <v>0</v>
      </c>
      <c r="S53" s="542">
        <f t="shared" si="3"/>
        <v>0</v>
      </c>
    </row>
    <row r="54" spans="1:19" ht="38.25" customHeight="1" hidden="1">
      <c r="A54" s="1153" t="s">
        <v>494</v>
      </c>
      <c r="B54" s="1153"/>
      <c r="C54" s="1153"/>
      <c r="D54" s="1153"/>
      <c r="E54" s="1147"/>
      <c r="F54" s="615"/>
      <c r="G54" s="615"/>
      <c r="H54" s="615"/>
      <c r="I54" s="541"/>
      <c r="J54" s="541"/>
      <c r="K54" s="541"/>
      <c r="L54" s="541"/>
      <c r="M54" s="542"/>
      <c r="N54" s="542"/>
      <c r="O54" s="542"/>
      <c r="P54" s="542"/>
      <c r="Q54" s="542"/>
      <c r="R54" s="542"/>
      <c r="S54" s="542"/>
    </row>
    <row r="55" spans="1:19" ht="15" hidden="1">
      <c r="A55" s="1162" t="s">
        <v>431</v>
      </c>
      <c r="B55" s="1162"/>
      <c r="C55" s="1162"/>
      <c r="D55" s="1162"/>
      <c r="E55" s="1154"/>
      <c r="F55" s="679"/>
      <c r="G55" s="679"/>
      <c r="H55" s="679"/>
      <c r="I55" s="541"/>
      <c r="J55" s="541"/>
      <c r="K55" s="541"/>
      <c r="L55" s="541"/>
      <c r="M55" s="542"/>
      <c r="N55" s="542"/>
      <c r="O55" s="542"/>
      <c r="P55" s="542"/>
      <c r="Q55" s="542"/>
      <c r="R55" s="542"/>
      <c r="S55" s="542"/>
    </row>
    <row r="56" spans="1:19" ht="12.75" hidden="1">
      <c r="A56" s="610" t="s">
        <v>432</v>
      </c>
      <c r="B56" s="1153" t="s">
        <v>433</v>
      </c>
      <c r="C56" s="1153"/>
      <c r="D56" s="1153"/>
      <c r="E56" s="1147"/>
      <c r="F56" s="615"/>
      <c r="G56" s="615"/>
      <c r="H56" s="615"/>
      <c r="I56" s="541"/>
      <c r="J56" s="541"/>
      <c r="K56" s="541"/>
      <c r="L56" s="541"/>
      <c r="M56" s="542"/>
      <c r="N56" s="542"/>
      <c r="O56" s="542"/>
      <c r="P56" s="542"/>
      <c r="Q56" s="542"/>
      <c r="R56" s="542"/>
      <c r="S56" s="542"/>
    </row>
    <row r="57" spans="1:19" ht="41.25" customHeight="1" hidden="1">
      <c r="A57" s="610" t="s">
        <v>434</v>
      </c>
      <c r="B57" s="1153" t="s">
        <v>435</v>
      </c>
      <c r="C57" s="1153"/>
      <c r="D57" s="1153"/>
      <c r="E57" s="1147"/>
      <c r="F57" s="615"/>
      <c r="G57" s="615"/>
      <c r="H57" s="615"/>
      <c r="I57" s="541"/>
      <c r="J57" s="541"/>
      <c r="K57" s="541"/>
      <c r="L57" s="541"/>
      <c r="M57" s="542"/>
      <c r="N57" s="542"/>
      <c r="O57" s="542"/>
      <c r="P57" s="542"/>
      <c r="Q57" s="542"/>
      <c r="R57" s="542"/>
      <c r="S57" s="542"/>
    </row>
    <row r="58" spans="1:19" ht="62.25" customHeight="1" hidden="1">
      <c r="A58" s="611" t="s">
        <v>436</v>
      </c>
      <c r="B58" s="1160" t="s">
        <v>437</v>
      </c>
      <c r="C58" s="1160"/>
      <c r="D58" s="1160"/>
      <c r="E58" s="1161"/>
      <c r="F58" s="613"/>
      <c r="G58" s="613"/>
      <c r="H58" s="613"/>
      <c r="I58" s="541"/>
      <c r="J58" s="541"/>
      <c r="K58" s="541"/>
      <c r="L58" s="541"/>
      <c r="M58" s="544"/>
      <c r="N58" s="544"/>
      <c r="O58" s="544"/>
      <c r="P58" s="544"/>
      <c r="Q58" s="544"/>
      <c r="R58" s="544"/>
      <c r="S58" s="544"/>
    </row>
    <row r="59" spans="1:19" ht="57.75" customHeight="1" hidden="1">
      <c r="A59" s="611" t="s">
        <v>438</v>
      </c>
      <c r="B59" s="1160" t="s">
        <v>439</v>
      </c>
      <c r="C59" s="1160"/>
      <c r="D59" s="1160"/>
      <c r="E59" s="1161"/>
      <c r="F59" s="613"/>
      <c r="G59" s="613"/>
      <c r="H59" s="613"/>
      <c r="I59" s="541"/>
      <c r="J59" s="541"/>
      <c r="K59" s="541"/>
      <c r="L59" s="541"/>
      <c r="M59" s="544"/>
      <c r="N59" s="544"/>
      <c r="O59" s="544"/>
      <c r="P59" s="544"/>
      <c r="Q59" s="544"/>
      <c r="R59" s="544"/>
      <c r="S59" s="544"/>
    </row>
    <row r="60" spans="1:19" ht="38.25" customHeight="1" hidden="1">
      <c r="A60" s="611" t="s">
        <v>440</v>
      </c>
      <c r="B60" s="1160" t="s">
        <v>441</v>
      </c>
      <c r="C60" s="1160"/>
      <c r="D60" s="1160"/>
      <c r="E60" s="1161"/>
      <c r="F60" s="613"/>
      <c r="G60" s="613"/>
      <c r="H60" s="613"/>
      <c r="I60" s="541"/>
      <c r="J60" s="541"/>
      <c r="K60" s="541"/>
      <c r="L60" s="541"/>
      <c r="M60" s="544"/>
      <c r="N60" s="544"/>
      <c r="O60" s="544"/>
      <c r="P60" s="544"/>
      <c r="Q60" s="544"/>
      <c r="R60" s="544"/>
      <c r="S60" s="544"/>
    </row>
    <row r="61" spans="1:19" ht="48.75" customHeight="1" hidden="1">
      <c r="A61" s="611" t="s">
        <v>442</v>
      </c>
      <c r="B61" s="1160" t="s">
        <v>443</v>
      </c>
      <c r="C61" s="1160"/>
      <c r="D61" s="1160"/>
      <c r="E61" s="1161"/>
      <c r="F61" s="613"/>
      <c r="G61" s="613"/>
      <c r="H61" s="613"/>
      <c r="I61" s="541"/>
      <c r="J61" s="541"/>
      <c r="K61" s="541"/>
      <c r="L61" s="541"/>
      <c r="M61" s="544"/>
      <c r="N61" s="544"/>
      <c r="O61" s="544"/>
      <c r="P61" s="544"/>
      <c r="Q61" s="544"/>
      <c r="R61" s="544"/>
      <c r="S61" s="544"/>
    </row>
    <row r="62" spans="1:19" ht="59.25" customHeight="1" hidden="1">
      <c r="A62" s="611" t="s">
        <v>444</v>
      </c>
      <c r="B62" s="1160" t="s">
        <v>445</v>
      </c>
      <c r="C62" s="1160"/>
      <c r="D62" s="1160"/>
      <c r="E62" s="1161"/>
      <c r="F62" s="613"/>
      <c r="G62" s="613"/>
      <c r="H62" s="613"/>
      <c r="I62" s="541"/>
      <c r="J62" s="541"/>
      <c r="K62" s="541"/>
      <c r="L62" s="541"/>
      <c r="M62" s="544"/>
      <c r="N62" s="544"/>
      <c r="O62" s="544"/>
      <c r="P62" s="544"/>
      <c r="Q62" s="544"/>
      <c r="R62" s="544"/>
      <c r="S62" s="544"/>
    </row>
    <row r="63" spans="1:19" ht="63" customHeight="1" hidden="1">
      <c r="A63" s="1160" t="s">
        <v>446</v>
      </c>
      <c r="B63" s="1160"/>
      <c r="C63" s="1160" t="s">
        <v>447</v>
      </c>
      <c r="D63" s="1160"/>
      <c r="E63" s="1161"/>
      <c r="F63" s="613"/>
      <c r="G63" s="613"/>
      <c r="H63" s="613"/>
      <c r="I63" s="541"/>
      <c r="J63" s="541"/>
      <c r="K63" s="541"/>
      <c r="L63" s="541"/>
      <c r="M63" s="544"/>
      <c r="N63" s="544"/>
      <c r="O63" s="544"/>
      <c r="P63" s="544"/>
      <c r="Q63" s="544"/>
      <c r="R63" s="544"/>
      <c r="S63" s="544"/>
    </row>
    <row r="64" spans="1:19" ht="57.75" customHeight="1" hidden="1">
      <c r="A64" s="611" t="s">
        <v>448</v>
      </c>
      <c r="B64" s="1160" t="s">
        <v>449</v>
      </c>
      <c r="C64" s="1160"/>
      <c r="D64" s="1160"/>
      <c r="E64" s="1161"/>
      <c r="F64" s="613"/>
      <c r="G64" s="613"/>
      <c r="H64" s="613"/>
      <c r="I64" s="541" t="s">
        <v>450</v>
      </c>
      <c r="J64" s="541" t="s">
        <v>450</v>
      </c>
      <c r="K64" s="541" t="s">
        <v>450</v>
      </c>
      <c r="L64" s="541" t="s">
        <v>450</v>
      </c>
      <c r="M64" s="544" t="s">
        <v>450</v>
      </c>
      <c r="N64" s="544" t="s">
        <v>450</v>
      </c>
      <c r="O64" s="544" t="s">
        <v>450</v>
      </c>
      <c r="P64" s="544" t="s">
        <v>450</v>
      </c>
      <c r="Q64" s="544" t="s">
        <v>450</v>
      </c>
      <c r="R64" s="544" t="s">
        <v>450</v>
      </c>
      <c r="S64" s="544" t="s">
        <v>450</v>
      </c>
    </row>
    <row r="65" spans="1:19" ht="62.25" customHeight="1" hidden="1">
      <c r="A65" s="1160" t="s">
        <v>451</v>
      </c>
      <c r="B65" s="1160"/>
      <c r="C65" s="1160" t="s">
        <v>452</v>
      </c>
      <c r="D65" s="1160"/>
      <c r="E65" s="1161"/>
      <c r="F65" s="613"/>
      <c r="G65" s="613"/>
      <c r="H65" s="613"/>
      <c r="I65" s="541"/>
      <c r="J65" s="541"/>
      <c r="K65" s="541"/>
      <c r="L65" s="541"/>
      <c r="M65" s="544"/>
      <c r="N65" s="544"/>
      <c r="O65" s="544"/>
      <c r="P65" s="544"/>
      <c r="Q65" s="544"/>
      <c r="R65" s="544"/>
      <c r="S65" s="544"/>
    </row>
    <row r="66" spans="1:19" ht="12.75" hidden="1">
      <c r="A66" s="526"/>
      <c r="B66" s="526"/>
      <c r="C66" s="526"/>
      <c r="D66" s="526"/>
      <c r="E66" s="526"/>
      <c r="F66" s="682"/>
      <c r="G66" s="682"/>
      <c r="H66" s="682"/>
      <c r="I66" s="547"/>
      <c r="J66" s="547"/>
      <c r="K66" s="547"/>
      <c r="L66" s="547"/>
      <c r="M66" s="548"/>
      <c r="N66" s="548"/>
      <c r="O66" s="548"/>
      <c r="P66" s="548"/>
      <c r="Q66" s="548"/>
      <c r="R66" s="548"/>
      <c r="S66" s="548"/>
    </row>
    <row r="67" spans="1:19" ht="15" hidden="1">
      <c r="A67" s="1162" t="s">
        <v>495</v>
      </c>
      <c r="B67" s="1162"/>
      <c r="C67" s="1162"/>
      <c r="D67" s="1162"/>
      <c r="E67" s="1154"/>
      <c r="F67" s="679"/>
      <c r="G67" s="679"/>
      <c r="H67" s="679"/>
      <c r="I67" s="541"/>
      <c r="J67" s="541"/>
      <c r="K67" s="541"/>
      <c r="L67" s="541"/>
      <c r="M67" s="542"/>
      <c r="N67" s="542"/>
      <c r="O67" s="542"/>
      <c r="P67" s="542"/>
      <c r="Q67" s="542"/>
      <c r="R67" s="542"/>
      <c r="S67" s="542"/>
    </row>
    <row r="68" spans="1:19" ht="12.75" hidden="1">
      <c r="A68" s="610" t="s">
        <v>453</v>
      </c>
      <c r="B68" s="1153" t="s">
        <v>454</v>
      </c>
      <c r="C68" s="1153"/>
      <c r="D68" s="1153"/>
      <c r="E68" s="1147"/>
      <c r="F68" s="615"/>
      <c r="G68" s="615"/>
      <c r="H68" s="615"/>
      <c r="I68" s="541"/>
      <c r="J68" s="541"/>
      <c r="K68" s="541"/>
      <c r="L68" s="541"/>
      <c r="M68" s="542"/>
      <c r="N68" s="542"/>
      <c r="O68" s="542"/>
      <c r="P68" s="542"/>
      <c r="Q68" s="542"/>
      <c r="R68" s="542"/>
      <c r="S68" s="542"/>
    </row>
    <row r="69" spans="1:19" ht="12.75" hidden="1">
      <c r="A69" s="680"/>
      <c r="B69" s="680"/>
      <c r="C69" s="680"/>
      <c r="D69" s="680"/>
      <c r="E69" s="680"/>
      <c r="F69" s="680"/>
      <c r="G69" s="680"/>
      <c r="H69" s="680"/>
      <c r="I69" s="549"/>
      <c r="J69" s="549"/>
      <c r="K69" s="549"/>
      <c r="L69" s="549"/>
      <c r="M69" s="550"/>
      <c r="N69" s="550"/>
      <c r="O69" s="550"/>
      <c r="P69" s="550"/>
      <c r="Q69" s="550"/>
      <c r="R69" s="550"/>
      <c r="S69" s="550"/>
    </row>
    <row r="70" spans="1:19" ht="29.25" customHeight="1">
      <c r="A70" s="1154" t="s">
        <v>455</v>
      </c>
      <c r="B70" s="1155"/>
      <c r="C70" s="1155"/>
      <c r="D70" s="1155"/>
      <c r="E70" s="1155"/>
      <c r="F70" s="1155"/>
      <c r="G70" s="1155"/>
      <c r="H70" s="1156"/>
      <c r="I70" s="541" t="s">
        <v>52</v>
      </c>
      <c r="J70" s="541" t="s">
        <v>52</v>
      </c>
      <c r="K70" s="541" t="s">
        <v>52</v>
      </c>
      <c r="L70" s="541" t="s">
        <v>52</v>
      </c>
      <c r="M70" s="542" t="s">
        <v>52</v>
      </c>
      <c r="N70" s="542" t="s">
        <v>52</v>
      </c>
      <c r="O70" s="542" t="s">
        <v>52</v>
      </c>
      <c r="P70" s="542" t="s">
        <v>52</v>
      </c>
      <c r="Q70" s="542" t="s">
        <v>52</v>
      </c>
      <c r="R70" s="542" t="s">
        <v>52</v>
      </c>
      <c r="S70" s="542" t="s">
        <v>52</v>
      </c>
    </row>
    <row r="71" spans="1:19" ht="21.75" customHeight="1">
      <c r="A71" s="610" t="s">
        <v>456</v>
      </c>
      <c r="B71" s="1147" t="s">
        <v>576</v>
      </c>
      <c r="C71" s="1148"/>
      <c r="D71" s="1148"/>
      <c r="E71" s="1148"/>
      <c r="F71" s="1148"/>
      <c r="G71" s="1148"/>
      <c r="H71" s="1149"/>
      <c r="I71" s="541"/>
      <c r="J71" s="541"/>
      <c r="K71" s="541"/>
      <c r="L71" s="541"/>
      <c r="M71" s="542"/>
      <c r="N71" s="542"/>
      <c r="O71" s="542"/>
      <c r="P71" s="542"/>
      <c r="Q71" s="542"/>
      <c r="R71" s="542"/>
      <c r="S71" s="542"/>
    </row>
    <row r="72" spans="1:19" ht="28.5" customHeight="1">
      <c r="A72" s="610" t="s">
        <v>457</v>
      </c>
      <c r="B72" s="1147" t="s">
        <v>577</v>
      </c>
      <c r="C72" s="1148"/>
      <c r="D72" s="1148"/>
      <c r="E72" s="1148"/>
      <c r="F72" s="1148"/>
      <c r="G72" s="1148"/>
      <c r="H72" s="1149"/>
      <c r="I72" s="541"/>
      <c r="J72" s="541"/>
      <c r="K72" s="541"/>
      <c r="L72" s="541"/>
      <c r="M72" s="542"/>
      <c r="N72" s="542"/>
      <c r="O72" s="542"/>
      <c r="P72" s="542"/>
      <c r="Q72" s="542"/>
      <c r="R72" s="542"/>
      <c r="S72" s="542"/>
    </row>
    <row r="73" spans="1:28" ht="28.5" customHeight="1">
      <c r="A73" s="1157" t="s">
        <v>41</v>
      </c>
      <c r="B73" s="1158"/>
      <c r="C73" s="1158"/>
      <c r="D73" s="1158"/>
      <c r="E73" s="1158"/>
      <c r="F73" s="1158"/>
      <c r="G73" s="1158"/>
      <c r="H73" s="1159"/>
      <c r="I73" s="523">
        <v>2015</v>
      </c>
      <c r="J73" s="523">
        <v>2016</v>
      </c>
      <c r="K73" s="523">
        <v>2017</v>
      </c>
      <c r="L73" s="523">
        <v>2018</v>
      </c>
      <c r="M73" s="522">
        <v>2019</v>
      </c>
      <c r="N73" s="522">
        <v>2020</v>
      </c>
      <c r="O73" s="522">
        <v>2021</v>
      </c>
      <c r="P73" s="522">
        <v>2022</v>
      </c>
      <c r="Q73" s="522">
        <v>2023</v>
      </c>
      <c r="R73" s="522">
        <v>2024</v>
      </c>
      <c r="S73" s="522">
        <v>2025</v>
      </c>
      <c r="T73" s="539"/>
      <c r="U73" s="539"/>
      <c r="V73" s="539"/>
      <c r="W73" s="539"/>
      <c r="X73" s="539"/>
      <c r="Y73" s="539"/>
      <c r="Z73" s="539"/>
      <c r="AA73" s="539"/>
      <c r="AB73" s="535"/>
    </row>
    <row r="74" spans="1:19" ht="23.25" customHeight="1">
      <c r="A74" s="543" t="s">
        <v>458</v>
      </c>
      <c r="B74" s="1147" t="s">
        <v>567</v>
      </c>
      <c r="C74" s="1148"/>
      <c r="D74" s="1148"/>
      <c r="E74" s="1148"/>
      <c r="F74" s="1148"/>
      <c r="G74" s="1148"/>
      <c r="H74" s="1149"/>
      <c r="I74" s="541">
        <f>SUM(I75:I76)</f>
        <v>4599944</v>
      </c>
      <c r="J74" s="541">
        <f aca="true" t="shared" si="4" ref="J74:S74">SUM(J75:J76)</f>
        <v>10578803</v>
      </c>
      <c r="K74" s="541">
        <f t="shared" si="4"/>
        <v>7229604</v>
      </c>
      <c r="L74" s="541">
        <f t="shared" si="4"/>
        <v>16742000</v>
      </c>
      <c r="M74" s="542">
        <f t="shared" si="4"/>
        <v>5638000</v>
      </c>
      <c r="N74" s="542">
        <f t="shared" si="4"/>
        <v>0</v>
      </c>
      <c r="O74" s="542">
        <f t="shared" si="4"/>
        <v>0</v>
      </c>
      <c r="P74" s="542">
        <f t="shared" si="4"/>
        <v>0</v>
      </c>
      <c r="Q74" s="542">
        <f t="shared" si="4"/>
        <v>0</v>
      </c>
      <c r="R74" s="542">
        <f t="shared" si="4"/>
        <v>0</v>
      </c>
      <c r="S74" s="542">
        <f t="shared" si="4"/>
        <v>0</v>
      </c>
    </row>
    <row r="75" spans="1:19" ht="24" customHeight="1">
      <c r="A75" s="543" t="s">
        <v>459</v>
      </c>
      <c r="B75" s="1153"/>
      <c r="C75" s="1153"/>
      <c r="D75" s="1147" t="s">
        <v>460</v>
      </c>
      <c r="E75" s="1148"/>
      <c r="F75" s="1148"/>
      <c r="G75" s="1148"/>
      <c r="H75" s="1149"/>
      <c r="I75" s="541">
        <v>170000</v>
      </c>
      <c r="J75" s="541">
        <v>170000</v>
      </c>
      <c r="K75" s="541">
        <v>170000</v>
      </c>
      <c r="L75" s="541"/>
      <c r="M75" s="542"/>
      <c r="N75" s="542"/>
      <c r="O75" s="542"/>
      <c r="P75" s="542"/>
      <c r="Q75" s="542"/>
      <c r="R75" s="542"/>
      <c r="S75" s="542"/>
    </row>
    <row r="76" spans="1:19" ht="22.5" customHeight="1">
      <c r="A76" s="543" t="s">
        <v>461</v>
      </c>
      <c r="B76" s="1153"/>
      <c r="C76" s="1153"/>
      <c r="D76" s="1147" t="s">
        <v>462</v>
      </c>
      <c r="E76" s="1148"/>
      <c r="F76" s="1148"/>
      <c r="G76" s="1148"/>
      <c r="H76" s="1149"/>
      <c r="I76" s="541">
        <v>4429944</v>
      </c>
      <c r="J76" s="778">
        <v>10408803</v>
      </c>
      <c r="K76" s="541">
        <v>7059604</v>
      </c>
      <c r="L76" s="541">
        <v>16742000</v>
      </c>
      <c r="M76" s="542">
        <v>5638000</v>
      </c>
      <c r="N76" s="542"/>
      <c r="O76" s="542"/>
      <c r="P76" s="542"/>
      <c r="Q76" s="542"/>
      <c r="R76" s="542"/>
      <c r="S76" s="542"/>
    </row>
    <row r="77" spans="1:19" ht="26.25" customHeight="1">
      <c r="A77" s="543" t="s">
        <v>463</v>
      </c>
      <c r="B77" s="1147" t="s">
        <v>578</v>
      </c>
      <c r="C77" s="1148"/>
      <c r="D77" s="1148"/>
      <c r="E77" s="1148"/>
      <c r="F77" s="1148"/>
      <c r="G77" s="1148"/>
      <c r="H77" s="1149"/>
      <c r="I77" s="541">
        <f>I30-I78</f>
        <v>10831944</v>
      </c>
      <c r="J77" s="778">
        <v>10408803</v>
      </c>
      <c r="K77" s="541">
        <v>7059604</v>
      </c>
      <c r="L77" s="541">
        <v>16742000</v>
      </c>
      <c r="M77" s="542">
        <v>5638000</v>
      </c>
      <c r="N77" s="542"/>
      <c r="O77" s="542"/>
      <c r="P77" s="542"/>
      <c r="Q77" s="542"/>
      <c r="R77" s="542"/>
      <c r="S77" s="542"/>
    </row>
    <row r="78" spans="1:19" ht="21.75" customHeight="1">
      <c r="A78" s="543" t="s">
        <v>464</v>
      </c>
      <c r="B78" s="1147" t="s">
        <v>579</v>
      </c>
      <c r="C78" s="1148"/>
      <c r="D78" s="1148"/>
      <c r="E78" s="1148"/>
      <c r="F78" s="1148"/>
      <c r="G78" s="1148"/>
      <c r="H78" s="1149"/>
      <c r="I78" s="541">
        <v>3060000</v>
      </c>
      <c r="J78" s="541"/>
      <c r="K78" s="541"/>
      <c r="L78" s="541"/>
      <c r="M78" s="542"/>
      <c r="N78" s="542"/>
      <c r="O78" s="542"/>
      <c r="P78" s="542"/>
      <c r="Q78" s="542"/>
      <c r="R78" s="542"/>
      <c r="S78" s="542"/>
    </row>
    <row r="79" spans="1:19" ht="19.5" customHeight="1">
      <c r="A79" s="543" t="s">
        <v>465</v>
      </c>
      <c r="B79" s="1147" t="s">
        <v>580</v>
      </c>
      <c r="C79" s="1148"/>
      <c r="D79" s="1148"/>
      <c r="E79" s="1148"/>
      <c r="F79" s="1148"/>
      <c r="G79" s="1148"/>
      <c r="H79" s="1149"/>
      <c r="I79" s="541"/>
      <c r="J79" s="541"/>
      <c r="K79" s="541"/>
      <c r="L79" s="541"/>
      <c r="M79" s="542"/>
      <c r="N79" s="542"/>
      <c r="O79" s="542"/>
      <c r="P79" s="542"/>
      <c r="Q79" s="542"/>
      <c r="R79" s="542"/>
      <c r="S79" s="542"/>
    </row>
    <row r="80" spans="1:28" s="569" customFormat="1" ht="85.5" customHeight="1">
      <c r="A80" s="567"/>
      <c r="B80" s="567"/>
      <c r="C80" s="567"/>
      <c r="D80" s="567"/>
      <c r="E80" s="567"/>
      <c r="F80" s="567"/>
      <c r="G80" s="567"/>
      <c r="H80" s="567"/>
      <c r="I80" s="551"/>
      <c r="J80" s="551"/>
      <c r="K80" s="551"/>
      <c r="L80" s="551"/>
      <c r="M80" s="551"/>
      <c r="N80" s="1150" t="s">
        <v>491</v>
      </c>
      <c r="O80" s="1151"/>
      <c r="P80" s="1151"/>
      <c r="Q80" s="1151"/>
      <c r="R80" s="1151"/>
      <c r="S80" s="1151"/>
      <c r="T80" s="568"/>
      <c r="U80" s="568"/>
      <c r="V80" s="568"/>
      <c r="W80" s="568"/>
      <c r="X80" s="568"/>
      <c r="Y80" s="568"/>
      <c r="Z80" s="568"/>
      <c r="AA80" s="568"/>
      <c r="AB80" s="568"/>
    </row>
    <row r="81" spans="1:28" s="555" customFormat="1" ht="51" customHeight="1">
      <c r="A81" s="1152" t="s">
        <v>585</v>
      </c>
      <c r="B81" s="1152"/>
      <c r="C81" s="1152"/>
      <c r="D81" s="1152"/>
      <c r="E81" s="1152"/>
      <c r="F81" s="1152"/>
      <c r="G81" s="1152"/>
      <c r="H81" s="1152"/>
      <c r="I81" s="1152"/>
      <c r="J81" s="1152"/>
      <c r="K81" s="1152"/>
      <c r="L81" s="1152"/>
      <c r="M81" s="1152"/>
      <c r="N81" s="1152"/>
      <c r="O81" s="1152"/>
      <c r="P81" s="1152"/>
      <c r="Q81" s="1152"/>
      <c r="R81" s="1152"/>
      <c r="S81" s="1152"/>
      <c r="T81" s="554"/>
      <c r="U81" s="554"/>
      <c r="V81" s="554"/>
      <c r="W81" s="554"/>
      <c r="X81" s="554"/>
      <c r="Y81" s="554"/>
      <c r="Z81" s="554"/>
      <c r="AA81" s="554"/>
      <c r="AB81" s="554"/>
    </row>
    <row r="82" spans="1:28" s="555" customFormat="1" ht="27.75" customHeight="1">
      <c r="A82" s="1140" t="s">
        <v>506</v>
      </c>
      <c r="B82" s="1141"/>
      <c r="C82" s="1141"/>
      <c r="D82" s="1141"/>
      <c r="E82" s="1141"/>
      <c r="F82" s="1141"/>
      <c r="G82" s="1141"/>
      <c r="H82" s="1141"/>
      <c r="I82" s="1141"/>
      <c r="J82" s="1141"/>
      <c r="K82" s="1141"/>
      <c r="L82" s="1141"/>
      <c r="M82" s="1141"/>
      <c r="N82" s="1141"/>
      <c r="O82" s="1141"/>
      <c r="P82" s="1141"/>
      <c r="Q82" s="1141"/>
      <c r="R82" s="1141"/>
      <c r="S82" s="1141"/>
      <c r="T82" s="554"/>
      <c r="U82" s="554"/>
      <c r="V82" s="554"/>
      <c r="W82" s="554"/>
      <c r="X82" s="554"/>
      <c r="Y82" s="554"/>
      <c r="Z82" s="554"/>
      <c r="AA82" s="554"/>
      <c r="AB82" s="554"/>
    </row>
    <row r="83" spans="1:28" s="555" customFormat="1" ht="27.75" customHeight="1">
      <c r="A83" s="1140" t="s">
        <v>508</v>
      </c>
      <c r="B83" s="1141"/>
      <c r="C83" s="1141"/>
      <c r="D83" s="1141"/>
      <c r="E83" s="1141"/>
      <c r="F83" s="1141"/>
      <c r="G83" s="1141"/>
      <c r="H83" s="1141"/>
      <c r="I83" s="1141"/>
      <c r="J83" s="1141"/>
      <c r="K83" s="1141"/>
      <c r="L83" s="1141"/>
      <c r="M83" s="1141"/>
      <c r="N83" s="1141"/>
      <c r="O83" s="1141"/>
      <c r="P83" s="1141"/>
      <c r="Q83" s="1141"/>
      <c r="R83" s="1141"/>
      <c r="S83" s="1141"/>
      <c r="T83" s="554"/>
      <c r="U83" s="554"/>
      <c r="V83" s="554"/>
      <c r="W83" s="554"/>
      <c r="X83" s="554"/>
      <c r="Y83" s="554"/>
      <c r="Z83" s="554"/>
      <c r="AA83" s="554"/>
      <c r="AB83" s="554"/>
    </row>
    <row r="84" spans="1:28" s="555" customFormat="1" ht="21.75" customHeight="1">
      <c r="A84" s="1140" t="s">
        <v>514</v>
      </c>
      <c r="B84" s="1141"/>
      <c r="C84" s="1141"/>
      <c r="D84" s="1141"/>
      <c r="E84" s="1141"/>
      <c r="F84" s="1141"/>
      <c r="G84" s="1141"/>
      <c r="H84" s="1141"/>
      <c r="I84" s="1141"/>
      <c r="J84" s="1141"/>
      <c r="K84" s="1141"/>
      <c r="L84" s="1141"/>
      <c r="M84" s="1141"/>
      <c r="N84" s="1141"/>
      <c r="O84" s="1141"/>
      <c r="P84" s="1141"/>
      <c r="Q84" s="1141"/>
      <c r="R84" s="1141"/>
      <c r="S84" s="1141"/>
      <c r="T84" s="554"/>
      <c r="U84" s="554"/>
      <c r="V84" s="554"/>
      <c r="W84" s="554"/>
      <c r="X84" s="554"/>
      <c r="Y84" s="554"/>
      <c r="Z84" s="554"/>
      <c r="AA84" s="554"/>
      <c r="AB84" s="554"/>
    </row>
    <row r="85" spans="1:28" s="555" customFormat="1" ht="21.75" customHeight="1">
      <c r="A85" s="1140" t="s">
        <v>510</v>
      </c>
      <c r="B85" s="1141"/>
      <c r="C85" s="1141"/>
      <c r="D85" s="1141"/>
      <c r="E85" s="1141"/>
      <c r="F85" s="1141"/>
      <c r="G85" s="1141"/>
      <c r="H85" s="1141"/>
      <c r="I85" s="1141"/>
      <c r="J85" s="1141"/>
      <c r="K85" s="1141"/>
      <c r="L85" s="1141"/>
      <c r="M85" s="1141"/>
      <c r="N85" s="1141"/>
      <c r="O85" s="1141"/>
      <c r="P85" s="1141"/>
      <c r="Q85" s="1141"/>
      <c r="R85" s="1141"/>
      <c r="S85" s="1141"/>
      <c r="T85" s="554"/>
      <c r="U85" s="554"/>
      <c r="V85" s="554"/>
      <c r="W85" s="554"/>
      <c r="X85" s="554"/>
      <c r="Y85" s="554"/>
      <c r="Z85" s="554"/>
      <c r="AA85" s="554"/>
      <c r="AB85" s="554"/>
    </row>
    <row r="86" spans="1:28" s="555" customFormat="1" ht="21.75" customHeight="1">
      <c r="A86" s="1140" t="s">
        <v>511</v>
      </c>
      <c r="B86" s="1141"/>
      <c r="C86" s="1141"/>
      <c r="D86" s="1141"/>
      <c r="E86" s="1141"/>
      <c r="F86" s="1141"/>
      <c r="G86" s="1141"/>
      <c r="H86" s="1141"/>
      <c r="I86" s="1141"/>
      <c r="J86" s="1141"/>
      <c r="K86" s="1141"/>
      <c r="L86" s="1141"/>
      <c r="M86" s="1141"/>
      <c r="N86" s="1141"/>
      <c r="O86" s="1141"/>
      <c r="P86" s="1141"/>
      <c r="Q86" s="1141"/>
      <c r="R86" s="1141"/>
      <c r="S86" s="1141"/>
      <c r="T86" s="554"/>
      <c r="U86" s="554"/>
      <c r="V86" s="554"/>
      <c r="W86" s="554"/>
      <c r="X86" s="554"/>
      <c r="Y86" s="554"/>
      <c r="Z86" s="554"/>
      <c r="AA86" s="554"/>
      <c r="AB86" s="554"/>
    </row>
    <row r="87" spans="1:28" s="555" customFormat="1" ht="21.75" customHeight="1">
      <c r="A87" s="1140" t="s">
        <v>586</v>
      </c>
      <c r="B87" s="1141"/>
      <c r="C87" s="1141"/>
      <c r="D87" s="1141"/>
      <c r="E87" s="1141"/>
      <c r="F87" s="1141"/>
      <c r="G87" s="1141"/>
      <c r="H87" s="1141"/>
      <c r="I87" s="1141"/>
      <c r="J87" s="1141"/>
      <c r="K87" s="1141"/>
      <c r="L87" s="1141"/>
      <c r="M87" s="1141"/>
      <c r="N87" s="1141"/>
      <c r="O87" s="1141"/>
      <c r="P87" s="1141"/>
      <c r="Q87" s="1141"/>
      <c r="R87" s="1141"/>
      <c r="S87" s="1141"/>
      <c r="T87" s="554"/>
      <c r="U87" s="554"/>
      <c r="V87" s="554"/>
      <c r="W87" s="554"/>
      <c r="X87" s="554"/>
      <c r="Y87" s="554"/>
      <c r="Z87" s="554"/>
      <c r="AA87" s="554"/>
      <c r="AB87" s="554"/>
    </row>
    <row r="88" spans="1:28" s="555" customFormat="1" ht="22.5" customHeight="1">
      <c r="A88" s="1140" t="s">
        <v>574</v>
      </c>
      <c r="B88" s="1141"/>
      <c r="C88" s="1141"/>
      <c r="D88" s="1141"/>
      <c r="E88" s="1141"/>
      <c r="F88" s="1141"/>
      <c r="G88" s="1141"/>
      <c r="H88" s="1141"/>
      <c r="I88" s="1141"/>
      <c r="J88" s="1141"/>
      <c r="K88" s="1141"/>
      <c r="L88" s="1141"/>
      <c r="M88" s="1141"/>
      <c r="N88" s="1141"/>
      <c r="O88" s="1141"/>
      <c r="P88" s="1141"/>
      <c r="Q88" s="1141"/>
      <c r="R88" s="1141"/>
      <c r="S88" s="1141"/>
      <c r="T88" s="554"/>
      <c r="U88" s="554"/>
      <c r="V88" s="554"/>
      <c r="W88" s="554"/>
      <c r="X88" s="554"/>
      <c r="Y88" s="554"/>
      <c r="Z88" s="554"/>
      <c r="AA88" s="554"/>
      <c r="AB88" s="554"/>
    </row>
    <row r="89" spans="1:28" s="555" customFormat="1" ht="22.5" customHeight="1">
      <c r="A89" s="1140" t="s">
        <v>573</v>
      </c>
      <c r="B89" s="1141"/>
      <c r="C89" s="1141"/>
      <c r="D89" s="1141"/>
      <c r="E89" s="1141"/>
      <c r="F89" s="1141"/>
      <c r="G89" s="1141"/>
      <c r="H89" s="1141"/>
      <c r="I89" s="1141"/>
      <c r="J89" s="1141"/>
      <c r="K89" s="1141"/>
      <c r="L89" s="1141"/>
      <c r="M89" s="1141"/>
      <c r="N89" s="1141"/>
      <c r="O89" s="1141"/>
      <c r="P89" s="1141"/>
      <c r="Q89" s="1141"/>
      <c r="R89" s="1141"/>
      <c r="S89" s="1141"/>
      <c r="T89" s="554"/>
      <c r="U89" s="554"/>
      <c r="V89" s="554"/>
      <c r="W89" s="554"/>
      <c r="X89" s="554"/>
      <c r="Y89" s="554"/>
      <c r="Z89" s="554"/>
      <c r="AA89" s="554"/>
      <c r="AB89" s="554"/>
    </row>
    <row r="90" spans="1:28" s="555" customFormat="1" ht="22.5" customHeight="1">
      <c r="A90" s="1140" t="s">
        <v>575</v>
      </c>
      <c r="B90" s="1141"/>
      <c r="C90" s="1141"/>
      <c r="D90" s="1141"/>
      <c r="E90" s="1141"/>
      <c r="F90" s="1141"/>
      <c r="G90" s="1141"/>
      <c r="H90" s="1141"/>
      <c r="I90" s="1141"/>
      <c r="J90" s="1141"/>
      <c r="K90" s="1141"/>
      <c r="L90" s="1141"/>
      <c r="M90" s="1141"/>
      <c r="N90" s="1141"/>
      <c r="O90" s="1141"/>
      <c r="P90" s="1141"/>
      <c r="Q90" s="1141"/>
      <c r="R90" s="1141"/>
      <c r="S90" s="1141"/>
      <c r="T90" s="554"/>
      <c r="U90" s="554"/>
      <c r="V90" s="554"/>
      <c r="W90" s="554"/>
      <c r="X90" s="554"/>
      <c r="Y90" s="554"/>
      <c r="Z90" s="554"/>
      <c r="AA90" s="554"/>
      <c r="AB90" s="554"/>
    </row>
    <row r="91" spans="1:28" s="555" customFormat="1" ht="22.5" customHeight="1">
      <c r="A91" s="1140" t="s">
        <v>581</v>
      </c>
      <c r="B91" s="1141"/>
      <c r="C91" s="1141"/>
      <c r="D91" s="1141"/>
      <c r="E91" s="1141"/>
      <c r="F91" s="1141"/>
      <c r="G91" s="1141"/>
      <c r="H91" s="1141"/>
      <c r="I91" s="1141"/>
      <c r="J91" s="1141"/>
      <c r="K91" s="1141"/>
      <c r="L91" s="1141"/>
      <c r="M91" s="1141"/>
      <c r="N91" s="1141"/>
      <c r="O91" s="1141"/>
      <c r="P91" s="1141"/>
      <c r="Q91" s="1141"/>
      <c r="R91" s="1141"/>
      <c r="S91" s="1141"/>
      <c r="T91" s="554"/>
      <c r="U91" s="554"/>
      <c r="V91" s="554"/>
      <c r="W91" s="554"/>
      <c r="X91" s="554"/>
      <c r="Y91" s="554"/>
      <c r="Z91" s="554"/>
      <c r="AA91" s="554"/>
      <c r="AB91" s="554"/>
    </row>
    <row r="92" spans="1:28" s="555" customFormat="1" ht="18" customHeight="1">
      <c r="A92" s="1140" t="s">
        <v>582</v>
      </c>
      <c r="B92" s="1141"/>
      <c r="C92" s="1141"/>
      <c r="D92" s="1141"/>
      <c r="E92" s="1141"/>
      <c r="F92" s="1141"/>
      <c r="G92" s="1141"/>
      <c r="H92" s="1141"/>
      <c r="I92" s="1141"/>
      <c r="J92" s="1141"/>
      <c r="K92" s="1141"/>
      <c r="L92" s="1141"/>
      <c r="M92" s="1141"/>
      <c r="N92" s="1141"/>
      <c r="O92" s="1141"/>
      <c r="P92" s="1141"/>
      <c r="Q92" s="1141"/>
      <c r="R92" s="1141"/>
      <c r="S92" s="1141"/>
      <c r="T92" s="554"/>
      <c r="U92" s="554"/>
      <c r="V92" s="554"/>
      <c r="W92" s="554"/>
      <c r="X92" s="554"/>
      <c r="Y92" s="554"/>
      <c r="Z92" s="554"/>
      <c r="AA92" s="554"/>
      <c r="AB92" s="554"/>
    </row>
    <row r="93" spans="1:28" s="555" customFormat="1" ht="16.5" customHeight="1">
      <c r="A93" s="1140" t="s">
        <v>583</v>
      </c>
      <c r="B93" s="1141"/>
      <c r="C93" s="1141"/>
      <c r="D93" s="1141"/>
      <c r="E93" s="1141"/>
      <c r="F93" s="1141"/>
      <c r="G93" s="1141"/>
      <c r="H93" s="1141"/>
      <c r="I93" s="1141"/>
      <c r="J93" s="1141"/>
      <c r="K93" s="1141"/>
      <c r="L93" s="1141"/>
      <c r="M93" s="1141"/>
      <c r="N93" s="1141"/>
      <c r="O93" s="1141"/>
      <c r="P93" s="1141"/>
      <c r="Q93" s="1141"/>
      <c r="R93" s="1141"/>
      <c r="S93" s="1141"/>
      <c r="T93" s="554"/>
      <c r="U93" s="554"/>
      <c r="V93" s="554"/>
      <c r="W93" s="554"/>
      <c r="X93" s="554"/>
      <c r="Y93" s="554"/>
      <c r="Z93" s="554"/>
      <c r="AA93" s="554"/>
      <c r="AB93" s="554"/>
    </row>
    <row r="94" spans="1:28" s="555" customFormat="1" ht="16.5" customHeight="1">
      <c r="A94" s="1140" t="s">
        <v>584</v>
      </c>
      <c r="B94" s="1141"/>
      <c r="C94" s="1141"/>
      <c r="D94" s="1141"/>
      <c r="E94" s="1141"/>
      <c r="F94" s="1141"/>
      <c r="G94" s="1141"/>
      <c r="H94" s="1141"/>
      <c r="I94" s="1141"/>
      <c r="J94" s="1141"/>
      <c r="K94" s="1141"/>
      <c r="L94" s="1141"/>
      <c r="M94" s="1141"/>
      <c r="N94" s="1141"/>
      <c r="O94" s="1141"/>
      <c r="P94" s="1141"/>
      <c r="Q94" s="1141"/>
      <c r="R94" s="1141"/>
      <c r="S94" s="1141"/>
      <c r="T94" s="554"/>
      <c r="U94" s="554"/>
      <c r="V94" s="554"/>
      <c r="W94" s="554"/>
      <c r="X94" s="554"/>
      <c r="Y94" s="554"/>
      <c r="Z94" s="554"/>
      <c r="AA94" s="554"/>
      <c r="AB94" s="554"/>
    </row>
    <row r="95" spans="1:28" s="569" customFormat="1" ht="49.5" customHeight="1">
      <c r="A95" s="1144" t="s">
        <v>490</v>
      </c>
      <c r="B95" s="1144"/>
      <c r="C95" s="1144"/>
      <c r="D95" s="1144"/>
      <c r="E95" s="567"/>
      <c r="F95" s="567"/>
      <c r="G95" s="567"/>
      <c r="H95" s="567"/>
      <c r="I95" s="551"/>
      <c r="J95" s="551"/>
      <c r="K95" s="551"/>
      <c r="L95" s="551"/>
      <c r="M95" s="551"/>
      <c r="N95" s="551"/>
      <c r="O95" s="551"/>
      <c r="P95" s="551"/>
      <c r="Q95" s="551"/>
      <c r="R95" s="551"/>
      <c r="S95" s="551"/>
      <c r="T95" s="568"/>
      <c r="U95" s="568"/>
      <c r="V95" s="568"/>
      <c r="W95" s="568"/>
      <c r="X95" s="568"/>
      <c r="Y95" s="568"/>
      <c r="Z95" s="568"/>
      <c r="AA95" s="568"/>
      <c r="AB95" s="568"/>
    </row>
    <row r="96" spans="1:28" s="569" customFormat="1" ht="12.75">
      <c r="A96" s="1142" t="s">
        <v>379</v>
      </c>
      <c r="B96" s="1142"/>
      <c r="C96" s="1142"/>
      <c r="D96" s="1142"/>
      <c r="E96" s="567"/>
      <c r="F96" s="567"/>
      <c r="G96" s="567"/>
      <c r="H96" s="567"/>
      <c r="I96" s="551"/>
      <c r="J96" s="551"/>
      <c r="K96" s="551"/>
      <c r="L96" s="551"/>
      <c r="M96" s="551"/>
      <c r="N96" s="551"/>
      <c r="O96" s="551"/>
      <c r="P96" s="551"/>
      <c r="Q96" s="551"/>
      <c r="R96" s="551"/>
      <c r="S96" s="551"/>
      <c r="T96" s="568"/>
      <c r="U96" s="568"/>
      <c r="V96" s="568"/>
      <c r="W96" s="568"/>
      <c r="X96" s="568"/>
      <c r="Y96" s="568"/>
      <c r="Z96" s="568"/>
      <c r="AA96" s="568"/>
      <c r="AB96" s="568"/>
    </row>
    <row r="97" spans="1:28" ht="15.75">
      <c r="A97" s="1143" t="s">
        <v>675</v>
      </c>
      <c r="B97" s="1143"/>
      <c r="C97" s="1143"/>
      <c r="D97" s="1143"/>
      <c r="E97" s="1143"/>
      <c r="F97" s="1143"/>
      <c r="G97" s="1143"/>
      <c r="H97" s="1143"/>
      <c r="I97" s="1143"/>
      <c r="J97" s="1143"/>
      <c r="K97" s="1143"/>
      <c r="L97" s="1143"/>
      <c r="M97" s="1143"/>
      <c r="N97" s="1143"/>
      <c r="O97" s="1143"/>
      <c r="P97" s="1143"/>
      <c r="Q97" s="1143"/>
      <c r="R97" s="1143"/>
      <c r="S97" s="1143"/>
      <c r="T97" s="536"/>
      <c r="U97" s="536"/>
      <c r="V97" s="536"/>
      <c r="W97" s="536"/>
      <c r="X97" s="536"/>
      <c r="Y97" s="536"/>
      <c r="Z97" s="536"/>
      <c r="AA97" s="536"/>
      <c r="AB97" s="536"/>
    </row>
    <row r="98" spans="1:28" s="569" customFormat="1" ht="12.75">
      <c r="A98" s="571"/>
      <c r="B98" s="571"/>
      <c r="C98" s="571"/>
      <c r="D98" s="571"/>
      <c r="E98" s="567"/>
      <c r="F98" s="567"/>
      <c r="G98" s="567"/>
      <c r="H98" s="567"/>
      <c r="I98" s="551"/>
      <c r="J98" s="551"/>
      <c r="K98" s="551"/>
      <c r="L98" s="551"/>
      <c r="M98" s="551"/>
      <c r="N98" s="551"/>
      <c r="O98" s="551"/>
      <c r="P98" s="551"/>
      <c r="Q98" s="551"/>
      <c r="R98" s="551"/>
      <c r="S98" s="551"/>
      <c r="T98" s="568"/>
      <c r="U98" s="568"/>
      <c r="V98" s="568"/>
      <c r="W98" s="568"/>
      <c r="X98" s="568"/>
      <c r="Y98" s="568"/>
      <c r="Z98" s="568"/>
      <c r="AA98" s="568"/>
      <c r="AB98" s="568"/>
    </row>
    <row r="99" spans="1:28" s="569" customFormat="1" ht="15.75">
      <c r="A99" s="570" t="s">
        <v>501</v>
      </c>
      <c r="B99" s="532"/>
      <c r="C99" s="532"/>
      <c r="D99" s="532"/>
      <c r="E99" s="567"/>
      <c r="F99" s="567"/>
      <c r="G99" s="567"/>
      <c r="H99" s="567"/>
      <c r="I99" s="551"/>
      <c r="J99" s="551"/>
      <c r="K99" s="551"/>
      <c r="L99" s="551"/>
      <c r="M99" s="551"/>
      <c r="N99" s="551"/>
      <c r="O99" s="551"/>
      <c r="P99" s="551"/>
      <c r="Q99" s="551"/>
      <c r="R99" s="551"/>
      <c r="S99" s="173" t="s">
        <v>672</v>
      </c>
      <c r="T99" s="568"/>
      <c r="U99" s="568"/>
      <c r="V99" s="568"/>
      <c r="W99" s="568"/>
      <c r="X99" s="568"/>
      <c r="Y99" s="568"/>
      <c r="Z99" s="568"/>
      <c r="AA99" s="568"/>
      <c r="AB99" s="568"/>
    </row>
    <row r="100" spans="1:28" ht="28.5" customHeight="1">
      <c r="A100" s="1157" t="s">
        <v>41</v>
      </c>
      <c r="B100" s="1158"/>
      <c r="C100" s="1158"/>
      <c r="D100" s="1158"/>
      <c r="E100" s="1158"/>
      <c r="F100" s="1158"/>
      <c r="G100" s="1158"/>
      <c r="H100" s="1159"/>
      <c r="I100" s="523">
        <v>2015</v>
      </c>
      <c r="J100" s="523">
        <v>2016</v>
      </c>
      <c r="K100" s="523">
        <v>2017</v>
      </c>
      <c r="L100" s="523">
        <v>2018</v>
      </c>
      <c r="M100" s="522">
        <v>2019</v>
      </c>
      <c r="N100" s="522">
        <v>2020</v>
      </c>
      <c r="O100" s="522">
        <v>2021</v>
      </c>
      <c r="P100" s="522">
        <v>2022</v>
      </c>
      <c r="Q100" s="522">
        <v>2023</v>
      </c>
      <c r="R100" s="522">
        <v>2024</v>
      </c>
      <c r="S100" s="522">
        <v>2025</v>
      </c>
      <c r="T100" s="539"/>
      <c r="U100" s="539"/>
      <c r="V100" s="539"/>
      <c r="W100" s="539"/>
      <c r="X100" s="539"/>
      <c r="Y100" s="539"/>
      <c r="Z100" s="539"/>
      <c r="AA100" s="539"/>
      <c r="AB100" s="535"/>
    </row>
    <row r="101" spans="1:19" ht="44.25" customHeight="1">
      <c r="A101" s="1154" t="s">
        <v>683</v>
      </c>
      <c r="B101" s="1155"/>
      <c r="C101" s="1155"/>
      <c r="D101" s="1155"/>
      <c r="E101" s="1155"/>
      <c r="F101" s="1155"/>
      <c r="G101" s="1155"/>
      <c r="H101" s="1156"/>
      <c r="I101" s="541"/>
      <c r="J101" s="541"/>
      <c r="K101" s="541"/>
      <c r="L101" s="541"/>
      <c r="M101" s="542"/>
      <c r="N101" s="542"/>
      <c r="O101" s="542"/>
      <c r="P101" s="542"/>
      <c r="Q101" s="542"/>
      <c r="R101" s="542"/>
      <c r="S101" s="542"/>
    </row>
    <row r="102" spans="1:19" ht="34.5" customHeight="1">
      <c r="A102" s="543" t="s">
        <v>466</v>
      </c>
      <c r="B102" s="1174" t="s">
        <v>607</v>
      </c>
      <c r="C102" s="1175"/>
      <c r="D102" s="1175"/>
      <c r="E102" s="1175"/>
      <c r="F102" s="1175"/>
      <c r="G102" s="1175"/>
      <c r="H102" s="1176"/>
      <c r="I102" s="541">
        <v>39826</v>
      </c>
      <c r="J102" s="541"/>
      <c r="K102" s="541"/>
      <c r="L102" s="541"/>
      <c r="M102" s="542"/>
      <c r="N102" s="542"/>
      <c r="O102" s="542"/>
      <c r="P102" s="542"/>
      <c r="Q102" s="542"/>
      <c r="R102" s="542"/>
      <c r="S102" s="542"/>
    </row>
    <row r="103" spans="1:19" ht="23.25" customHeight="1">
      <c r="A103" s="543" t="s">
        <v>467</v>
      </c>
      <c r="B103" s="683" t="s">
        <v>591</v>
      </c>
      <c r="C103" s="684"/>
      <c r="D103" s="1174" t="s">
        <v>608</v>
      </c>
      <c r="E103" s="1175"/>
      <c r="F103" s="1175"/>
      <c r="G103" s="1175"/>
      <c r="H103" s="1176"/>
      <c r="I103" s="541">
        <v>39826</v>
      </c>
      <c r="J103" s="541"/>
      <c r="K103" s="541"/>
      <c r="L103" s="541"/>
      <c r="M103" s="542"/>
      <c r="N103" s="542"/>
      <c r="O103" s="542"/>
      <c r="P103" s="542"/>
      <c r="Q103" s="542"/>
      <c r="R103" s="542"/>
      <c r="S103" s="542"/>
    </row>
    <row r="104" spans="1:19" ht="47.25" customHeight="1">
      <c r="A104" s="543" t="s">
        <v>468</v>
      </c>
      <c r="B104" s="683" t="s">
        <v>591</v>
      </c>
      <c r="C104" s="685"/>
      <c r="D104" s="686"/>
      <c r="E104" s="1174" t="s">
        <v>609</v>
      </c>
      <c r="F104" s="1175"/>
      <c r="G104" s="1175"/>
      <c r="H104" s="1176"/>
      <c r="I104" s="541">
        <v>39826</v>
      </c>
      <c r="J104" s="541"/>
      <c r="K104" s="541"/>
      <c r="L104" s="541"/>
      <c r="M104" s="542"/>
      <c r="N104" s="542"/>
      <c r="O104" s="542"/>
      <c r="P104" s="542"/>
      <c r="Q104" s="542"/>
      <c r="R104" s="542"/>
      <c r="S104" s="542"/>
    </row>
    <row r="105" spans="1:19" ht="30.75" customHeight="1">
      <c r="A105" s="543" t="s">
        <v>469</v>
      </c>
      <c r="B105" s="1174" t="s">
        <v>610</v>
      </c>
      <c r="C105" s="1175"/>
      <c r="D105" s="1175"/>
      <c r="E105" s="1175"/>
      <c r="F105" s="1175"/>
      <c r="G105" s="1175"/>
      <c r="H105" s="1176"/>
      <c r="I105" s="541">
        <v>6786691</v>
      </c>
      <c r="J105" s="541">
        <v>509500</v>
      </c>
      <c r="K105" s="541">
        <v>3400000</v>
      </c>
      <c r="L105" s="541">
        <v>6487500</v>
      </c>
      <c r="M105" s="542">
        <v>10012500</v>
      </c>
      <c r="N105" s="542">
        <v>3187500</v>
      </c>
      <c r="O105" s="542"/>
      <c r="P105" s="542"/>
      <c r="Q105" s="542"/>
      <c r="R105" s="542"/>
      <c r="S105" s="542"/>
    </row>
    <row r="106" spans="1:19" ht="30" customHeight="1">
      <c r="A106" s="543" t="s">
        <v>470</v>
      </c>
      <c r="B106" s="683" t="s">
        <v>591</v>
      </c>
      <c r="C106" s="684"/>
      <c r="D106" s="1174" t="s">
        <v>608</v>
      </c>
      <c r="E106" s="1175"/>
      <c r="F106" s="1175"/>
      <c r="G106" s="1175"/>
      <c r="H106" s="1176"/>
      <c r="I106" s="541">
        <v>6786691</v>
      </c>
      <c r="J106" s="541">
        <v>509500</v>
      </c>
      <c r="K106" s="541">
        <v>3400000</v>
      </c>
      <c r="L106" s="541">
        <v>6487500</v>
      </c>
      <c r="M106" s="542">
        <v>10012500</v>
      </c>
      <c r="N106" s="542">
        <v>3187500</v>
      </c>
      <c r="O106" s="542"/>
      <c r="P106" s="542"/>
      <c r="Q106" s="542"/>
      <c r="R106" s="542"/>
      <c r="S106" s="542"/>
    </row>
    <row r="107" spans="1:19" ht="78.75" customHeight="1">
      <c r="A107" s="543" t="s">
        <v>471</v>
      </c>
      <c r="B107" s="683" t="s">
        <v>591</v>
      </c>
      <c r="C107" s="685"/>
      <c r="D107" s="686"/>
      <c r="E107" s="1174" t="s">
        <v>609</v>
      </c>
      <c r="F107" s="1175"/>
      <c r="G107" s="1175"/>
      <c r="H107" s="1176"/>
      <c r="I107" s="541">
        <v>3610270</v>
      </c>
      <c r="J107" s="541"/>
      <c r="K107" s="778"/>
      <c r="L107" s="778"/>
      <c r="M107" s="542"/>
      <c r="N107" s="542"/>
      <c r="O107" s="542"/>
      <c r="P107" s="542"/>
      <c r="Q107" s="542"/>
      <c r="R107" s="542"/>
      <c r="S107" s="542"/>
    </row>
    <row r="108" spans="1:19" ht="34.5" customHeight="1">
      <c r="A108" s="543" t="s">
        <v>472</v>
      </c>
      <c r="B108" s="1174" t="s">
        <v>611</v>
      </c>
      <c r="C108" s="1175"/>
      <c r="D108" s="1175"/>
      <c r="E108" s="1175"/>
      <c r="F108" s="1175"/>
      <c r="G108" s="1175"/>
      <c r="H108" s="1176"/>
      <c r="I108" s="541"/>
      <c r="J108" s="541"/>
      <c r="K108" s="541"/>
      <c r="L108" s="541"/>
      <c r="M108" s="542"/>
      <c r="N108" s="542"/>
      <c r="O108" s="542"/>
      <c r="P108" s="542"/>
      <c r="Q108" s="542"/>
      <c r="R108" s="542"/>
      <c r="S108" s="542"/>
    </row>
    <row r="109" spans="1:19" ht="27.75" customHeight="1">
      <c r="A109" s="543" t="s">
        <v>473</v>
      </c>
      <c r="B109" s="683" t="s">
        <v>591</v>
      </c>
      <c r="C109" s="684"/>
      <c r="D109" s="1174" t="s">
        <v>612</v>
      </c>
      <c r="E109" s="1175"/>
      <c r="F109" s="1175"/>
      <c r="G109" s="1175"/>
      <c r="H109" s="1176"/>
      <c r="I109" s="541"/>
      <c r="J109" s="541"/>
      <c r="K109" s="541"/>
      <c r="L109" s="541"/>
      <c r="M109" s="542"/>
      <c r="N109" s="542"/>
      <c r="O109" s="542"/>
      <c r="P109" s="542"/>
      <c r="Q109" s="542"/>
      <c r="R109" s="542"/>
      <c r="S109" s="542"/>
    </row>
    <row r="110" spans="1:19" ht="32.25" customHeight="1">
      <c r="A110" s="543" t="s">
        <v>474</v>
      </c>
      <c r="B110" s="1174" t="s">
        <v>613</v>
      </c>
      <c r="C110" s="1175"/>
      <c r="D110" s="1175"/>
      <c r="E110" s="1175"/>
      <c r="F110" s="1175"/>
      <c r="G110" s="1175"/>
      <c r="H110" s="1176"/>
      <c r="I110" s="541"/>
      <c r="J110" s="541"/>
      <c r="K110" s="541"/>
      <c r="L110" s="541"/>
      <c r="M110" s="542"/>
      <c r="N110" s="542"/>
      <c r="O110" s="542"/>
      <c r="P110" s="542"/>
      <c r="Q110" s="542"/>
      <c r="R110" s="542"/>
      <c r="S110" s="542"/>
    </row>
    <row r="111" spans="1:19" ht="30.75" customHeight="1">
      <c r="A111" s="543" t="s">
        <v>475</v>
      </c>
      <c r="B111" s="1174" t="s">
        <v>614</v>
      </c>
      <c r="C111" s="1175"/>
      <c r="D111" s="1175"/>
      <c r="E111" s="1175"/>
      <c r="F111" s="1175"/>
      <c r="G111" s="1175"/>
      <c r="H111" s="1176"/>
      <c r="I111" s="541">
        <f>1446000+2040396</f>
        <v>3486396</v>
      </c>
      <c r="J111" s="541">
        <v>4600000</v>
      </c>
      <c r="K111" s="541">
        <v>4489604</v>
      </c>
      <c r="L111" s="541">
        <v>16742000</v>
      </c>
      <c r="M111" s="542">
        <v>5638000</v>
      </c>
      <c r="N111" s="542"/>
      <c r="O111" s="542"/>
      <c r="P111" s="542"/>
      <c r="Q111" s="542"/>
      <c r="R111" s="542"/>
      <c r="S111" s="542"/>
    </row>
    <row r="112" spans="1:19" ht="20.25" customHeight="1">
      <c r="A112" s="543" t="s">
        <v>476</v>
      </c>
      <c r="B112" s="683" t="s">
        <v>591</v>
      </c>
      <c r="C112" s="684"/>
      <c r="D112" s="1174" t="s">
        <v>612</v>
      </c>
      <c r="E112" s="1175"/>
      <c r="F112" s="1175"/>
      <c r="G112" s="1175"/>
      <c r="H112" s="1176"/>
      <c r="I112" s="541">
        <v>1009500</v>
      </c>
      <c r="J112" s="541">
        <v>3400000</v>
      </c>
      <c r="K112" s="541">
        <v>3487500</v>
      </c>
      <c r="L112" s="541">
        <v>12348750</v>
      </c>
      <c r="M112" s="542">
        <v>3851250</v>
      </c>
      <c r="N112" s="542"/>
      <c r="O112" s="542"/>
      <c r="P112" s="542"/>
      <c r="Q112" s="542"/>
      <c r="R112" s="542"/>
      <c r="S112" s="542"/>
    </row>
    <row r="113" spans="1:19" ht="33" customHeight="1">
      <c r="A113" s="543" t="s">
        <v>477</v>
      </c>
      <c r="B113" s="1174" t="s">
        <v>615</v>
      </c>
      <c r="C113" s="1175"/>
      <c r="D113" s="1175"/>
      <c r="E113" s="1175"/>
      <c r="F113" s="1175"/>
      <c r="G113" s="1175"/>
      <c r="H113" s="1176"/>
      <c r="I113" s="541"/>
      <c r="J113" s="541"/>
      <c r="K113" s="541"/>
      <c r="L113" s="541"/>
      <c r="M113" s="542"/>
      <c r="N113" s="542"/>
      <c r="O113" s="542"/>
      <c r="P113" s="542"/>
      <c r="Q113" s="542"/>
      <c r="R113" s="542"/>
      <c r="S113" s="542"/>
    </row>
    <row r="114" spans="1:19" ht="40.5" customHeight="1">
      <c r="A114" s="601" t="s">
        <v>602</v>
      </c>
      <c r="B114" s="1174" t="s">
        <v>616</v>
      </c>
      <c r="C114" s="1175"/>
      <c r="D114" s="1175"/>
      <c r="E114" s="1175"/>
      <c r="F114" s="1175"/>
      <c r="G114" s="1175"/>
      <c r="H114" s="1176"/>
      <c r="I114" s="541">
        <f>I111-I112</f>
        <v>2476896</v>
      </c>
      <c r="J114" s="541">
        <f>J111-J112</f>
        <v>1200000</v>
      </c>
      <c r="K114" s="541">
        <f>K111-K112</f>
        <v>1002104</v>
      </c>
      <c r="L114" s="541">
        <f>L111-L112</f>
        <v>4393250</v>
      </c>
      <c r="M114" s="542">
        <f>M111-M112</f>
        <v>1786750</v>
      </c>
      <c r="N114" s="542"/>
      <c r="O114" s="542"/>
      <c r="P114" s="542"/>
      <c r="Q114" s="542"/>
      <c r="R114" s="542"/>
      <c r="S114" s="542"/>
    </row>
    <row r="115" spans="1:19" ht="26.25" customHeight="1">
      <c r="A115" s="601" t="s">
        <v>603</v>
      </c>
      <c r="B115" s="683" t="s">
        <v>591</v>
      </c>
      <c r="C115" s="684"/>
      <c r="D115" s="1174" t="s">
        <v>592</v>
      </c>
      <c r="E115" s="1175"/>
      <c r="F115" s="1175"/>
      <c r="G115" s="1175"/>
      <c r="H115" s="1176"/>
      <c r="I115" s="541"/>
      <c r="J115" s="541"/>
      <c r="K115" s="541"/>
      <c r="L115" s="541"/>
      <c r="M115" s="542"/>
      <c r="N115" s="542"/>
      <c r="O115" s="542"/>
      <c r="P115" s="542"/>
      <c r="Q115" s="542"/>
      <c r="R115" s="542"/>
      <c r="S115" s="542"/>
    </row>
    <row r="116" spans="1:19" ht="34.5" customHeight="1">
      <c r="A116" s="601" t="s">
        <v>604</v>
      </c>
      <c r="B116" s="1174" t="s">
        <v>619</v>
      </c>
      <c r="C116" s="1175"/>
      <c r="D116" s="1175"/>
      <c r="E116" s="1175"/>
      <c r="F116" s="1175"/>
      <c r="G116" s="1175"/>
      <c r="H116" s="1176"/>
      <c r="I116" s="541"/>
      <c r="J116" s="541"/>
      <c r="K116" s="541"/>
      <c r="L116" s="541"/>
      <c r="M116" s="542"/>
      <c r="N116" s="542"/>
      <c r="O116" s="542"/>
      <c r="P116" s="542"/>
      <c r="Q116" s="542"/>
      <c r="R116" s="542"/>
      <c r="S116" s="542"/>
    </row>
    <row r="117" spans="1:19" ht="39.75" customHeight="1">
      <c r="A117" s="601" t="s">
        <v>605</v>
      </c>
      <c r="B117" s="683" t="s">
        <v>591</v>
      </c>
      <c r="C117" s="684"/>
      <c r="D117" s="1174" t="s">
        <v>592</v>
      </c>
      <c r="E117" s="1175"/>
      <c r="F117" s="1175"/>
      <c r="G117" s="1175"/>
      <c r="H117" s="1176"/>
      <c r="I117" s="541"/>
      <c r="J117" s="541"/>
      <c r="K117" s="541"/>
      <c r="L117" s="541"/>
      <c r="M117" s="542"/>
      <c r="N117" s="542"/>
      <c r="O117" s="542"/>
      <c r="P117" s="542"/>
      <c r="Q117" s="542"/>
      <c r="R117" s="542"/>
      <c r="S117" s="542"/>
    </row>
    <row r="118" spans="1:19" ht="40.5" customHeight="1">
      <c r="A118" s="543" t="s">
        <v>587</v>
      </c>
      <c r="B118" s="1174" t="s">
        <v>617</v>
      </c>
      <c r="C118" s="1175"/>
      <c r="D118" s="1175"/>
      <c r="E118" s="1175"/>
      <c r="F118" s="1175"/>
      <c r="G118" s="1175"/>
      <c r="H118" s="1176"/>
      <c r="I118" s="541"/>
      <c r="J118" s="541"/>
      <c r="K118" s="541"/>
      <c r="L118" s="541"/>
      <c r="M118" s="542"/>
      <c r="N118" s="542"/>
      <c r="O118" s="542"/>
      <c r="P118" s="542"/>
      <c r="Q118" s="542"/>
      <c r="R118" s="542"/>
      <c r="S118" s="542"/>
    </row>
    <row r="119" spans="1:19" ht="29.25" customHeight="1">
      <c r="A119" s="543" t="s">
        <v>588</v>
      </c>
      <c r="B119" s="683" t="s">
        <v>591</v>
      </c>
      <c r="C119" s="684"/>
      <c r="D119" s="1174" t="s">
        <v>593</v>
      </c>
      <c r="E119" s="1175"/>
      <c r="F119" s="1175"/>
      <c r="G119" s="1175"/>
      <c r="H119" s="1176"/>
      <c r="I119" s="541"/>
      <c r="J119" s="541"/>
      <c r="K119" s="541"/>
      <c r="L119" s="541"/>
      <c r="M119" s="542"/>
      <c r="N119" s="542"/>
      <c r="O119" s="542"/>
      <c r="P119" s="542"/>
      <c r="Q119" s="542"/>
      <c r="R119" s="542"/>
      <c r="S119" s="542"/>
    </row>
    <row r="120" spans="1:28" ht="28.5" customHeight="1">
      <c r="A120" s="1157" t="s">
        <v>41</v>
      </c>
      <c r="B120" s="1158"/>
      <c r="C120" s="1158"/>
      <c r="D120" s="1158"/>
      <c r="E120" s="1158"/>
      <c r="F120" s="1158"/>
      <c r="G120" s="1158"/>
      <c r="H120" s="1159"/>
      <c r="I120" s="523">
        <v>2015</v>
      </c>
      <c r="J120" s="523">
        <v>2016</v>
      </c>
      <c r="K120" s="523">
        <v>2017</v>
      </c>
      <c r="L120" s="523">
        <v>2018</v>
      </c>
      <c r="M120" s="522">
        <v>2019</v>
      </c>
      <c r="N120" s="522">
        <v>2020</v>
      </c>
      <c r="O120" s="522">
        <v>2021</v>
      </c>
      <c r="P120" s="522">
        <v>2022</v>
      </c>
      <c r="Q120" s="522">
        <v>2023</v>
      </c>
      <c r="R120" s="522">
        <v>2024</v>
      </c>
      <c r="S120" s="522">
        <v>2025</v>
      </c>
      <c r="T120" s="539"/>
      <c r="U120" s="539"/>
      <c r="V120" s="539"/>
      <c r="W120" s="539"/>
      <c r="X120" s="539"/>
      <c r="Y120" s="539"/>
      <c r="Z120" s="539"/>
      <c r="AA120" s="539"/>
      <c r="AB120" s="535"/>
    </row>
    <row r="121" spans="1:19" ht="37.5" customHeight="1">
      <c r="A121" s="543" t="s">
        <v>589</v>
      </c>
      <c r="B121" s="1174" t="s">
        <v>618</v>
      </c>
      <c r="C121" s="1175"/>
      <c r="D121" s="1175"/>
      <c r="E121" s="1175"/>
      <c r="F121" s="1175"/>
      <c r="G121" s="1175"/>
      <c r="H121" s="1176"/>
      <c r="I121" s="541"/>
      <c r="J121" s="541"/>
      <c r="K121" s="541"/>
      <c r="L121" s="541"/>
      <c r="M121" s="542"/>
      <c r="N121" s="542"/>
      <c r="O121" s="542"/>
      <c r="P121" s="542"/>
      <c r="Q121" s="542"/>
      <c r="R121" s="542"/>
      <c r="S121" s="542"/>
    </row>
    <row r="122" spans="1:19" ht="36" customHeight="1">
      <c r="A122" s="543" t="s">
        <v>590</v>
      </c>
      <c r="B122" s="683" t="s">
        <v>591</v>
      </c>
      <c r="C122" s="684"/>
      <c r="D122" s="1174" t="s">
        <v>593</v>
      </c>
      <c r="E122" s="1175"/>
      <c r="F122" s="1175"/>
      <c r="G122" s="1175"/>
      <c r="H122" s="1176"/>
      <c r="I122" s="541"/>
      <c r="J122" s="541"/>
      <c r="K122" s="541"/>
      <c r="L122" s="541"/>
      <c r="M122" s="542"/>
      <c r="N122" s="542"/>
      <c r="O122" s="542"/>
      <c r="P122" s="542"/>
      <c r="Q122" s="542"/>
      <c r="R122" s="542"/>
      <c r="S122" s="542"/>
    </row>
    <row r="123" spans="2:18" ht="90" customHeight="1">
      <c r="B123" s="1150" t="s">
        <v>491</v>
      </c>
      <c r="C123" s="1151"/>
      <c r="D123" s="1151"/>
      <c r="E123" s="1151"/>
      <c r="F123" s="1151"/>
      <c r="G123" s="1151"/>
      <c r="H123" s="1151"/>
      <c r="I123" s="1151"/>
      <c r="J123" s="1151"/>
      <c r="O123" s="1171" t="s">
        <v>515</v>
      </c>
      <c r="P123" s="1172"/>
      <c r="Q123" s="1172"/>
      <c r="R123" s="1172"/>
    </row>
    <row r="124" spans="1:28" s="573" customFormat="1" ht="30.75" customHeight="1">
      <c r="A124" s="1146" t="s">
        <v>606</v>
      </c>
      <c r="B124" s="1146"/>
      <c r="C124" s="1146"/>
      <c r="D124" s="1146"/>
      <c r="E124" s="1146"/>
      <c r="F124" s="1146"/>
      <c r="G124" s="1146"/>
      <c r="H124" s="1146"/>
      <c r="I124" s="1146"/>
      <c r="J124" s="1146"/>
      <c r="K124" s="1146"/>
      <c r="L124" s="1146"/>
      <c r="M124" s="1146"/>
      <c r="N124" s="1146"/>
      <c r="O124" s="1146"/>
      <c r="P124" s="1146"/>
      <c r="Q124" s="1146"/>
      <c r="R124" s="1146"/>
      <c r="S124" s="1146"/>
      <c r="T124" s="572"/>
      <c r="U124" s="572"/>
      <c r="V124" s="572"/>
      <c r="W124" s="572"/>
      <c r="X124" s="572"/>
      <c r="Y124" s="572"/>
      <c r="Z124" s="572"/>
      <c r="AA124" s="572"/>
      <c r="AB124" s="572"/>
    </row>
    <row r="125" spans="1:28" s="573" customFormat="1" ht="30.75" customHeight="1">
      <c r="A125" s="616"/>
      <c r="B125" s="616"/>
      <c r="C125" s="616"/>
      <c r="D125" s="616"/>
      <c r="E125" s="616"/>
      <c r="F125" s="616"/>
      <c r="G125" s="616"/>
      <c r="H125" s="616"/>
      <c r="I125" s="616"/>
      <c r="J125" s="616"/>
      <c r="K125" s="616"/>
      <c r="L125" s="616"/>
      <c r="M125" s="616"/>
      <c r="N125" s="616"/>
      <c r="O125" s="616"/>
      <c r="P125" s="616"/>
      <c r="Q125" s="616"/>
      <c r="R125" s="616"/>
      <c r="S125" s="616"/>
      <c r="T125" s="572"/>
      <c r="U125" s="572"/>
      <c r="V125" s="572"/>
      <c r="W125" s="572"/>
      <c r="X125" s="572"/>
      <c r="Y125" s="572"/>
      <c r="Z125" s="572"/>
      <c r="AA125" s="572"/>
      <c r="AB125" s="572"/>
    </row>
    <row r="126" spans="1:28" s="573" customFormat="1" ht="30.75" customHeight="1">
      <c r="A126" s="616"/>
      <c r="B126" s="616"/>
      <c r="C126" s="616"/>
      <c r="D126" s="616"/>
      <c r="E126" s="616"/>
      <c r="F126" s="616"/>
      <c r="G126" s="616"/>
      <c r="H126" s="616"/>
      <c r="I126" s="616"/>
      <c r="J126" s="616"/>
      <c r="K126" s="616"/>
      <c r="L126" s="616"/>
      <c r="M126" s="616"/>
      <c r="N126" s="616"/>
      <c r="O126" s="616"/>
      <c r="P126" s="616"/>
      <c r="Q126" s="616"/>
      <c r="R126" s="616"/>
      <c r="S126" s="616"/>
      <c r="T126" s="572"/>
      <c r="U126" s="572"/>
      <c r="V126" s="572"/>
      <c r="W126" s="572"/>
      <c r="X126" s="572"/>
      <c r="Y126" s="572"/>
      <c r="Z126" s="572"/>
      <c r="AA126" s="572"/>
      <c r="AB126" s="572"/>
    </row>
    <row r="127" spans="1:28" s="555" customFormat="1" ht="27.75" customHeight="1">
      <c r="A127" s="1145" t="s">
        <v>594</v>
      </c>
      <c r="B127" s="1177"/>
      <c r="C127" s="1177"/>
      <c r="D127" s="1177"/>
      <c r="E127" s="1177"/>
      <c r="F127" s="1177"/>
      <c r="G127" s="1177"/>
      <c r="H127" s="1177"/>
      <c r="I127" s="1177"/>
      <c r="J127" s="1177"/>
      <c r="K127" s="1177"/>
      <c r="L127" s="1177"/>
      <c r="M127" s="1177"/>
      <c r="N127" s="1177"/>
      <c r="O127" s="1177"/>
      <c r="P127" s="1177"/>
      <c r="Q127" s="1177"/>
      <c r="R127" s="1177"/>
      <c r="S127" s="1177"/>
      <c r="T127" s="554"/>
      <c r="U127" s="554"/>
      <c r="V127" s="554"/>
      <c r="W127" s="554"/>
      <c r="X127" s="554"/>
      <c r="Y127" s="554"/>
      <c r="Z127" s="554"/>
      <c r="AA127" s="554"/>
      <c r="AB127" s="554"/>
    </row>
    <row r="128" spans="1:28" s="555" customFormat="1" ht="27.75" customHeight="1">
      <c r="A128" s="1145" t="s">
        <v>595</v>
      </c>
      <c r="B128" s="1177"/>
      <c r="C128" s="1177"/>
      <c r="D128" s="1177"/>
      <c r="E128" s="1177"/>
      <c r="F128" s="1177"/>
      <c r="G128" s="1177"/>
      <c r="H128" s="1177"/>
      <c r="I128" s="1177"/>
      <c r="J128" s="1177"/>
      <c r="K128" s="1177"/>
      <c r="L128" s="1177"/>
      <c r="M128" s="1177"/>
      <c r="N128" s="1177"/>
      <c r="O128" s="1177"/>
      <c r="P128" s="1177"/>
      <c r="Q128" s="1177"/>
      <c r="R128" s="1177"/>
      <c r="S128" s="1177"/>
      <c r="T128" s="554"/>
      <c r="U128" s="554"/>
      <c r="V128" s="554"/>
      <c r="W128" s="554"/>
      <c r="X128" s="554"/>
      <c r="Y128" s="554"/>
      <c r="Z128" s="554"/>
      <c r="AA128" s="554"/>
      <c r="AB128" s="554"/>
    </row>
    <row r="129" spans="1:28" s="555" customFormat="1" ht="27.75" customHeight="1">
      <c r="A129" s="1145" t="s">
        <v>596</v>
      </c>
      <c r="B129" s="1177"/>
      <c r="C129" s="1177"/>
      <c r="D129" s="1177"/>
      <c r="E129" s="1177"/>
      <c r="F129" s="1177"/>
      <c r="G129" s="1177"/>
      <c r="H129" s="1177"/>
      <c r="I129" s="1177"/>
      <c r="J129" s="1177"/>
      <c r="K129" s="1177"/>
      <c r="L129" s="1177"/>
      <c r="M129" s="1177"/>
      <c r="N129" s="1177"/>
      <c r="O129" s="1177"/>
      <c r="P129" s="1177"/>
      <c r="Q129" s="1177"/>
      <c r="R129" s="1177"/>
      <c r="S129" s="1177"/>
      <c r="T129" s="554"/>
      <c r="U129" s="554"/>
      <c r="V129" s="554"/>
      <c r="W129" s="554"/>
      <c r="X129" s="554"/>
      <c r="Y129" s="554"/>
      <c r="Z129" s="554"/>
      <c r="AA129" s="554"/>
      <c r="AB129" s="554"/>
    </row>
    <row r="130" spans="1:28" s="555" customFormat="1" ht="27.75" customHeight="1">
      <c r="A130" s="1145" t="s">
        <v>597</v>
      </c>
      <c r="B130" s="1177"/>
      <c r="C130" s="1177"/>
      <c r="D130" s="1177"/>
      <c r="E130" s="1177"/>
      <c r="F130" s="1177"/>
      <c r="G130" s="1177"/>
      <c r="H130" s="1177"/>
      <c r="I130" s="1177"/>
      <c r="J130" s="1177"/>
      <c r="K130" s="1177"/>
      <c r="L130" s="1177"/>
      <c r="M130" s="1177"/>
      <c r="N130" s="1177"/>
      <c r="O130" s="1177"/>
      <c r="P130" s="1177"/>
      <c r="Q130" s="1177"/>
      <c r="R130" s="1177"/>
      <c r="S130" s="1177"/>
      <c r="T130" s="554"/>
      <c r="U130" s="554"/>
      <c r="V130" s="554"/>
      <c r="W130" s="554"/>
      <c r="X130" s="554"/>
      <c r="Y130" s="554"/>
      <c r="Z130" s="554"/>
      <c r="AA130" s="554"/>
      <c r="AB130" s="554"/>
    </row>
    <row r="131" spans="1:28" s="555" customFormat="1" ht="12">
      <c r="A131" s="1145" t="s">
        <v>598</v>
      </c>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5"/>
      <c r="X131" s="1145"/>
      <c r="Y131" s="1145"/>
      <c r="Z131" s="554"/>
      <c r="AA131" s="554"/>
      <c r="AB131" s="554"/>
    </row>
    <row r="132" spans="1:28" s="555" customFormat="1" ht="12">
      <c r="A132" s="1145" t="s">
        <v>599</v>
      </c>
      <c r="B132" s="1145"/>
      <c r="C132" s="1145"/>
      <c r="D132" s="1145"/>
      <c r="E132" s="1145"/>
      <c r="F132" s="1145"/>
      <c r="G132" s="1145"/>
      <c r="H132" s="1145"/>
      <c r="I132" s="1145"/>
      <c r="J132" s="1145"/>
      <c r="K132" s="1145"/>
      <c r="L132" s="1145"/>
      <c r="M132" s="1145"/>
      <c r="N132" s="1145"/>
      <c r="O132" s="1145"/>
      <c r="P132" s="1145"/>
      <c r="Q132" s="1145"/>
      <c r="R132" s="1145"/>
      <c r="S132" s="1145"/>
      <c r="T132" s="1145"/>
      <c r="U132" s="1145"/>
      <c r="V132" s="1145"/>
      <c r="W132" s="1145"/>
      <c r="X132" s="1145"/>
      <c r="Y132" s="1145"/>
      <c r="Z132" s="554"/>
      <c r="AA132" s="554"/>
      <c r="AB132" s="554"/>
    </row>
    <row r="133" spans="1:28" s="555" customFormat="1" ht="12">
      <c r="A133" s="1145" t="s">
        <v>600</v>
      </c>
      <c r="B133" s="1145"/>
      <c r="C133" s="1145"/>
      <c r="D133" s="1145"/>
      <c r="E133" s="1145"/>
      <c r="F133" s="1145"/>
      <c r="G133" s="1145"/>
      <c r="H133" s="1145"/>
      <c r="I133" s="1145"/>
      <c r="J133" s="1145"/>
      <c r="K133" s="1145"/>
      <c r="L133" s="1145"/>
      <c r="M133" s="1145"/>
      <c r="N133" s="1145"/>
      <c r="O133" s="1145"/>
      <c r="P133" s="1145"/>
      <c r="Q133" s="1145"/>
      <c r="R133" s="1145"/>
      <c r="S133" s="1145"/>
      <c r="T133" s="1145"/>
      <c r="U133" s="1145"/>
      <c r="V133" s="1145"/>
      <c r="W133" s="1145"/>
      <c r="X133" s="1145"/>
      <c r="Y133" s="1145"/>
      <c r="Z133" s="554"/>
      <c r="AA133" s="554"/>
      <c r="AB133" s="554"/>
    </row>
    <row r="134" spans="1:28" s="555" customFormat="1" ht="12">
      <c r="A134" s="1145" t="s">
        <v>601</v>
      </c>
      <c r="B134" s="1145"/>
      <c r="C134" s="1145"/>
      <c r="D134" s="1145"/>
      <c r="E134" s="1145"/>
      <c r="F134" s="1145"/>
      <c r="G134" s="1145"/>
      <c r="H134" s="1145"/>
      <c r="I134" s="1145"/>
      <c r="J134" s="1145"/>
      <c r="K134" s="1145"/>
      <c r="L134" s="1145"/>
      <c r="M134" s="1145"/>
      <c r="N134" s="1145"/>
      <c r="O134" s="1145"/>
      <c r="P134" s="1145"/>
      <c r="Q134" s="1145"/>
      <c r="R134" s="1145"/>
      <c r="S134" s="1145"/>
      <c r="T134" s="1145"/>
      <c r="U134" s="1145"/>
      <c r="V134" s="1145"/>
      <c r="W134" s="1145"/>
      <c r="X134" s="1145"/>
      <c r="Y134" s="1145"/>
      <c r="Z134" s="554"/>
      <c r="AA134" s="554"/>
      <c r="AB134" s="554"/>
    </row>
    <row r="135" s="569" customFormat="1" ht="12.75"/>
    <row r="136" spans="1:28" ht="16.5" customHeight="1">
      <c r="A136" s="1144" t="s">
        <v>490</v>
      </c>
      <c r="B136" s="1144"/>
      <c r="C136" s="1144"/>
      <c r="D136" s="1144"/>
      <c r="E136" s="661"/>
      <c r="F136" s="661"/>
      <c r="G136" s="661"/>
      <c r="H136" s="661"/>
      <c r="I136" s="661"/>
      <c r="J136" s="661"/>
      <c r="K136" s="662"/>
      <c r="L136" s="662"/>
      <c r="M136" s="662"/>
      <c r="N136" s="662"/>
      <c r="O136" s="662"/>
      <c r="P136" s="662"/>
      <c r="Q136" s="662"/>
      <c r="R136" s="662"/>
      <c r="S136" s="662"/>
      <c r="T136" s="662"/>
      <c r="U136" s="662"/>
      <c r="V136" s="662"/>
      <c r="W136" s="662"/>
      <c r="X136" s="663"/>
      <c r="Y136" s="663"/>
      <c r="Z136" s="535"/>
      <c r="AA136" s="535"/>
      <c r="AB136" s="535"/>
    </row>
    <row r="137" spans="1:28" ht="15" customHeight="1">
      <c r="A137" s="1173" t="s">
        <v>379</v>
      </c>
      <c r="B137" s="1173"/>
      <c r="C137" s="1173"/>
      <c r="D137" s="1173"/>
      <c r="E137" s="661"/>
      <c r="F137" s="661"/>
      <c r="G137" s="661"/>
      <c r="H137" s="661"/>
      <c r="I137" s="661"/>
      <c r="J137" s="661"/>
      <c r="K137" s="662"/>
      <c r="L137" s="662"/>
      <c r="M137" s="662"/>
      <c r="N137" s="662"/>
      <c r="O137" s="662"/>
      <c r="P137" s="662"/>
      <c r="Q137" s="662"/>
      <c r="R137" s="662"/>
      <c r="S137" s="662"/>
      <c r="T137" s="662"/>
      <c r="U137" s="662"/>
      <c r="V137" s="662"/>
      <c r="W137" s="662"/>
      <c r="X137" s="663"/>
      <c r="Y137" s="663"/>
      <c r="Z137" s="535"/>
      <c r="AA137" s="535"/>
      <c r="AB137" s="535"/>
    </row>
    <row r="138" spans="1:28" ht="15" customHeight="1">
      <c r="A138" s="662"/>
      <c r="B138" s="661"/>
      <c r="C138" s="661"/>
      <c r="D138" s="661"/>
      <c r="E138" s="661"/>
      <c r="F138" s="661"/>
      <c r="G138" s="661"/>
      <c r="H138" s="661"/>
      <c r="I138" s="661"/>
      <c r="J138" s="661"/>
      <c r="K138" s="662"/>
      <c r="L138" s="662"/>
      <c r="M138" s="662"/>
      <c r="N138" s="662"/>
      <c r="O138" s="662"/>
      <c r="P138" s="662"/>
      <c r="Q138" s="662"/>
      <c r="R138" s="662"/>
      <c r="S138" s="662"/>
      <c r="T138" s="662"/>
      <c r="U138" s="662"/>
      <c r="V138" s="662"/>
      <c r="W138" s="662"/>
      <c r="X138" s="663"/>
      <c r="Y138" s="663"/>
      <c r="Z138" s="535"/>
      <c r="AA138" s="535"/>
      <c r="AB138" s="535"/>
    </row>
    <row r="139" spans="1:28" ht="38.25" customHeight="1">
      <c r="A139" s="1188" t="s">
        <v>678</v>
      </c>
      <c r="B139" s="1189"/>
      <c r="C139" s="1189"/>
      <c r="D139" s="1189"/>
      <c r="E139" s="1189"/>
      <c r="F139" s="1189"/>
      <c r="G139" s="1189"/>
      <c r="H139" s="1189"/>
      <c r="I139" s="1189"/>
      <c r="J139" s="1189"/>
      <c r="K139" s="1189"/>
      <c r="L139" s="1189"/>
      <c r="M139" s="1189"/>
      <c r="N139" s="1189"/>
      <c r="O139" s="1189"/>
      <c r="P139" s="1189"/>
      <c r="Q139" s="1189"/>
      <c r="R139" s="1189"/>
      <c r="S139" s="1189"/>
      <c r="T139" s="678"/>
      <c r="U139" s="678"/>
      <c r="V139" s="678"/>
      <c r="W139" s="678"/>
      <c r="X139" s="678"/>
      <c r="Y139" s="678"/>
      <c r="Z139" s="564"/>
      <c r="AA139" s="535"/>
      <c r="AB139" s="535"/>
    </row>
    <row r="140" spans="1:28" ht="15" customHeight="1">
      <c r="A140" s="617" t="s">
        <v>662</v>
      </c>
      <c r="B140" s="664"/>
      <c r="C140" s="664"/>
      <c r="D140" s="664"/>
      <c r="E140" s="664"/>
      <c r="F140" s="664"/>
      <c r="G140" s="664"/>
      <c r="H140" s="664"/>
      <c r="I140" s="664"/>
      <c r="J140" s="664"/>
      <c r="K140" s="665"/>
      <c r="L140" s="665"/>
      <c r="M140" s="665"/>
      <c r="N140" s="665"/>
      <c r="O140" s="665"/>
      <c r="P140" s="665"/>
      <c r="Q140" s="665"/>
      <c r="R140" s="665"/>
      <c r="S140" s="173" t="s">
        <v>672</v>
      </c>
      <c r="T140" s="662"/>
      <c r="U140" s="662"/>
      <c r="V140" s="662"/>
      <c r="W140" s="662"/>
      <c r="X140" s="663"/>
      <c r="Y140" s="663"/>
      <c r="Z140" s="564"/>
      <c r="AA140" s="535"/>
      <c r="AB140" s="535"/>
    </row>
    <row r="141" spans="1:19" s="666" customFormat="1" ht="33.75" customHeight="1">
      <c r="A141" s="1191" t="s">
        <v>663</v>
      </c>
      <c r="B141" s="1201" t="s">
        <v>674</v>
      </c>
      <c r="C141" s="1202"/>
      <c r="D141" s="1202"/>
      <c r="E141" s="1203"/>
      <c r="F141" s="1200" t="s">
        <v>664</v>
      </c>
      <c r="G141" s="1200" t="s">
        <v>665</v>
      </c>
      <c r="H141" s="1191" t="s">
        <v>666</v>
      </c>
      <c r="I141" s="1193" t="s">
        <v>667</v>
      </c>
      <c r="J141" s="1194"/>
      <c r="K141" s="1194"/>
      <c r="L141" s="1194"/>
      <c r="M141" s="1194"/>
      <c r="N141" s="1194"/>
      <c r="O141" s="1194"/>
      <c r="P141" s="1194"/>
      <c r="Q141" s="1194"/>
      <c r="R141" s="1194"/>
      <c r="S141" s="1195"/>
    </row>
    <row r="142" spans="1:19" s="666" customFormat="1" ht="46.5" customHeight="1">
      <c r="A142" s="1192"/>
      <c r="B142" s="1204"/>
      <c r="C142" s="1205"/>
      <c r="D142" s="1205"/>
      <c r="E142" s="1206"/>
      <c r="F142" s="1200"/>
      <c r="G142" s="1200"/>
      <c r="H142" s="1192"/>
      <c r="I142" s="523">
        <v>2015</v>
      </c>
      <c r="J142" s="523">
        <v>2016</v>
      </c>
      <c r="K142" s="523">
        <v>2017</v>
      </c>
      <c r="L142" s="523">
        <v>2018</v>
      </c>
      <c r="M142" s="522">
        <v>2019</v>
      </c>
      <c r="N142" s="522">
        <v>2020</v>
      </c>
      <c r="O142" s="522">
        <v>2021</v>
      </c>
      <c r="P142" s="522">
        <v>2022</v>
      </c>
      <c r="Q142" s="522">
        <v>2023</v>
      </c>
      <c r="R142" s="522">
        <v>2024</v>
      </c>
      <c r="S142" s="522">
        <v>2025</v>
      </c>
    </row>
    <row r="143" spans="1:19" s="668" customFormat="1" ht="24.75" customHeight="1">
      <c r="A143" s="1180" t="s">
        <v>668</v>
      </c>
      <c r="B143" s="1181"/>
      <c r="C143" s="1181"/>
      <c r="D143" s="1181"/>
      <c r="E143" s="1181"/>
      <c r="F143" s="1181"/>
      <c r="G143" s="1182"/>
      <c r="H143" s="667">
        <v>0</v>
      </c>
      <c r="I143" s="667">
        <f aca="true" t="shared" si="5" ref="I143:R143">SUM(I144+I148)</f>
        <v>0</v>
      </c>
      <c r="J143" s="667">
        <f t="shared" si="5"/>
        <v>0</v>
      </c>
      <c r="K143" s="667">
        <f t="shared" si="5"/>
        <v>0</v>
      </c>
      <c r="L143" s="667">
        <f t="shared" si="5"/>
        <v>0</v>
      </c>
      <c r="M143" s="667">
        <f t="shared" si="5"/>
        <v>0</v>
      </c>
      <c r="N143" s="667">
        <f t="shared" si="5"/>
        <v>0</v>
      </c>
      <c r="O143" s="667">
        <f t="shared" si="5"/>
        <v>0</v>
      </c>
      <c r="P143" s="667">
        <f t="shared" si="5"/>
        <v>0</v>
      </c>
      <c r="Q143" s="667">
        <f t="shared" si="5"/>
        <v>0</v>
      </c>
      <c r="R143" s="667">
        <f t="shared" si="5"/>
        <v>0</v>
      </c>
      <c r="S143" s="667">
        <f>SUM(S144+S148)</f>
        <v>0</v>
      </c>
    </row>
    <row r="144" spans="1:19" s="620" customFormat="1" ht="49.5" customHeight="1">
      <c r="A144" s="1183" t="s">
        <v>679</v>
      </c>
      <c r="B144" s="1184"/>
      <c r="C144" s="1184"/>
      <c r="D144" s="1184"/>
      <c r="E144" s="1184"/>
      <c r="F144" s="1184"/>
      <c r="G144" s="1185"/>
      <c r="H144" s="669"/>
      <c r="I144" s="670">
        <f aca="true" t="shared" si="6" ref="I144:S144">SUM(I145:I147)</f>
        <v>0</v>
      </c>
      <c r="J144" s="670">
        <f t="shared" si="6"/>
        <v>0</v>
      </c>
      <c r="K144" s="670">
        <f t="shared" si="6"/>
        <v>0</v>
      </c>
      <c r="L144" s="670">
        <f t="shared" si="6"/>
        <v>0</v>
      </c>
      <c r="M144" s="671">
        <f t="shared" si="6"/>
        <v>0</v>
      </c>
      <c r="N144" s="671">
        <f t="shared" si="6"/>
        <v>0</v>
      </c>
      <c r="O144" s="671">
        <f t="shared" si="6"/>
        <v>0</v>
      </c>
      <c r="P144" s="671">
        <f t="shared" si="6"/>
        <v>0</v>
      </c>
      <c r="Q144" s="671">
        <f t="shared" si="6"/>
        <v>0</v>
      </c>
      <c r="R144" s="671">
        <f t="shared" si="6"/>
        <v>0</v>
      </c>
      <c r="S144" s="671">
        <f t="shared" si="6"/>
        <v>0</v>
      </c>
    </row>
    <row r="145" spans="1:28" ht="30" customHeight="1">
      <c r="A145" s="672" t="s">
        <v>43</v>
      </c>
      <c r="B145" s="1134"/>
      <c r="C145" s="1178"/>
      <c r="D145" s="1178"/>
      <c r="E145" s="1179"/>
      <c r="F145" s="673"/>
      <c r="G145" s="673"/>
      <c r="H145" s="673"/>
      <c r="I145" s="674"/>
      <c r="J145" s="674"/>
      <c r="K145" s="674"/>
      <c r="L145" s="674"/>
      <c r="M145" s="673"/>
      <c r="N145" s="673"/>
      <c r="O145" s="673"/>
      <c r="P145" s="673"/>
      <c r="Q145" s="673"/>
      <c r="R145" s="673" t="s">
        <v>591</v>
      </c>
      <c r="S145" s="673" t="s">
        <v>591</v>
      </c>
      <c r="T145" s="535"/>
      <c r="U145" s="535"/>
      <c r="V145" s="535"/>
      <c r="W145" s="535"/>
      <c r="X145" s="535"/>
      <c r="Y145" s="535"/>
      <c r="Z145" s="535"/>
      <c r="AA145" s="535"/>
      <c r="AB145" s="535"/>
    </row>
    <row r="146" spans="1:28" ht="30" customHeight="1">
      <c r="A146" s="672" t="s">
        <v>45</v>
      </c>
      <c r="B146" s="1134"/>
      <c r="C146" s="1178"/>
      <c r="D146" s="1178"/>
      <c r="E146" s="1179"/>
      <c r="F146" s="673"/>
      <c r="G146" s="673"/>
      <c r="H146" s="673"/>
      <c r="I146" s="674"/>
      <c r="J146" s="674"/>
      <c r="K146" s="674"/>
      <c r="L146" s="674"/>
      <c r="M146" s="673"/>
      <c r="N146" s="673"/>
      <c r="O146" s="673"/>
      <c r="P146" s="673"/>
      <c r="Q146" s="673"/>
      <c r="R146" s="673" t="s">
        <v>591</v>
      </c>
      <c r="S146" s="673" t="s">
        <v>591</v>
      </c>
      <c r="T146" s="535"/>
      <c r="U146" s="535"/>
      <c r="V146" s="535"/>
      <c r="W146" s="535"/>
      <c r="X146" s="535"/>
      <c r="Y146" s="535"/>
      <c r="Z146" s="535"/>
      <c r="AA146" s="535"/>
      <c r="AB146" s="535"/>
    </row>
    <row r="147" spans="1:28" ht="30" customHeight="1">
      <c r="A147" s="672" t="s">
        <v>358</v>
      </c>
      <c r="B147" s="1134"/>
      <c r="C147" s="1178"/>
      <c r="D147" s="1178"/>
      <c r="E147" s="1179"/>
      <c r="F147" s="673"/>
      <c r="G147" s="673"/>
      <c r="H147" s="673"/>
      <c r="I147" s="674"/>
      <c r="J147" s="674"/>
      <c r="K147" s="674"/>
      <c r="L147" s="674"/>
      <c r="M147" s="673"/>
      <c r="N147" s="673"/>
      <c r="O147" s="673"/>
      <c r="P147" s="673"/>
      <c r="Q147" s="673"/>
      <c r="R147" s="673" t="s">
        <v>591</v>
      </c>
      <c r="S147" s="673" t="s">
        <v>591</v>
      </c>
      <c r="T147" s="535"/>
      <c r="U147" s="535"/>
      <c r="V147" s="535"/>
      <c r="W147" s="535"/>
      <c r="X147" s="535"/>
      <c r="Y147" s="535"/>
      <c r="Z147" s="535"/>
      <c r="AA147" s="535"/>
      <c r="AB147" s="535"/>
    </row>
    <row r="148" spans="1:19" s="620" customFormat="1" ht="33.75" customHeight="1">
      <c r="A148" s="1183" t="s">
        <v>680</v>
      </c>
      <c r="B148" s="1184"/>
      <c r="C148" s="1184"/>
      <c r="D148" s="1184"/>
      <c r="E148" s="1184"/>
      <c r="F148" s="1184"/>
      <c r="G148" s="1185"/>
      <c r="H148" s="671"/>
      <c r="I148" s="670">
        <f aca="true" t="shared" si="7" ref="I148:S148">SUM(I149:I151)</f>
        <v>0</v>
      </c>
      <c r="J148" s="670">
        <f t="shared" si="7"/>
        <v>0</v>
      </c>
      <c r="K148" s="670">
        <f t="shared" si="7"/>
        <v>0</v>
      </c>
      <c r="L148" s="670">
        <f t="shared" si="7"/>
        <v>0</v>
      </c>
      <c r="M148" s="671">
        <f t="shared" si="7"/>
        <v>0</v>
      </c>
      <c r="N148" s="671">
        <f t="shared" si="7"/>
        <v>0</v>
      </c>
      <c r="O148" s="671">
        <f t="shared" si="7"/>
        <v>0</v>
      </c>
      <c r="P148" s="671">
        <f t="shared" si="7"/>
        <v>0</v>
      </c>
      <c r="Q148" s="671">
        <f t="shared" si="7"/>
        <v>0</v>
      </c>
      <c r="R148" s="671">
        <f t="shared" si="7"/>
        <v>0</v>
      </c>
      <c r="S148" s="671">
        <f t="shared" si="7"/>
        <v>0</v>
      </c>
    </row>
    <row r="149" spans="1:28" ht="30" customHeight="1">
      <c r="A149" s="672" t="s">
        <v>43</v>
      </c>
      <c r="B149" s="1134"/>
      <c r="C149" s="1178"/>
      <c r="D149" s="1178"/>
      <c r="E149" s="1179"/>
      <c r="F149" s="673"/>
      <c r="G149" s="673"/>
      <c r="H149" s="673"/>
      <c r="I149" s="674"/>
      <c r="J149" s="674"/>
      <c r="K149" s="674"/>
      <c r="L149" s="674"/>
      <c r="M149" s="673"/>
      <c r="N149" s="673"/>
      <c r="O149" s="673"/>
      <c r="P149" s="673"/>
      <c r="Q149" s="673"/>
      <c r="R149" s="673" t="s">
        <v>591</v>
      </c>
      <c r="S149" s="673" t="s">
        <v>591</v>
      </c>
      <c r="T149" s="535"/>
      <c r="U149" s="535"/>
      <c r="V149" s="535"/>
      <c r="W149" s="535"/>
      <c r="X149" s="535"/>
      <c r="Y149" s="535"/>
      <c r="Z149" s="535"/>
      <c r="AA149" s="535"/>
      <c r="AB149" s="535"/>
    </row>
    <row r="150" spans="1:28" ht="30" customHeight="1">
      <c r="A150" s="672" t="s">
        <v>45</v>
      </c>
      <c r="B150" s="1134"/>
      <c r="C150" s="1178"/>
      <c r="D150" s="1178"/>
      <c r="E150" s="1179"/>
      <c r="F150" s="673"/>
      <c r="G150" s="673"/>
      <c r="H150" s="673"/>
      <c r="I150" s="674"/>
      <c r="J150" s="674"/>
      <c r="K150" s="674"/>
      <c r="L150" s="674"/>
      <c r="M150" s="673"/>
      <c r="N150" s="673"/>
      <c r="O150" s="673"/>
      <c r="P150" s="673"/>
      <c r="Q150" s="673"/>
      <c r="R150" s="673" t="s">
        <v>591</v>
      </c>
      <c r="S150" s="673" t="s">
        <v>591</v>
      </c>
      <c r="T150" s="535"/>
      <c r="U150" s="535"/>
      <c r="V150" s="535"/>
      <c r="W150" s="535"/>
      <c r="X150" s="535"/>
      <c r="Y150" s="535"/>
      <c r="Z150" s="535"/>
      <c r="AA150" s="535"/>
      <c r="AB150" s="535"/>
    </row>
    <row r="151" spans="1:28" ht="30" customHeight="1">
      <c r="A151" s="672" t="s">
        <v>358</v>
      </c>
      <c r="B151" s="1134"/>
      <c r="C151" s="1178"/>
      <c r="D151" s="1178"/>
      <c r="E151" s="1179"/>
      <c r="F151" s="673"/>
      <c r="G151" s="673"/>
      <c r="H151" s="673"/>
      <c r="I151" s="674"/>
      <c r="J151" s="674"/>
      <c r="K151" s="674"/>
      <c r="L151" s="674"/>
      <c r="M151" s="673"/>
      <c r="N151" s="673"/>
      <c r="O151" s="673"/>
      <c r="P151" s="673"/>
      <c r="Q151" s="673"/>
      <c r="R151" s="673" t="s">
        <v>591</v>
      </c>
      <c r="S151" s="673" t="s">
        <v>591</v>
      </c>
      <c r="T151" s="535"/>
      <c r="U151" s="535"/>
      <c r="V151" s="535"/>
      <c r="W151" s="535"/>
      <c r="X151" s="535"/>
      <c r="Y151" s="535"/>
      <c r="Z151" s="535"/>
      <c r="AA151" s="535"/>
      <c r="AB151" s="535"/>
    </row>
    <row r="152" spans="1:19" s="668" customFormat="1" ht="24.75" customHeight="1">
      <c r="A152" s="1180" t="s">
        <v>669</v>
      </c>
      <c r="B152" s="1181"/>
      <c r="C152" s="1181"/>
      <c r="D152" s="1181"/>
      <c r="E152" s="1181"/>
      <c r="F152" s="1181"/>
      <c r="G152" s="1182"/>
      <c r="H152" s="667">
        <f>H153+H161</f>
        <v>30996000</v>
      </c>
      <c r="I152" s="667">
        <f aca="true" t="shared" si="8" ref="I152:R152">SUM(I153+I161)</f>
        <v>336500</v>
      </c>
      <c r="J152" s="667">
        <f t="shared" si="8"/>
        <v>1000000</v>
      </c>
      <c r="K152" s="667">
        <f t="shared" si="8"/>
        <v>912500</v>
      </c>
      <c r="L152" s="667">
        <f t="shared" si="8"/>
        <v>3616250</v>
      </c>
      <c r="M152" s="667">
        <f t="shared" si="8"/>
        <v>1033750</v>
      </c>
      <c r="N152" s="667">
        <f t="shared" si="8"/>
        <v>0</v>
      </c>
      <c r="O152" s="667">
        <f t="shared" si="8"/>
        <v>0</v>
      </c>
      <c r="P152" s="667">
        <f t="shared" si="8"/>
        <v>0</v>
      </c>
      <c r="Q152" s="667">
        <f t="shared" si="8"/>
        <v>0</v>
      </c>
      <c r="R152" s="667">
        <f t="shared" si="8"/>
        <v>0</v>
      </c>
      <c r="S152" s="667">
        <f>SUM(S153+S161)</f>
        <v>0</v>
      </c>
    </row>
    <row r="153" spans="1:19" s="620" customFormat="1" ht="39.75" customHeight="1">
      <c r="A153" s="1183" t="s">
        <v>681</v>
      </c>
      <c r="B153" s="1184"/>
      <c r="C153" s="1184"/>
      <c r="D153" s="1184"/>
      <c r="E153" s="1184"/>
      <c r="F153" s="1184"/>
      <c r="G153" s="1185"/>
      <c r="H153" s="669">
        <f>SUM(H154:H158)</f>
        <v>30196000</v>
      </c>
      <c r="I153" s="670">
        <f aca="true" t="shared" si="9" ref="I153:S153">SUM(I154:I160)</f>
        <v>336500</v>
      </c>
      <c r="J153" s="670">
        <f t="shared" si="9"/>
        <v>900000</v>
      </c>
      <c r="K153" s="670">
        <f t="shared" si="9"/>
        <v>812500</v>
      </c>
      <c r="L153" s="670">
        <f t="shared" si="9"/>
        <v>3616250</v>
      </c>
      <c r="M153" s="671">
        <f t="shared" si="9"/>
        <v>1033750</v>
      </c>
      <c r="N153" s="671">
        <f t="shared" si="9"/>
        <v>0</v>
      </c>
      <c r="O153" s="671">
        <f t="shared" si="9"/>
        <v>0</v>
      </c>
      <c r="P153" s="671">
        <f t="shared" si="9"/>
        <v>0</v>
      </c>
      <c r="Q153" s="671">
        <f t="shared" si="9"/>
        <v>0</v>
      </c>
      <c r="R153" s="671">
        <f t="shared" si="9"/>
        <v>0</v>
      </c>
      <c r="S153" s="671">
        <f t="shared" si="9"/>
        <v>0</v>
      </c>
    </row>
    <row r="154" spans="1:28" ht="30" customHeight="1">
      <c r="A154" s="672" t="s">
        <v>43</v>
      </c>
      <c r="B154" s="1134" t="s">
        <v>861</v>
      </c>
      <c r="C154" s="1178"/>
      <c r="D154" s="1178"/>
      <c r="E154" s="1179"/>
      <c r="F154" s="673" t="s">
        <v>866</v>
      </c>
      <c r="G154" s="673" t="s">
        <v>862</v>
      </c>
      <c r="H154" s="673">
        <v>1346000</v>
      </c>
      <c r="I154" s="674">
        <v>336500</v>
      </c>
      <c r="J154" s="674"/>
      <c r="K154" s="674"/>
      <c r="L154" s="674"/>
      <c r="M154" s="673"/>
      <c r="N154" s="673"/>
      <c r="O154" s="673"/>
      <c r="P154" s="673"/>
      <c r="Q154" s="673"/>
      <c r="R154" s="673" t="s">
        <v>591</v>
      </c>
      <c r="S154" s="673" t="s">
        <v>591</v>
      </c>
      <c r="T154" s="535"/>
      <c r="U154" s="535"/>
      <c r="V154" s="535"/>
      <c r="W154" s="535"/>
      <c r="X154" s="535"/>
      <c r="Y154" s="535"/>
      <c r="Z154" s="535"/>
      <c r="AA154" s="535"/>
      <c r="AB154" s="535"/>
    </row>
    <row r="155" spans="1:28" ht="30" customHeight="1">
      <c r="A155" s="672" t="s">
        <v>45</v>
      </c>
      <c r="B155" s="1134" t="s">
        <v>899</v>
      </c>
      <c r="C155" s="1178"/>
      <c r="D155" s="1178"/>
      <c r="E155" s="1179"/>
      <c r="F155" s="673" t="s">
        <v>866</v>
      </c>
      <c r="G155" s="673" t="s">
        <v>863</v>
      </c>
      <c r="H155" s="673">
        <v>3000000</v>
      </c>
      <c r="I155" s="674"/>
      <c r="J155" s="674">
        <v>750000</v>
      </c>
      <c r="K155" s="674"/>
      <c r="L155" s="674"/>
      <c r="M155" s="673"/>
      <c r="N155" s="673"/>
      <c r="O155" s="673"/>
      <c r="P155" s="673"/>
      <c r="Q155" s="673"/>
      <c r="R155" s="673" t="s">
        <v>591</v>
      </c>
      <c r="S155" s="673" t="s">
        <v>591</v>
      </c>
      <c r="T155" s="535"/>
      <c r="U155" s="535"/>
      <c r="V155" s="535"/>
      <c r="W155" s="535"/>
      <c r="X155" s="535"/>
      <c r="Y155" s="535"/>
      <c r="Z155" s="535"/>
      <c r="AA155" s="535"/>
      <c r="AB155" s="535"/>
    </row>
    <row r="156" spans="1:28" ht="30" customHeight="1">
      <c r="A156" s="672" t="s">
        <v>46</v>
      </c>
      <c r="B156" s="1134" t="s">
        <v>853</v>
      </c>
      <c r="C156" s="1135"/>
      <c r="D156" s="1135"/>
      <c r="E156" s="1136"/>
      <c r="F156" s="673" t="s">
        <v>866</v>
      </c>
      <c r="G156" s="673" t="s">
        <v>867</v>
      </c>
      <c r="H156" s="673">
        <v>8850000</v>
      </c>
      <c r="I156" s="674"/>
      <c r="J156" s="674"/>
      <c r="K156" s="674"/>
      <c r="L156" s="674">
        <v>1991250</v>
      </c>
      <c r="M156" s="673">
        <v>221250</v>
      </c>
      <c r="N156" s="673"/>
      <c r="O156" s="673"/>
      <c r="P156" s="673"/>
      <c r="Q156" s="673"/>
      <c r="R156" s="673"/>
      <c r="S156" s="673"/>
      <c r="T156" s="535"/>
      <c r="U156" s="535"/>
      <c r="V156" s="535"/>
      <c r="W156" s="535"/>
      <c r="X156" s="535"/>
      <c r="Y156" s="535"/>
      <c r="Z156" s="535"/>
      <c r="AA156" s="535"/>
      <c r="AB156" s="535"/>
    </row>
    <row r="157" spans="1:28" ht="30" customHeight="1">
      <c r="A157" s="672" t="s">
        <v>47</v>
      </c>
      <c r="B157" s="1134" t="s">
        <v>823</v>
      </c>
      <c r="C157" s="1135"/>
      <c r="D157" s="1135"/>
      <c r="E157" s="1136"/>
      <c r="F157" s="673" t="s">
        <v>826</v>
      </c>
      <c r="G157" s="673" t="s">
        <v>864</v>
      </c>
      <c r="H157" s="673">
        <v>1000000</v>
      </c>
      <c r="I157" s="674"/>
      <c r="J157" s="674">
        <v>150000</v>
      </c>
      <c r="K157" s="674"/>
      <c r="L157" s="674"/>
      <c r="M157" s="673"/>
      <c r="N157" s="673"/>
      <c r="O157" s="673"/>
      <c r="P157" s="673"/>
      <c r="Q157" s="673"/>
      <c r="R157" s="673"/>
      <c r="S157" s="673"/>
      <c r="T157" s="535"/>
      <c r="U157" s="535"/>
      <c r="V157" s="535"/>
      <c r="W157" s="535"/>
      <c r="X157" s="535"/>
      <c r="Y157" s="535"/>
      <c r="Z157" s="535"/>
      <c r="AA157" s="535"/>
      <c r="AB157" s="535"/>
    </row>
    <row r="158" spans="1:28" ht="30" customHeight="1">
      <c r="A158" s="672" t="s">
        <v>157</v>
      </c>
      <c r="B158" s="1137" t="s">
        <v>824</v>
      </c>
      <c r="C158" s="1138"/>
      <c r="D158" s="1138"/>
      <c r="E158" s="1139"/>
      <c r="F158" s="673" t="s">
        <v>826</v>
      </c>
      <c r="G158" s="673" t="s">
        <v>864</v>
      </c>
      <c r="H158" s="673">
        <v>16000000</v>
      </c>
      <c r="I158" s="674"/>
      <c r="J158" s="674"/>
      <c r="K158" s="674">
        <v>812500</v>
      </c>
      <c r="L158" s="674">
        <v>1625000</v>
      </c>
      <c r="M158" s="673">
        <v>812500</v>
      </c>
      <c r="N158" s="673"/>
      <c r="O158" s="673"/>
      <c r="P158" s="673"/>
      <c r="Q158" s="673"/>
      <c r="R158" s="673"/>
      <c r="S158" s="673"/>
      <c r="T158" s="535"/>
      <c r="U158" s="535"/>
      <c r="V158" s="535"/>
      <c r="W158" s="535"/>
      <c r="X158" s="535"/>
      <c r="Y158" s="535"/>
      <c r="Z158" s="535"/>
      <c r="AA158" s="535"/>
      <c r="AB158" s="535"/>
    </row>
    <row r="159" spans="1:28" ht="30" customHeight="1">
      <c r="A159" s="672"/>
      <c r="B159" s="776"/>
      <c r="C159" s="779"/>
      <c r="D159" s="779"/>
      <c r="E159" s="780"/>
      <c r="F159" s="673"/>
      <c r="G159" s="673"/>
      <c r="H159" s="673"/>
      <c r="I159" s="674"/>
      <c r="J159" s="674"/>
      <c r="K159" s="674"/>
      <c r="L159" s="674"/>
      <c r="M159" s="673"/>
      <c r="N159" s="673"/>
      <c r="O159" s="673"/>
      <c r="P159" s="673"/>
      <c r="Q159" s="673"/>
      <c r="R159" s="673"/>
      <c r="S159" s="673"/>
      <c r="T159" s="535"/>
      <c r="U159" s="535"/>
      <c r="V159" s="535"/>
      <c r="W159" s="535"/>
      <c r="X159" s="535"/>
      <c r="Y159" s="535"/>
      <c r="Z159" s="535"/>
      <c r="AA159" s="535"/>
      <c r="AB159" s="535"/>
    </row>
    <row r="160" spans="1:28" ht="30" customHeight="1">
      <c r="A160" s="672" t="s">
        <v>358</v>
      </c>
      <c r="B160" s="1134"/>
      <c r="C160" s="1178"/>
      <c r="D160" s="1178"/>
      <c r="E160" s="1179"/>
      <c r="F160" s="673"/>
      <c r="G160" s="673"/>
      <c r="H160" s="673"/>
      <c r="I160" s="674"/>
      <c r="J160" s="674"/>
      <c r="K160" s="674"/>
      <c r="L160" s="674"/>
      <c r="M160" s="673"/>
      <c r="N160" s="673"/>
      <c r="O160" s="673"/>
      <c r="P160" s="673"/>
      <c r="Q160" s="673"/>
      <c r="R160" s="673" t="s">
        <v>591</v>
      </c>
      <c r="S160" s="673" t="s">
        <v>591</v>
      </c>
      <c r="T160" s="535"/>
      <c r="U160" s="535"/>
      <c r="V160" s="535"/>
      <c r="W160" s="535"/>
      <c r="X160" s="535"/>
      <c r="Y160" s="535"/>
      <c r="Z160" s="535"/>
      <c r="AA160" s="535"/>
      <c r="AB160" s="535"/>
    </row>
    <row r="161" spans="1:19" s="620" customFormat="1" ht="35.25" customHeight="1">
      <c r="A161" s="1183" t="s">
        <v>682</v>
      </c>
      <c r="B161" s="1184"/>
      <c r="C161" s="1184"/>
      <c r="D161" s="1184"/>
      <c r="E161" s="1184"/>
      <c r="F161" s="1184"/>
      <c r="G161" s="1185"/>
      <c r="H161" s="671">
        <f>SUM(H162)</f>
        <v>800000</v>
      </c>
      <c r="I161" s="670">
        <f aca="true" t="shared" si="10" ref="I161:S161">SUM(I162:I164)</f>
        <v>0</v>
      </c>
      <c r="J161" s="670">
        <f t="shared" si="10"/>
        <v>100000</v>
      </c>
      <c r="K161" s="670">
        <f t="shared" si="10"/>
        <v>100000</v>
      </c>
      <c r="L161" s="670">
        <f t="shared" si="10"/>
        <v>0</v>
      </c>
      <c r="M161" s="671">
        <f t="shared" si="10"/>
        <v>0</v>
      </c>
      <c r="N161" s="671">
        <f t="shared" si="10"/>
        <v>0</v>
      </c>
      <c r="O161" s="671">
        <f t="shared" si="10"/>
        <v>0</v>
      </c>
      <c r="P161" s="671">
        <f t="shared" si="10"/>
        <v>0</v>
      </c>
      <c r="Q161" s="671">
        <f t="shared" si="10"/>
        <v>0</v>
      </c>
      <c r="R161" s="671">
        <f t="shared" si="10"/>
        <v>0</v>
      </c>
      <c r="S161" s="671">
        <f t="shared" si="10"/>
        <v>0</v>
      </c>
    </row>
    <row r="162" spans="1:28" ht="30" customHeight="1">
      <c r="A162" s="672" t="s">
        <v>43</v>
      </c>
      <c r="B162" s="1134" t="s">
        <v>865</v>
      </c>
      <c r="C162" s="1178"/>
      <c r="D162" s="1178"/>
      <c r="E162" s="1179"/>
      <c r="F162" s="673" t="s">
        <v>829</v>
      </c>
      <c r="G162" s="673" t="s">
        <v>863</v>
      </c>
      <c r="H162" s="673">
        <v>800000</v>
      </c>
      <c r="I162" s="674"/>
      <c r="J162" s="674">
        <v>100000</v>
      </c>
      <c r="K162" s="674">
        <v>100000</v>
      </c>
      <c r="L162" s="674"/>
      <c r="M162" s="673"/>
      <c r="N162" s="673"/>
      <c r="O162" s="673"/>
      <c r="P162" s="673"/>
      <c r="Q162" s="673"/>
      <c r="R162" s="673" t="s">
        <v>591</v>
      </c>
      <c r="S162" s="673" t="s">
        <v>591</v>
      </c>
      <c r="T162" s="535"/>
      <c r="U162" s="535"/>
      <c r="V162" s="535"/>
      <c r="W162" s="535"/>
      <c r="X162" s="535"/>
      <c r="Y162" s="535"/>
      <c r="Z162" s="535"/>
      <c r="AA162" s="535"/>
      <c r="AB162" s="535"/>
    </row>
    <row r="163" spans="1:28" ht="30" customHeight="1">
      <c r="A163" s="672" t="s">
        <v>45</v>
      </c>
      <c r="B163" s="1134"/>
      <c r="C163" s="1178"/>
      <c r="D163" s="1178"/>
      <c r="E163" s="1179"/>
      <c r="F163" s="673"/>
      <c r="G163" s="673"/>
      <c r="H163" s="673"/>
      <c r="I163" s="674"/>
      <c r="J163" s="674"/>
      <c r="K163" s="674"/>
      <c r="L163" s="674"/>
      <c r="M163" s="673"/>
      <c r="N163" s="673"/>
      <c r="O163" s="673"/>
      <c r="P163" s="673"/>
      <c r="Q163" s="673"/>
      <c r="R163" s="673" t="s">
        <v>591</v>
      </c>
      <c r="S163" s="673" t="s">
        <v>591</v>
      </c>
      <c r="T163" s="535"/>
      <c r="U163" s="535"/>
      <c r="V163" s="535"/>
      <c r="W163" s="535"/>
      <c r="X163" s="535"/>
      <c r="Y163" s="535"/>
      <c r="Z163" s="535"/>
      <c r="AA163" s="535"/>
      <c r="AB163" s="535"/>
    </row>
    <row r="164" spans="1:28" ht="30" customHeight="1">
      <c r="A164" s="672" t="s">
        <v>358</v>
      </c>
      <c r="B164" s="1134"/>
      <c r="C164" s="1178"/>
      <c r="D164" s="1178"/>
      <c r="E164" s="1179"/>
      <c r="F164" s="673"/>
      <c r="G164" s="673"/>
      <c r="H164" s="673"/>
      <c r="I164" s="674"/>
      <c r="J164" s="674"/>
      <c r="K164" s="674"/>
      <c r="L164" s="674"/>
      <c r="M164" s="673"/>
      <c r="N164" s="673"/>
      <c r="O164" s="673"/>
      <c r="P164" s="673"/>
      <c r="Q164" s="673"/>
      <c r="R164" s="673" t="s">
        <v>591</v>
      </c>
      <c r="S164" s="673" t="s">
        <v>591</v>
      </c>
      <c r="T164" s="535"/>
      <c r="U164" s="535"/>
      <c r="V164" s="535"/>
      <c r="W164" s="535"/>
      <c r="X164" s="535"/>
      <c r="Y164" s="535"/>
      <c r="Z164" s="535"/>
      <c r="AA164" s="535"/>
      <c r="AB164" s="535"/>
    </row>
    <row r="165" spans="1:19" s="676" customFormat="1" ht="36" customHeight="1">
      <c r="A165" s="1196" t="s">
        <v>670</v>
      </c>
      <c r="B165" s="1197"/>
      <c r="C165" s="1197"/>
      <c r="D165" s="1197"/>
      <c r="E165" s="1198"/>
      <c r="F165" s="675"/>
      <c r="G165" s="675"/>
      <c r="H165" s="675">
        <f>H143+H152</f>
        <v>30996000</v>
      </c>
      <c r="I165" s="675">
        <f aca="true" t="shared" si="11" ref="I165:S165">SUM(I143+I152)</f>
        <v>336500</v>
      </c>
      <c r="J165" s="675">
        <f t="shared" si="11"/>
        <v>1000000</v>
      </c>
      <c r="K165" s="675">
        <f t="shared" si="11"/>
        <v>912500</v>
      </c>
      <c r="L165" s="675">
        <f t="shared" si="11"/>
        <v>3616250</v>
      </c>
      <c r="M165" s="675">
        <f t="shared" si="11"/>
        <v>1033750</v>
      </c>
      <c r="N165" s="675">
        <f t="shared" si="11"/>
        <v>0</v>
      </c>
      <c r="O165" s="675">
        <f t="shared" si="11"/>
        <v>0</v>
      </c>
      <c r="P165" s="675">
        <f t="shared" si="11"/>
        <v>0</v>
      </c>
      <c r="Q165" s="675">
        <f t="shared" si="11"/>
        <v>0</v>
      </c>
      <c r="R165" s="675">
        <f t="shared" si="11"/>
        <v>0</v>
      </c>
      <c r="S165" s="675">
        <f t="shared" si="11"/>
        <v>0</v>
      </c>
    </row>
    <row r="166" s="677" customFormat="1" ht="15">
      <c r="A166" s="677" t="s">
        <v>673</v>
      </c>
    </row>
    <row r="167" spans="3:18" s="569" customFormat="1" ht="52.5" customHeight="1">
      <c r="C167" s="1199" t="s">
        <v>491</v>
      </c>
      <c r="D167" s="1187"/>
      <c r="E167" s="1187"/>
      <c r="F167" s="1187"/>
      <c r="G167" s="1187"/>
      <c r="H167" s="1187"/>
      <c r="I167" s="1187"/>
      <c r="J167" s="1187"/>
      <c r="O167" s="1186" t="s">
        <v>671</v>
      </c>
      <c r="P167" s="1187"/>
      <c r="Q167" s="1187"/>
      <c r="R167" s="1187"/>
    </row>
    <row r="168" spans="1:19" s="569" customFormat="1" ht="20.25" customHeight="1">
      <c r="A168" s="1146" t="s">
        <v>606</v>
      </c>
      <c r="B168" s="1146"/>
      <c r="C168" s="1146"/>
      <c r="D168" s="1146"/>
      <c r="E168" s="1146"/>
      <c r="F168" s="1146"/>
      <c r="G168" s="1146"/>
      <c r="H168" s="1146"/>
      <c r="I168" s="1146"/>
      <c r="J168" s="1146"/>
      <c r="K168" s="1146"/>
      <c r="L168" s="1146"/>
      <c r="M168" s="1146"/>
      <c r="N168" s="1146"/>
      <c r="O168" s="1146"/>
      <c r="P168" s="1146"/>
      <c r="Q168" s="1146"/>
      <c r="R168" s="1146"/>
      <c r="S168" s="1146"/>
    </row>
    <row r="173" ht="12.75">
      <c r="C173" s="533"/>
    </row>
  </sheetData>
  <sheetProtection/>
  <mergeCells count="187">
    <mergeCell ref="D109:H109"/>
    <mergeCell ref="D115:H115"/>
    <mergeCell ref="D122:H122"/>
    <mergeCell ref="A101:H101"/>
    <mergeCell ref="B102:H102"/>
    <mergeCell ref="D103:H103"/>
    <mergeCell ref="E104:H104"/>
    <mergeCell ref="B105:H105"/>
    <mergeCell ref="D106:H106"/>
    <mergeCell ref="E107:H107"/>
    <mergeCell ref="B108:H108"/>
    <mergeCell ref="D117:H117"/>
    <mergeCell ref="B118:H118"/>
    <mergeCell ref="D119:H119"/>
    <mergeCell ref="B121:H121"/>
    <mergeCell ref="D19:H19"/>
    <mergeCell ref="A20:H20"/>
    <mergeCell ref="B21:H21"/>
    <mergeCell ref="F22:H22"/>
    <mergeCell ref="D23:H23"/>
    <mergeCell ref="B110:H110"/>
    <mergeCell ref="A22:E22"/>
    <mergeCell ref="B24:D24"/>
    <mergeCell ref="B25:C25"/>
    <mergeCell ref="D25:E25"/>
    <mergeCell ref="B23:C23"/>
    <mergeCell ref="B35:E35"/>
    <mergeCell ref="D27:H27"/>
    <mergeCell ref="E28:H28"/>
    <mergeCell ref="A41:E41"/>
    <mergeCell ref="D112:H112"/>
    <mergeCell ref="B113:H113"/>
    <mergeCell ref="B114:H114"/>
    <mergeCell ref="C167:J167"/>
    <mergeCell ref="F141:F142"/>
    <mergeCell ref="G141:G142"/>
    <mergeCell ref="B160:E160"/>
    <mergeCell ref="A161:G161"/>
    <mergeCell ref="A141:A142"/>
    <mergeCell ref="B141:E142"/>
    <mergeCell ref="O167:R167"/>
    <mergeCell ref="A168:S168"/>
    <mergeCell ref="A139:S139"/>
    <mergeCell ref="A6:H6"/>
    <mergeCell ref="A7:H7"/>
    <mergeCell ref="A100:H100"/>
    <mergeCell ref="A120:H120"/>
    <mergeCell ref="H141:H142"/>
    <mergeCell ref="I141:S141"/>
    <mergeCell ref="A165:E165"/>
    <mergeCell ref="A152:G152"/>
    <mergeCell ref="A153:G153"/>
    <mergeCell ref="B154:E154"/>
    <mergeCell ref="B155:E155"/>
    <mergeCell ref="B150:E150"/>
    <mergeCell ref="B151:E151"/>
    <mergeCell ref="B162:E162"/>
    <mergeCell ref="B163:E163"/>
    <mergeCell ref="B164:E164"/>
    <mergeCell ref="A143:G143"/>
    <mergeCell ref="A144:G144"/>
    <mergeCell ref="B145:E145"/>
    <mergeCell ref="B146:E146"/>
    <mergeCell ref="B147:E147"/>
    <mergeCell ref="A148:G148"/>
    <mergeCell ref="B149:E149"/>
    <mergeCell ref="A136:D136"/>
    <mergeCell ref="A137:D137"/>
    <mergeCell ref="B123:J123"/>
    <mergeCell ref="A127:S127"/>
    <mergeCell ref="A128:S128"/>
    <mergeCell ref="A129:S129"/>
    <mergeCell ref="A130:S130"/>
    <mergeCell ref="A131:Y131"/>
    <mergeCell ref="A132:Y132"/>
    <mergeCell ref="A133:Y133"/>
    <mergeCell ref="O123:R123"/>
    <mergeCell ref="A1:D1"/>
    <mergeCell ref="A2:D2"/>
    <mergeCell ref="Q1:S1"/>
    <mergeCell ref="B18:C18"/>
    <mergeCell ref="B11:C11"/>
    <mergeCell ref="B13:D13"/>
    <mergeCell ref="B14:C14"/>
    <mergeCell ref="B116:H116"/>
    <mergeCell ref="B111:H111"/>
    <mergeCell ref="A17:E17"/>
    <mergeCell ref="B8:H8"/>
    <mergeCell ref="A9:H9"/>
    <mergeCell ref="B10:C10"/>
    <mergeCell ref="B12:C12"/>
    <mergeCell ref="A3:S3"/>
    <mergeCell ref="F17:H17"/>
    <mergeCell ref="D10:H10"/>
    <mergeCell ref="D11:H11"/>
    <mergeCell ref="D12:H12"/>
    <mergeCell ref="D14:H14"/>
    <mergeCell ref="D15:H15"/>
    <mergeCell ref="B16:H16"/>
    <mergeCell ref="B33:E33"/>
    <mergeCell ref="B34:C34"/>
    <mergeCell ref="D34:E34"/>
    <mergeCell ref="D18:H18"/>
    <mergeCell ref="B15:C15"/>
    <mergeCell ref="E24:H24"/>
    <mergeCell ref="D26:H26"/>
    <mergeCell ref="B19:C19"/>
    <mergeCell ref="B36:C36"/>
    <mergeCell ref="D36:E36"/>
    <mergeCell ref="B26:C26"/>
    <mergeCell ref="A31:E31"/>
    <mergeCell ref="A32:E32"/>
    <mergeCell ref="B29:D29"/>
    <mergeCell ref="E29:H29"/>
    <mergeCell ref="B30:H30"/>
    <mergeCell ref="B28:D28"/>
    <mergeCell ref="B37:E37"/>
    <mergeCell ref="B38:C38"/>
    <mergeCell ref="D38:E38"/>
    <mergeCell ref="B39:E39"/>
    <mergeCell ref="B40:C40"/>
    <mergeCell ref="D40:E40"/>
    <mergeCell ref="A54:E54"/>
    <mergeCell ref="A55:E55"/>
    <mergeCell ref="B42:E42"/>
    <mergeCell ref="A43:B43"/>
    <mergeCell ref="C43:E43"/>
    <mergeCell ref="B44:C44"/>
    <mergeCell ref="D44:E44"/>
    <mergeCell ref="B56:E56"/>
    <mergeCell ref="B45:E45"/>
    <mergeCell ref="A46:E46"/>
    <mergeCell ref="B47:E47"/>
    <mergeCell ref="C48:E48"/>
    <mergeCell ref="B49:E49"/>
    <mergeCell ref="B50:E50"/>
    <mergeCell ref="A51:E51"/>
    <mergeCell ref="A52:E52"/>
    <mergeCell ref="A53:E53"/>
    <mergeCell ref="A63:B63"/>
    <mergeCell ref="C63:E63"/>
    <mergeCell ref="B64:E64"/>
    <mergeCell ref="A65:B65"/>
    <mergeCell ref="C65:E65"/>
    <mergeCell ref="A67:E67"/>
    <mergeCell ref="B57:E57"/>
    <mergeCell ref="B58:E58"/>
    <mergeCell ref="B59:E59"/>
    <mergeCell ref="B60:E60"/>
    <mergeCell ref="B61:E61"/>
    <mergeCell ref="B62:E62"/>
    <mergeCell ref="B68:E68"/>
    <mergeCell ref="B75:C75"/>
    <mergeCell ref="A90:S90"/>
    <mergeCell ref="A88:S88"/>
    <mergeCell ref="A89:S89"/>
    <mergeCell ref="A70:H70"/>
    <mergeCell ref="B71:H71"/>
    <mergeCell ref="B72:H72"/>
    <mergeCell ref="B74:H74"/>
    <mergeCell ref="A73:H73"/>
    <mergeCell ref="D75:H75"/>
    <mergeCell ref="D76:H76"/>
    <mergeCell ref="B77:H77"/>
    <mergeCell ref="B78:H78"/>
    <mergeCell ref="B79:H79"/>
    <mergeCell ref="A82:S82"/>
    <mergeCell ref="N80:S80"/>
    <mergeCell ref="A81:S81"/>
    <mergeCell ref="B76:C76"/>
    <mergeCell ref="A83:S83"/>
    <mergeCell ref="A84:S84"/>
    <mergeCell ref="A85:S85"/>
    <mergeCell ref="A86:S86"/>
    <mergeCell ref="A94:S94"/>
    <mergeCell ref="A91:S91"/>
    <mergeCell ref="A92:S92"/>
    <mergeCell ref="B156:E156"/>
    <mergeCell ref="B157:E157"/>
    <mergeCell ref="B158:E158"/>
    <mergeCell ref="A93:S93"/>
    <mergeCell ref="A87:S87"/>
    <mergeCell ref="A96:D96"/>
    <mergeCell ref="A97:S97"/>
    <mergeCell ref="A95:D95"/>
    <mergeCell ref="A134:Y134"/>
    <mergeCell ref="A124:S124"/>
  </mergeCells>
  <printOptions horizontalCentered="1"/>
  <pageMargins left="0.1968503937007874" right="0.1968503937007874" top="0.3937007874015748" bottom="0.31496062992125984" header="0.31496062992125984" footer="0.31496062992125984"/>
  <pageSetup horizontalDpi="600" verticalDpi="600" orientation="landscape" paperSize="9" scale="55" r:id="rId1"/>
  <headerFooter>
    <oddFooter>&amp;R&amp;P</oddFooter>
  </headerFooter>
  <rowBreaks count="4" manualBreakCount="4">
    <brk id="72" max="18" man="1"/>
    <brk id="94" max="255" man="1"/>
    <brk id="119" max="255" man="1"/>
    <brk id="135" max="18" man="1"/>
  </rowBreaks>
</worksheet>
</file>

<file path=xl/worksheets/sheet22.xml><?xml version="1.0" encoding="utf-8"?>
<worksheet xmlns="http://schemas.openxmlformats.org/spreadsheetml/2006/main" xmlns:r="http://schemas.openxmlformats.org/officeDocument/2006/relationships">
  <sheetPr>
    <tabColor theme="5" tint="0.5999900102615356"/>
  </sheetPr>
  <dimension ref="A1:AE137"/>
  <sheetViews>
    <sheetView showGridLines="0" view="pageBreakPreview" zoomScaleSheetLayoutView="100" zoomScalePageLayoutView="0" workbookViewId="0" topLeftCell="B71">
      <selection activeCell="I77" sqref="I77"/>
    </sheetView>
  </sheetViews>
  <sheetFormatPr defaultColWidth="9.00390625" defaultRowHeight="12.75"/>
  <cols>
    <col min="1" max="1" width="7.375" style="535" customWidth="1"/>
    <col min="2" max="2" width="42.625" style="535" customWidth="1"/>
    <col min="3" max="3" width="16.00390625" style="535" bestFit="1" customWidth="1"/>
    <col min="4" max="4" width="14.00390625" style="535" bestFit="1" customWidth="1"/>
    <col min="5" max="5" width="16.375" style="535" customWidth="1"/>
    <col min="6" max="6" width="8.875" style="535" customWidth="1"/>
    <col min="7" max="7" width="9.00390625" style="535" customWidth="1"/>
    <col min="8" max="8" width="17.00390625" style="535" customWidth="1"/>
    <col min="9" max="9" width="14.75390625" style="535" customWidth="1"/>
    <col min="10" max="14" width="13.375" style="535" customWidth="1"/>
    <col min="15" max="15" width="13.125" style="535" customWidth="1"/>
    <col min="16" max="16384" width="9.125" style="535" customWidth="1"/>
  </cols>
  <sheetData>
    <row r="1" spans="2:15" ht="42" customHeight="1">
      <c r="B1" s="531" t="s">
        <v>168</v>
      </c>
      <c r="C1" s="519"/>
      <c r="D1" s="519"/>
      <c r="E1" s="519"/>
      <c r="N1" s="1238" t="s">
        <v>730</v>
      </c>
      <c r="O1" s="1238"/>
    </row>
    <row r="2" spans="2:5" ht="12.75">
      <c r="B2" s="530" t="s">
        <v>379</v>
      </c>
      <c r="C2" s="287"/>
      <c r="D2" s="287"/>
      <c r="E2" s="287"/>
    </row>
    <row r="3" spans="1:5" ht="12.75">
      <c r="A3" s="530"/>
      <c r="B3" s="530"/>
      <c r="C3" s="530"/>
      <c r="D3" s="530"/>
      <c r="E3" s="530"/>
    </row>
    <row r="4" spans="1:5" ht="12.75">
      <c r="A4" s="530"/>
      <c r="B4" s="530"/>
      <c r="C4" s="530"/>
      <c r="D4" s="530"/>
      <c r="E4" s="530"/>
    </row>
    <row r="5" spans="1:15" ht="15.75">
      <c r="A5" s="1225" t="s">
        <v>634</v>
      </c>
      <c r="B5" s="1225"/>
      <c r="C5" s="1225"/>
      <c r="D5" s="1225"/>
      <c r="E5" s="1225"/>
      <c r="F5" s="1225"/>
      <c r="G5" s="1225"/>
      <c r="H5" s="1225"/>
      <c r="I5" s="1225"/>
      <c r="J5" s="1225"/>
      <c r="K5" s="1225"/>
      <c r="L5" s="1225"/>
      <c r="M5" s="1225"/>
      <c r="N5" s="1225"/>
      <c r="O5" s="1225"/>
    </row>
    <row r="6" spans="1:15" ht="18.75">
      <c r="A6" s="175"/>
      <c r="B6" s="175"/>
      <c r="C6" s="175"/>
      <c r="D6" s="175"/>
      <c r="E6" s="175"/>
      <c r="F6" s="175"/>
      <c r="G6" s="175"/>
      <c r="H6" s="175"/>
      <c r="I6" s="175"/>
      <c r="J6" s="175"/>
      <c r="K6" s="210"/>
      <c r="L6" s="210"/>
      <c r="M6" s="210"/>
      <c r="N6" s="210"/>
      <c r="O6" s="173" t="s">
        <v>37</v>
      </c>
    </row>
    <row r="7" spans="1:15" s="556" customFormat="1" ht="54.75" customHeight="1">
      <c r="A7" s="1303" t="s">
        <v>18</v>
      </c>
      <c r="B7" s="1303" t="s">
        <v>347</v>
      </c>
      <c r="C7" s="1303" t="s">
        <v>241</v>
      </c>
      <c r="D7" s="1303" t="s">
        <v>169</v>
      </c>
      <c r="E7" s="1303" t="s">
        <v>376</v>
      </c>
      <c r="F7" s="1303" t="s">
        <v>377</v>
      </c>
      <c r="G7" s="1303"/>
      <c r="H7" s="1303" t="s">
        <v>146</v>
      </c>
      <c r="I7" s="1303" t="s">
        <v>49</v>
      </c>
      <c r="J7" s="1303" t="s">
        <v>348</v>
      </c>
      <c r="K7" s="1303"/>
      <c r="L7" s="1303"/>
      <c r="M7" s="1303"/>
      <c r="N7" s="1303"/>
      <c r="O7" s="1303" t="s">
        <v>349</v>
      </c>
    </row>
    <row r="8" spans="1:15" s="556" customFormat="1" ht="37.5" customHeight="1">
      <c r="A8" s="1303"/>
      <c r="B8" s="1303"/>
      <c r="C8" s="1303"/>
      <c r="D8" s="1303"/>
      <c r="E8" s="1303"/>
      <c r="F8" s="529" t="s">
        <v>170</v>
      </c>
      <c r="G8" s="529" t="s">
        <v>171</v>
      </c>
      <c r="H8" s="1303"/>
      <c r="I8" s="1303"/>
      <c r="J8" s="529">
        <v>2015</v>
      </c>
      <c r="K8" s="529">
        <v>2016</v>
      </c>
      <c r="L8" s="529">
        <v>2017</v>
      </c>
      <c r="M8" s="529">
        <v>2018</v>
      </c>
      <c r="N8" s="529">
        <v>2019</v>
      </c>
      <c r="O8" s="1303"/>
    </row>
    <row r="9" spans="1:15" s="508" customFormat="1" ht="12.75">
      <c r="A9" s="506">
        <v>1</v>
      </c>
      <c r="B9" s="507">
        <v>2</v>
      </c>
      <c r="C9" s="507">
        <v>3</v>
      </c>
      <c r="D9" s="507">
        <v>4</v>
      </c>
      <c r="E9" s="507">
        <v>5</v>
      </c>
      <c r="F9" s="507">
        <v>6</v>
      </c>
      <c r="G9" s="507">
        <v>7</v>
      </c>
      <c r="H9" s="507">
        <v>8</v>
      </c>
      <c r="I9" s="507">
        <v>9</v>
      </c>
      <c r="J9" s="507">
        <v>10</v>
      </c>
      <c r="K9" s="507">
        <v>11</v>
      </c>
      <c r="L9" s="507">
        <v>12</v>
      </c>
      <c r="M9" s="507">
        <v>13</v>
      </c>
      <c r="N9" s="507">
        <v>14</v>
      </c>
      <c r="O9" s="507">
        <v>15</v>
      </c>
    </row>
    <row r="10" spans="1:15" s="509" customFormat="1" ht="30" customHeight="1">
      <c r="A10" s="450" t="s">
        <v>43</v>
      </c>
      <c r="B10" s="1165" t="s">
        <v>350</v>
      </c>
      <c r="C10" s="1165"/>
      <c r="D10" s="1165"/>
      <c r="E10" s="1165"/>
      <c r="F10" s="1165"/>
      <c r="G10" s="1165"/>
      <c r="H10" s="450" t="s">
        <v>52</v>
      </c>
      <c r="I10" s="515">
        <f>I11+I12</f>
        <v>45691867</v>
      </c>
      <c r="J10" s="515">
        <f aca="true" t="shared" si="0" ref="J10:O10">J11+J12</f>
        <v>4599944</v>
      </c>
      <c r="K10" s="515">
        <f t="shared" si="0"/>
        <v>10578803</v>
      </c>
      <c r="L10" s="515">
        <f t="shared" si="0"/>
        <v>7229604</v>
      </c>
      <c r="M10" s="515">
        <f t="shared" si="0"/>
        <v>16742000</v>
      </c>
      <c r="N10" s="515">
        <f t="shared" si="0"/>
        <v>5638000</v>
      </c>
      <c r="O10" s="515">
        <f t="shared" si="0"/>
        <v>44278351</v>
      </c>
    </row>
    <row r="11" spans="1:15" s="509" customFormat="1" ht="25.5" customHeight="1">
      <c r="A11" s="450" t="s">
        <v>351</v>
      </c>
      <c r="B11" s="1165" t="s">
        <v>352</v>
      </c>
      <c r="C11" s="1165"/>
      <c r="D11" s="1165"/>
      <c r="E11" s="1165"/>
      <c r="F11" s="1165"/>
      <c r="G11" s="1165"/>
      <c r="H11" s="450" t="s">
        <v>52</v>
      </c>
      <c r="I11" s="515">
        <f aca="true" t="shared" si="1" ref="I11:O11">I14+I58+I67</f>
        <v>680000</v>
      </c>
      <c r="J11" s="515">
        <f t="shared" si="1"/>
        <v>170000</v>
      </c>
      <c r="K11" s="515">
        <f t="shared" si="1"/>
        <v>170000</v>
      </c>
      <c r="L11" s="515">
        <f t="shared" si="1"/>
        <v>170000</v>
      </c>
      <c r="M11" s="515">
        <f t="shared" si="1"/>
        <v>0</v>
      </c>
      <c r="N11" s="515">
        <f t="shared" si="1"/>
        <v>0</v>
      </c>
      <c r="O11" s="515">
        <f t="shared" si="1"/>
        <v>0</v>
      </c>
    </row>
    <row r="12" spans="1:15" s="509" customFormat="1" ht="26.25" customHeight="1">
      <c r="A12" s="450" t="s">
        <v>353</v>
      </c>
      <c r="B12" s="1165" t="s">
        <v>354</v>
      </c>
      <c r="C12" s="1165"/>
      <c r="D12" s="1165"/>
      <c r="E12" s="1165"/>
      <c r="F12" s="1165"/>
      <c r="G12" s="1165"/>
      <c r="H12" s="450" t="s">
        <v>52</v>
      </c>
      <c r="I12" s="515">
        <f aca="true" t="shared" si="2" ref="I12:O12">I30+I62+I73</f>
        <v>45011867</v>
      </c>
      <c r="J12" s="515">
        <f t="shared" si="2"/>
        <v>4429944</v>
      </c>
      <c r="K12" s="515">
        <f t="shared" si="2"/>
        <v>10408803</v>
      </c>
      <c r="L12" s="515">
        <f t="shared" si="2"/>
        <v>7059604</v>
      </c>
      <c r="M12" s="515">
        <f t="shared" si="2"/>
        <v>16742000</v>
      </c>
      <c r="N12" s="515">
        <f t="shared" si="2"/>
        <v>5638000</v>
      </c>
      <c r="O12" s="515">
        <f t="shared" si="2"/>
        <v>44278351</v>
      </c>
    </row>
    <row r="13" spans="1:15" s="510" customFormat="1" ht="64.5" customHeight="1">
      <c r="A13" s="512" t="s">
        <v>298</v>
      </c>
      <c r="B13" s="1297" t="s">
        <v>635</v>
      </c>
      <c r="C13" s="1297"/>
      <c r="D13" s="1297"/>
      <c r="E13" s="1297"/>
      <c r="F13" s="1297"/>
      <c r="G13" s="1297"/>
      <c r="H13" s="512" t="s">
        <v>52</v>
      </c>
      <c r="I13" s="516">
        <f>I14+I30</f>
        <v>34067650</v>
      </c>
      <c r="J13" s="516">
        <f aca="true" t="shared" si="3" ref="J13:O13">J14+J30</f>
        <v>2040396</v>
      </c>
      <c r="K13" s="516">
        <f t="shared" si="3"/>
        <v>4600000</v>
      </c>
      <c r="L13" s="516">
        <f t="shared" si="3"/>
        <v>4489604</v>
      </c>
      <c r="M13" s="516">
        <f t="shared" si="3"/>
        <v>16742000</v>
      </c>
      <c r="N13" s="516">
        <f t="shared" si="3"/>
        <v>5638000</v>
      </c>
      <c r="O13" s="516">
        <f t="shared" si="3"/>
        <v>33510000</v>
      </c>
    </row>
    <row r="14" spans="1:15" s="511" customFormat="1" ht="30" customHeight="1">
      <c r="A14" s="1222" t="s">
        <v>355</v>
      </c>
      <c r="B14" s="1229" t="s">
        <v>352</v>
      </c>
      <c r="C14" s="1230"/>
      <c r="D14" s="1230"/>
      <c r="E14" s="1230"/>
      <c r="F14" s="1230"/>
      <c r="G14" s="1231"/>
      <c r="H14" s="514" t="s">
        <v>378</v>
      </c>
      <c r="I14" s="517">
        <v>0</v>
      </c>
      <c r="J14" s="517">
        <v>0</v>
      </c>
      <c r="K14" s="517">
        <v>0</v>
      </c>
      <c r="L14" s="517">
        <v>0</v>
      </c>
      <c r="M14" s="517">
        <v>0</v>
      </c>
      <c r="N14" s="517">
        <v>0</v>
      </c>
      <c r="O14" s="517">
        <v>0</v>
      </c>
    </row>
    <row r="15" spans="1:15" s="511" customFormat="1" ht="30" customHeight="1">
      <c r="A15" s="1223"/>
      <c r="B15" s="1232"/>
      <c r="C15" s="1233"/>
      <c r="D15" s="1233"/>
      <c r="E15" s="1233"/>
      <c r="F15" s="1233"/>
      <c r="G15" s="1234"/>
      <c r="H15" s="527" t="s">
        <v>166</v>
      </c>
      <c r="I15" s="518"/>
      <c r="J15" s="518"/>
      <c r="K15" s="518"/>
      <c r="L15" s="518"/>
      <c r="M15" s="518"/>
      <c r="N15" s="518"/>
      <c r="O15" s="518"/>
    </row>
    <row r="16" spans="1:15" s="511" customFormat="1" ht="30" customHeight="1">
      <c r="A16" s="1223"/>
      <c r="B16" s="1232"/>
      <c r="C16" s="1233"/>
      <c r="D16" s="1233"/>
      <c r="E16" s="1233"/>
      <c r="F16" s="1233"/>
      <c r="G16" s="1234"/>
      <c r="H16" s="527" t="s">
        <v>148</v>
      </c>
      <c r="I16" s="518"/>
      <c r="J16" s="518"/>
      <c r="K16" s="518"/>
      <c r="L16" s="518"/>
      <c r="M16" s="518"/>
      <c r="N16" s="518"/>
      <c r="O16" s="518"/>
    </row>
    <row r="17" spans="1:15" s="511" customFormat="1" ht="30" customHeight="1">
      <c r="A17" s="1224"/>
      <c r="B17" s="1235"/>
      <c r="C17" s="1236"/>
      <c r="D17" s="1236"/>
      <c r="E17" s="1236"/>
      <c r="F17" s="1236"/>
      <c r="G17" s="1237"/>
      <c r="H17" s="527" t="s">
        <v>380</v>
      </c>
      <c r="I17" s="518"/>
      <c r="J17" s="518"/>
      <c r="K17" s="518"/>
      <c r="L17" s="518"/>
      <c r="M17" s="518"/>
      <c r="N17" s="518"/>
      <c r="O17" s="518"/>
    </row>
    <row r="18" spans="1:15" s="559" customFormat="1" ht="12.75">
      <c r="A18" s="1210" t="s">
        <v>356</v>
      </c>
      <c r="B18" s="1207" t="s">
        <v>520</v>
      </c>
      <c r="C18" s="1210"/>
      <c r="D18" s="1210"/>
      <c r="E18" s="1210"/>
      <c r="F18" s="1210"/>
      <c r="G18" s="1210"/>
      <c r="H18" s="557" t="s">
        <v>378</v>
      </c>
      <c r="I18" s="558"/>
      <c r="J18" s="558"/>
      <c r="K18" s="558"/>
      <c r="L18" s="558"/>
      <c r="M18" s="558"/>
      <c r="N18" s="558"/>
      <c r="O18" s="558"/>
    </row>
    <row r="19" spans="1:15" s="559" customFormat="1" ht="12.75">
      <c r="A19" s="1211"/>
      <c r="B19" s="1208"/>
      <c r="C19" s="1211"/>
      <c r="D19" s="1211"/>
      <c r="E19" s="1211"/>
      <c r="F19" s="1211"/>
      <c r="G19" s="1211"/>
      <c r="H19" s="560" t="s">
        <v>166</v>
      </c>
      <c r="I19" s="542"/>
      <c r="J19" s="542"/>
      <c r="K19" s="542"/>
      <c r="L19" s="542"/>
      <c r="M19" s="542"/>
      <c r="N19" s="542"/>
      <c r="O19" s="542"/>
    </row>
    <row r="20" spans="1:15" s="559" customFormat="1" ht="12.75">
      <c r="A20" s="1211"/>
      <c r="B20" s="1208"/>
      <c r="C20" s="1211"/>
      <c r="D20" s="1211"/>
      <c r="E20" s="1211"/>
      <c r="F20" s="1211"/>
      <c r="G20" s="1211"/>
      <c r="H20" s="560" t="s">
        <v>148</v>
      </c>
      <c r="I20" s="542"/>
      <c r="J20" s="542"/>
      <c r="K20" s="542"/>
      <c r="L20" s="542"/>
      <c r="M20" s="542"/>
      <c r="N20" s="542"/>
      <c r="O20" s="542"/>
    </row>
    <row r="21" spans="1:15" s="559" customFormat="1" ht="12.75">
      <c r="A21" s="1212"/>
      <c r="B21" s="1209"/>
      <c r="C21" s="1212"/>
      <c r="D21" s="1212"/>
      <c r="E21" s="1212"/>
      <c r="F21" s="1212"/>
      <c r="G21" s="1212"/>
      <c r="H21" s="560" t="s">
        <v>380</v>
      </c>
      <c r="I21" s="542"/>
      <c r="J21" s="542"/>
      <c r="K21" s="542"/>
      <c r="L21" s="542"/>
      <c r="M21" s="542"/>
      <c r="N21" s="542"/>
      <c r="O21" s="542"/>
    </row>
    <row r="22" spans="1:15" s="559" customFormat="1" ht="12.75" customHeight="1">
      <c r="A22" s="1210" t="s">
        <v>357</v>
      </c>
      <c r="B22" s="1207" t="s">
        <v>520</v>
      </c>
      <c r="C22" s="1210"/>
      <c r="D22" s="1210"/>
      <c r="E22" s="1210"/>
      <c r="F22" s="1210"/>
      <c r="G22" s="1210"/>
      <c r="H22" s="557" t="s">
        <v>378</v>
      </c>
      <c r="I22" s="558"/>
      <c r="J22" s="558"/>
      <c r="K22" s="558"/>
      <c r="L22" s="558"/>
      <c r="M22" s="558"/>
      <c r="N22" s="558"/>
      <c r="O22" s="558"/>
    </row>
    <row r="23" spans="1:15" s="559" customFormat="1" ht="12.75">
      <c r="A23" s="1211"/>
      <c r="B23" s="1208"/>
      <c r="C23" s="1211"/>
      <c r="D23" s="1211"/>
      <c r="E23" s="1211"/>
      <c r="F23" s="1211"/>
      <c r="G23" s="1211"/>
      <c r="H23" s="560" t="s">
        <v>166</v>
      </c>
      <c r="I23" s="542"/>
      <c r="J23" s="542"/>
      <c r="K23" s="542"/>
      <c r="L23" s="542"/>
      <c r="M23" s="542"/>
      <c r="N23" s="542"/>
      <c r="O23" s="542"/>
    </row>
    <row r="24" spans="1:15" s="559" customFormat="1" ht="12.75">
      <c r="A24" s="1211"/>
      <c r="B24" s="1208"/>
      <c r="C24" s="1211"/>
      <c r="D24" s="1211"/>
      <c r="E24" s="1211"/>
      <c r="F24" s="1211"/>
      <c r="G24" s="1211"/>
      <c r="H24" s="560" t="s">
        <v>148</v>
      </c>
      <c r="I24" s="542"/>
      <c r="J24" s="542"/>
      <c r="K24" s="542"/>
      <c r="L24" s="542"/>
      <c r="M24" s="542"/>
      <c r="N24" s="542"/>
      <c r="O24" s="542"/>
    </row>
    <row r="25" spans="1:15" s="559" customFormat="1" ht="12.75">
      <c r="A25" s="1212"/>
      <c r="B25" s="1209"/>
      <c r="C25" s="1212"/>
      <c r="D25" s="1212"/>
      <c r="E25" s="1212"/>
      <c r="F25" s="1212"/>
      <c r="G25" s="1212"/>
      <c r="H25" s="560" t="s">
        <v>380</v>
      </c>
      <c r="I25" s="542"/>
      <c r="J25" s="542"/>
      <c r="K25" s="542"/>
      <c r="L25" s="542"/>
      <c r="M25" s="542"/>
      <c r="N25" s="542"/>
      <c r="O25" s="542"/>
    </row>
    <row r="26" spans="1:15" s="559" customFormat="1" ht="12.75" customHeight="1">
      <c r="A26" s="1210" t="s">
        <v>358</v>
      </c>
      <c r="B26" s="1207" t="s">
        <v>520</v>
      </c>
      <c r="C26" s="1210"/>
      <c r="D26" s="1210"/>
      <c r="E26" s="1210"/>
      <c r="F26" s="1210"/>
      <c r="G26" s="1210"/>
      <c r="H26" s="557" t="s">
        <v>378</v>
      </c>
      <c r="I26" s="558"/>
      <c r="J26" s="558"/>
      <c r="K26" s="558"/>
      <c r="L26" s="558"/>
      <c r="M26" s="558"/>
      <c r="N26" s="558"/>
      <c r="O26" s="558"/>
    </row>
    <row r="27" spans="1:15" s="559" customFormat="1" ht="12.75">
      <c r="A27" s="1211"/>
      <c r="B27" s="1208"/>
      <c r="C27" s="1211"/>
      <c r="D27" s="1211"/>
      <c r="E27" s="1211"/>
      <c r="F27" s="1211"/>
      <c r="G27" s="1211"/>
      <c r="H27" s="560" t="s">
        <v>166</v>
      </c>
      <c r="I27" s="542"/>
      <c r="J27" s="542"/>
      <c r="K27" s="542"/>
      <c r="L27" s="542"/>
      <c r="M27" s="542"/>
      <c r="N27" s="542"/>
      <c r="O27" s="542"/>
    </row>
    <row r="28" spans="1:15" s="559" customFormat="1" ht="12.75">
      <c r="A28" s="1211"/>
      <c r="B28" s="1208"/>
      <c r="C28" s="1211"/>
      <c r="D28" s="1211"/>
      <c r="E28" s="1211"/>
      <c r="F28" s="1211"/>
      <c r="G28" s="1211"/>
      <c r="H28" s="560" t="s">
        <v>148</v>
      </c>
      <c r="I28" s="542"/>
      <c r="J28" s="542"/>
      <c r="K28" s="542"/>
      <c r="L28" s="542"/>
      <c r="M28" s="542"/>
      <c r="N28" s="542"/>
      <c r="O28" s="542"/>
    </row>
    <row r="29" spans="1:15" s="559" customFormat="1" ht="12.75">
      <c r="A29" s="1212"/>
      <c r="B29" s="1209"/>
      <c r="C29" s="1212"/>
      <c r="D29" s="1212"/>
      <c r="E29" s="1212"/>
      <c r="F29" s="1212"/>
      <c r="G29" s="1212"/>
      <c r="H29" s="560" t="s">
        <v>380</v>
      </c>
      <c r="I29" s="542"/>
      <c r="J29" s="542"/>
      <c r="K29" s="542"/>
      <c r="L29" s="542"/>
      <c r="M29" s="542"/>
      <c r="N29" s="542"/>
      <c r="O29" s="542"/>
    </row>
    <row r="30" spans="1:15" s="511" customFormat="1" ht="32.25" customHeight="1">
      <c r="A30" s="1222" t="s">
        <v>359</v>
      </c>
      <c r="B30" s="1229" t="s">
        <v>360</v>
      </c>
      <c r="C30" s="1230"/>
      <c r="D30" s="1230"/>
      <c r="E30" s="1230"/>
      <c r="F30" s="1230"/>
      <c r="G30" s="1231"/>
      <c r="H30" s="514" t="s">
        <v>378</v>
      </c>
      <c r="I30" s="517">
        <f aca="true" t="shared" si="4" ref="I30:O30">I34+I38+I42+I46+I50</f>
        <v>34067650</v>
      </c>
      <c r="J30" s="517">
        <f t="shared" si="4"/>
        <v>2040396</v>
      </c>
      <c r="K30" s="517">
        <f t="shared" si="4"/>
        <v>4600000</v>
      </c>
      <c r="L30" s="517">
        <f t="shared" si="4"/>
        <v>4489604</v>
      </c>
      <c r="M30" s="517">
        <f t="shared" si="4"/>
        <v>16742000</v>
      </c>
      <c r="N30" s="517">
        <f t="shared" si="4"/>
        <v>5638000</v>
      </c>
      <c r="O30" s="517">
        <f t="shared" si="4"/>
        <v>33510000</v>
      </c>
    </row>
    <row r="31" spans="1:15" s="511" customFormat="1" ht="32.25" customHeight="1">
      <c r="A31" s="1223"/>
      <c r="B31" s="1232"/>
      <c r="C31" s="1233"/>
      <c r="D31" s="1233"/>
      <c r="E31" s="1233"/>
      <c r="F31" s="1233"/>
      <c r="G31" s="1234"/>
      <c r="H31" s="527" t="s">
        <v>166</v>
      </c>
      <c r="I31" s="518">
        <f>I35+I39+I43+I47+I51</f>
        <v>10980150</v>
      </c>
      <c r="J31" s="518">
        <f aca="true" t="shared" si="5" ref="J31:O31">J35+J39+J43+J47+J51</f>
        <v>2040396</v>
      </c>
      <c r="K31" s="518">
        <f t="shared" si="5"/>
        <v>1200000</v>
      </c>
      <c r="L31" s="518">
        <f t="shared" si="5"/>
        <v>1002104</v>
      </c>
      <c r="M31" s="518">
        <f t="shared" si="5"/>
        <v>4393250</v>
      </c>
      <c r="N31" s="518">
        <f t="shared" si="5"/>
        <v>1786750</v>
      </c>
      <c r="O31" s="518">
        <f t="shared" si="5"/>
        <v>10422500</v>
      </c>
    </row>
    <row r="32" spans="1:15" s="511" customFormat="1" ht="32.25" customHeight="1">
      <c r="A32" s="1223"/>
      <c r="B32" s="1232"/>
      <c r="C32" s="1233"/>
      <c r="D32" s="1233"/>
      <c r="E32" s="1233"/>
      <c r="F32" s="1233"/>
      <c r="G32" s="1234"/>
      <c r="H32" s="527" t="s">
        <v>148</v>
      </c>
      <c r="I32" s="518">
        <f>I36+I40+I44+I48+I52</f>
        <v>23087500</v>
      </c>
      <c r="J32" s="518">
        <f aca="true" t="shared" si="6" ref="J32:O32">J36+J40+J44+J48+J52</f>
        <v>0</v>
      </c>
      <c r="K32" s="518">
        <f t="shared" si="6"/>
        <v>3400000</v>
      </c>
      <c r="L32" s="518">
        <f t="shared" si="6"/>
        <v>3487500</v>
      </c>
      <c r="M32" s="518">
        <f t="shared" si="6"/>
        <v>12348750</v>
      </c>
      <c r="N32" s="518">
        <f t="shared" si="6"/>
        <v>3851250</v>
      </c>
      <c r="O32" s="518">
        <f t="shared" si="6"/>
        <v>23087500</v>
      </c>
    </row>
    <row r="33" spans="1:15" s="511" customFormat="1" ht="32.25" customHeight="1">
      <c r="A33" s="1224"/>
      <c r="B33" s="1235"/>
      <c r="C33" s="1236"/>
      <c r="D33" s="1236"/>
      <c r="E33" s="1236"/>
      <c r="F33" s="1236"/>
      <c r="G33" s="1237"/>
      <c r="H33" s="527" t="s">
        <v>380</v>
      </c>
      <c r="I33" s="518">
        <f>I37+I45+I49+I53</f>
        <v>0</v>
      </c>
      <c r="J33" s="518">
        <f aca="true" t="shared" si="7" ref="J33:O33">J37+J45+J49+J53</f>
        <v>0</v>
      </c>
      <c r="K33" s="518">
        <f t="shared" si="7"/>
        <v>0</v>
      </c>
      <c r="L33" s="518">
        <f t="shared" si="7"/>
        <v>0</v>
      </c>
      <c r="M33" s="518">
        <f t="shared" si="7"/>
        <v>0</v>
      </c>
      <c r="N33" s="518">
        <f t="shared" si="7"/>
        <v>0</v>
      </c>
      <c r="O33" s="518">
        <f t="shared" si="7"/>
        <v>0</v>
      </c>
    </row>
    <row r="34" spans="1:15" s="559" customFormat="1" ht="12.75" customHeight="1">
      <c r="A34" s="1210" t="s">
        <v>361</v>
      </c>
      <c r="B34" s="1207" t="s">
        <v>902</v>
      </c>
      <c r="C34" s="1210" t="s">
        <v>852</v>
      </c>
      <c r="D34" s="1210" t="s">
        <v>901</v>
      </c>
      <c r="E34" s="1210" t="s">
        <v>766</v>
      </c>
      <c r="F34" s="1210">
        <v>2012</v>
      </c>
      <c r="G34" s="1210">
        <v>2016</v>
      </c>
      <c r="H34" s="557" t="s">
        <v>378</v>
      </c>
      <c r="I34" s="558">
        <f>I35+I36</f>
        <v>3200823</v>
      </c>
      <c r="J34" s="558">
        <f>J35+J36</f>
        <v>30000</v>
      </c>
      <c r="K34" s="558">
        <f>K35+K36</f>
        <v>3100000</v>
      </c>
      <c r="L34" s="542"/>
      <c r="M34" s="542"/>
      <c r="N34" s="542"/>
      <c r="O34" s="558">
        <f>O35+O36</f>
        <v>3130000</v>
      </c>
    </row>
    <row r="35" spans="1:15" s="559" customFormat="1" ht="12.75">
      <c r="A35" s="1211"/>
      <c r="B35" s="1208"/>
      <c r="C35" s="1211"/>
      <c r="D35" s="1211"/>
      <c r="E35" s="1211"/>
      <c r="F35" s="1211"/>
      <c r="G35" s="1211"/>
      <c r="H35" s="792" t="s">
        <v>166</v>
      </c>
      <c r="I35" s="542">
        <f>70823+J35+K35</f>
        <v>950823</v>
      </c>
      <c r="J35" s="542">
        <v>30000</v>
      </c>
      <c r="K35" s="542">
        <v>850000</v>
      </c>
      <c r="L35" s="542"/>
      <c r="M35" s="542"/>
      <c r="N35" s="542"/>
      <c r="O35" s="542">
        <v>880000</v>
      </c>
    </row>
    <row r="36" spans="1:15" s="559" customFormat="1" ht="12.75">
      <c r="A36" s="1211"/>
      <c r="B36" s="1208"/>
      <c r="C36" s="1211"/>
      <c r="D36" s="1211"/>
      <c r="E36" s="1211"/>
      <c r="F36" s="1211"/>
      <c r="G36" s="1211"/>
      <c r="H36" s="792" t="s">
        <v>148</v>
      </c>
      <c r="I36" s="542">
        <v>2250000</v>
      </c>
      <c r="J36" s="542"/>
      <c r="K36" s="542">
        <v>2250000</v>
      </c>
      <c r="L36" s="542"/>
      <c r="M36" s="542"/>
      <c r="N36" s="542"/>
      <c r="O36" s="542">
        <v>2250000</v>
      </c>
    </row>
    <row r="37" spans="1:15" s="559" customFormat="1" ht="12.75">
      <c r="A37" s="1212"/>
      <c r="B37" s="1209"/>
      <c r="C37" s="1212"/>
      <c r="D37" s="1212"/>
      <c r="E37" s="1212"/>
      <c r="F37" s="1212"/>
      <c r="G37" s="1212"/>
      <c r="H37" s="792" t="s">
        <v>380</v>
      </c>
      <c r="I37" s="542"/>
      <c r="J37" s="542"/>
      <c r="K37" s="542"/>
      <c r="L37" s="542"/>
      <c r="M37" s="542"/>
      <c r="N37" s="542"/>
      <c r="O37" s="542"/>
    </row>
    <row r="38" spans="1:15" s="559" customFormat="1" ht="12.75">
      <c r="A38" s="1210" t="s">
        <v>362</v>
      </c>
      <c r="B38" s="1207" t="s">
        <v>815</v>
      </c>
      <c r="C38" s="1210" t="s">
        <v>852</v>
      </c>
      <c r="D38" s="1210" t="s">
        <v>814</v>
      </c>
      <c r="E38" s="1210" t="s">
        <v>766</v>
      </c>
      <c r="F38" s="1210">
        <v>2013</v>
      </c>
      <c r="G38" s="1210">
        <v>2019</v>
      </c>
      <c r="H38" s="557" t="s">
        <v>378</v>
      </c>
      <c r="I38" s="558">
        <f>SUM(I39:I40)</f>
        <v>8916900</v>
      </c>
      <c r="J38" s="558"/>
      <c r="K38" s="558"/>
      <c r="L38" s="558"/>
      <c r="M38" s="558">
        <f>M39+M40</f>
        <v>7992000</v>
      </c>
      <c r="N38" s="558">
        <f>N39+N40</f>
        <v>888000</v>
      </c>
      <c r="O38" s="558">
        <f>M38+N38</f>
        <v>8880000</v>
      </c>
    </row>
    <row r="39" spans="1:15" s="559" customFormat="1" ht="12.75">
      <c r="A39" s="1211"/>
      <c r="B39" s="1208"/>
      <c r="C39" s="1211"/>
      <c r="D39" s="1211"/>
      <c r="E39" s="1211"/>
      <c r="F39" s="1211"/>
      <c r="G39" s="1211"/>
      <c r="H39" s="792" t="s">
        <v>166</v>
      </c>
      <c r="I39" s="542">
        <v>2279400</v>
      </c>
      <c r="J39" s="542"/>
      <c r="K39" s="542"/>
      <c r="L39" s="542"/>
      <c r="M39" s="542">
        <f>2242500-224250</f>
        <v>2018250</v>
      </c>
      <c r="N39" s="542">
        <v>224250</v>
      </c>
      <c r="O39" s="542">
        <v>2242500</v>
      </c>
    </row>
    <row r="40" spans="1:15" s="559" customFormat="1" ht="12.75">
      <c r="A40" s="1211"/>
      <c r="B40" s="1208"/>
      <c r="C40" s="1211"/>
      <c r="D40" s="1211"/>
      <c r="E40" s="1211"/>
      <c r="F40" s="1211"/>
      <c r="G40" s="1211"/>
      <c r="H40" s="792" t="s">
        <v>148</v>
      </c>
      <c r="I40" s="542">
        <v>6637500</v>
      </c>
      <c r="J40" s="542"/>
      <c r="K40" s="542"/>
      <c r="L40" s="542"/>
      <c r="M40" s="542">
        <f>6637500-663750</f>
        <v>5973750</v>
      </c>
      <c r="N40" s="542">
        <v>663750</v>
      </c>
      <c r="O40" s="542">
        <v>6637500</v>
      </c>
    </row>
    <row r="41" spans="1:15" s="559" customFormat="1" ht="12.75">
      <c r="A41" s="1212"/>
      <c r="B41" s="1209"/>
      <c r="C41" s="1212"/>
      <c r="D41" s="1212"/>
      <c r="E41" s="1212"/>
      <c r="F41" s="1212"/>
      <c r="G41" s="1212"/>
      <c r="H41" s="792" t="s">
        <v>380</v>
      </c>
      <c r="I41" s="542"/>
      <c r="J41" s="542"/>
      <c r="K41" s="542"/>
      <c r="L41" s="542"/>
      <c r="M41" s="542"/>
      <c r="N41" s="542"/>
      <c r="O41" s="542"/>
    </row>
    <row r="42" spans="1:15" s="559" customFormat="1" ht="12.75" customHeight="1">
      <c r="A42" s="1210" t="s">
        <v>827</v>
      </c>
      <c r="B42" s="1207" t="s">
        <v>860</v>
      </c>
      <c r="C42" s="1210" t="s">
        <v>826</v>
      </c>
      <c r="D42" s="1210" t="s">
        <v>811</v>
      </c>
      <c r="E42" s="1210" t="s">
        <v>766</v>
      </c>
      <c r="F42" s="1210">
        <v>2015</v>
      </c>
      <c r="G42" s="1210">
        <v>2016</v>
      </c>
      <c r="H42" s="557" t="s">
        <v>378</v>
      </c>
      <c r="I42" s="558">
        <v>1100000</v>
      </c>
      <c r="J42" s="558">
        <v>50000</v>
      </c>
      <c r="K42" s="558">
        <v>1050000</v>
      </c>
      <c r="L42" s="558"/>
      <c r="M42" s="558"/>
      <c r="N42" s="558"/>
      <c r="O42" s="558">
        <v>1100000</v>
      </c>
    </row>
    <row r="43" spans="1:15" s="559" customFormat="1" ht="12.75">
      <c r="A43" s="1211"/>
      <c r="B43" s="1208"/>
      <c r="C43" s="1211"/>
      <c r="D43" s="1211"/>
      <c r="E43" s="1211"/>
      <c r="F43" s="1211"/>
      <c r="G43" s="1211"/>
      <c r="H43" s="560" t="s">
        <v>166</v>
      </c>
      <c r="I43" s="542">
        <v>250000</v>
      </c>
      <c r="J43" s="542">
        <v>50000</v>
      </c>
      <c r="K43" s="542">
        <f>150000+50000</f>
        <v>200000</v>
      </c>
      <c r="L43" s="542"/>
      <c r="M43" s="542"/>
      <c r="N43" s="542"/>
      <c r="O43" s="542">
        <v>250000</v>
      </c>
    </row>
    <row r="44" spans="1:15" s="559" customFormat="1" ht="12.75">
      <c r="A44" s="1211"/>
      <c r="B44" s="1208"/>
      <c r="C44" s="1211"/>
      <c r="D44" s="1211"/>
      <c r="E44" s="1211"/>
      <c r="F44" s="1211"/>
      <c r="G44" s="1211"/>
      <c r="H44" s="560" t="s">
        <v>148</v>
      </c>
      <c r="I44" s="542">
        <v>850000</v>
      </c>
      <c r="J44" s="542"/>
      <c r="K44" s="542">
        <v>850000</v>
      </c>
      <c r="L44" s="542"/>
      <c r="M44" s="542"/>
      <c r="N44" s="542"/>
      <c r="O44" s="542">
        <v>850000</v>
      </c>
    </row>
    <row r="45" spans="1:15" s="559" customFormat="1" ht="12.75">
      <c r="A45" s="1212"/>
      <c r="B45" s="1209"/>
      <c r="C45" s="1212"/>
      <c r="D45" s="1212"/>
      <c r="E45" s="1212"/>
      <c r="F45" s="1212"/>
      <c r="G45" s="1212"/>
      <c r="H45" s="560" t="s">
        <v>380</v>
      </c>
      <c r="I45" s="542"/>
      <c r="J45" s="542"/>
      <c r="K45" s="542"/>
      <c r="L45" s="542"/>
      <c r="M45" s="542"/>
      <c r="N45" s="542"/>
      <c r="O45" s="542"/>
    </row>
    <row r="46" spans="1:15" s="559" customFormat="1" ht="12.75">
      <c r="A46" s="1210" t="s">
        <v>828</v>
      </c>
      <c r="B46" s="1207" t="s">
        <v>859</v>
      </c>
      <c r="C46" s="1210" t="s">
        <v>826</v>
      </c>
      <c r="D46" s="1210" t="s">
        <v>825</v>
      </c>
      <c r="E46" s="1210" t="s">
        <v>766</v>
      </c>
      <c r="F46" s="1210">
        <v>2010</v>
      </c>
      <c r="G46" s="1210">
        <v>2019</v>
      </c>
      <c r="H46" s="557" t="s">
        <v>378</v>
      </c>
      <c r="I46" s="558">
        <f>I47+I48</f>
        <v>19910367</v>
      </c>
      <c r="J46" s="558">
        <f>J47+J48</f>
        <v>1960396</v>
      </c>
      <c r="K46" s="558"/>
      <c r="L46" s="558">
        <f>L47+L48</f>
        <v>4039604</v>
      </c>
      <c r="M46" s="558">
        <f>M47+M48</f>
        <v>8750000</v>
      </c>
      <c r="N46" s="558">
        <f>N47+N48</f>
        <v>4750000</v>
      </c>
      <c r="O46" s="558">
        <f>O47+O48</f>
        <v>19500000</v>
      </c>
    </row>
    <row r="47" spans="1:15" s="559" customFormat="1" ht="12.75">
      <c r="A47" s="1211"/>
      <c r="B47" s="1208"/>
      <c r="C47" s="1211"/>
      <c r="D47" s="1211"/>
      <c r="E47" s="1211"/>
      <c r="F47" s="1211"/>
      <c r="G47" s="1211"/>
      <c r="H47" s="754" t="s">
        <v>166</v>
      </c>
      <c r="I47" s="542">
        <f>410367+J47+K47+L47+M47+N47</f>
        <v>7160367</v>
      </c>
      <c r="J47" s="542">
        <v>1960396</v>
      </c>
      <c r="K47" s="542"/>
      <c r="L47" s="542">
        <f>812500+39604</f>
        <v>852104</v>
      </c>
      <c r="M47" s="542">
        <f>1125000+500000+750000</f>
        <v>2375000</v>
      </c>
      <c r="N47" s="542">
        <f>812500+750000</f>
        <v>1562500</v>
      </c>
      <c r="O47" s="542">
        <f>J47+K47+L47+M47+N47</f>
        <v>6750000</v>
      </c>
    </row>
    <row r="48" spans="1:15" s="559" customFormat="1" ht="12.75">
      <c r="A48" s="1211"/>
      <c r="B48" s="1208"/>
      <c r="C48" s="1211"/>
      <c r="D48" s="1211"/>
      <c r="E48" s="1211"/>
      <c r="F48" s="1211"/>
      <c r="G48" s="1211"/>
      <c r="H48" s="754" t="s">
        <v>148</v>
      </c>
      <c r="I48" s="542">
        <f>K48+L48+M48+N48</f>
        <v>12750000</v>
      </c>
      <c r="J48" s="542"/>
      <c r="K48" s="542"/>
      <c r="L48" s="542">
        <v>3187500</v>
      </c>
      <c r="M48" s="542">
        <v>6375000</v>
      </c>
      <c r="N48" s="542">
        <v>3187500</v>
      </c>
      <c r="O48" s="542">
        <f>6375000+6375000</f>
        <v>12750000</v>
      </c>
    </row>
    <row r="49" spans="1:15" s="559" customFormat="1" ht="12" customHeight="1">
      <c r="A49" s="1212"/>
      <c r="B49" s="1209"/>
      <c r="C49" s="1212"/>
      <c r="D49" s="1212"/>
      <c r="E49" s="1212"/>
      <c r="F49" s="1212"/>
      <c r="G49" s="1212"/>
      <c r="H49" s="754" t="s">
        <v>380</v>
      </c>
      <c r="I49" s="542"/>
      <c r="J49" s="542"/>
      <c r="K49" s="542"/>
      <c r="L49" s="542"/>
      <c r="M49" s="542"/>
      <c r="N49" s="542"/>
      <c r="O49" s="542"/>
    </row>
    <row r="50" spans="1:15" s="559" customFormat="1" ht="12.75" customHeight="1">
      <c r="A50" s="1210" t="s">
        <v>900</v>
      </c>
      <c r="B50" s="1207" t="s">
        <v>858</v>
      </c>
      <c r="C50" s="1210" t="s">
        <v>829</v>
      </c>
      <c r="D50" s="1210" t="s">
        <v>821</v>
      </c>
      <c r="E50" s="1210" t="s">
        <v>766</v>
      </c>
      <c r="F50" s="1210">
        <v>2012</v>
      </c>
      <c r="G50" s="1210">
        <v>2017</v>
      </c>
      <c r="H50" s="557" t="s">
        <v>378</v>
      </c>
      <c r="I50" s="558">
        <f>I51+I52</f>
        <v>939560</v>
      </c>
      <c r="J50" s="558"/>
      <c r="K50" s="558">
        <v>450000</v>
      </c>
      <c r="L50" s="558">
        <v>450000</v>
      </c>
      <c r="M50" s="558"/>
      <c r="N50" s="558"/>
      <c r="O50" s="558">
        <v>900000</v>
      </c>
    </row>
    <row r="51" spans="1:15" s="559" customFormat="1" ht="12.75">
      <c r="A51" s="1211"/>
      <c r="B51" s="1208"/>
      <c r="C51" s="1211"/>
      <c r="D51" s="1211"/>
      <c r="E51" s="1211"/>
      <c r="F51" s="1211"/>
      <c r="G51" s="1211"/>
      <c r="H51" s="560" t="s">
        <v>166</v>
      </c>
      <c r="I51" s="542">
        <f>39560+J51+K51+L51</f>
        <v>339560</v>
      </c>
      <c r="J51" s="542"/>
      <c r="K51" s="542">
        <v>150000</v>
      </c>
      <c r="L51" s="542">
        <v>150000</v>
      </c>
      <c r="M51" s="542"/>
      <c r="N51" s="542"/>
      <c r="O51" s="542">
        <v>300000</v>
      </c>
    </row>
    <row r="52" spans="1:15" s="559" customFormat="1" ht="12.75">
      <c r="A52" s="1211"/>
      <c r="B52" s="1208"/>
      <c r="C52" s="1211"/>
      <c r="D52" s="1211"/>
      <c r="E52" s="1211"/>
      <c r="F52" s="1211"/>
      <c r="G52" s="1211"/>
      <c r="H52" s="560" t="s">
        <v>148</v>
      </c>
      <c r="I52" s="542">
        <v>600000</v>
      </c>
      <c r="J52" s="542"/>
      <c r="K52" s="542">
        <v>300000</v>
      </c>
      <c r="L52" s="542">
        <v>300000</v>
      </c>
      <c r="M52" s="542"/>
      <c r="N52" s="542"/>
      <c r="O52" s="542">
        <v>600000</v>
      </c>
    </row>
    <row r="53" spans="1:15" s="559" customFormat="1" ht="12.75">
      <c r="A53" s="1212"/>
      <c r="B53" s="1209"/>
      <c r="C53" s="1212"/>
      <c r="D53" s="1212"/>
      <c r="E53" s="1212"/>
      <c r="F53" s="1212"/>
      <c r="G53" s="1212"/>
      <c r="H53" s="560" t="s">
        <v>380</v>
      </c>
      <c r="I53" s="542"/>
      <c r="J53" s="542"/>
      <c r="K53" s="542"/>
      <c r="L53" s="542"/>
      <c r="M53" s="542"/>
      <c r="N53" s="542"/>
      <c r="O53" s="542"/>
    </row>
    <row r="54" spans="1:15" s="556" customFormat="1" ht="47.25" customHeight="1">
      <c r="A54" s="1303" t="s">
        <v>18</v>
      </c>
      <c r="B54" s="1298" t="s">
        <v>347</v>
      </c>
      <c r="C54" s="1299"/>
      <c r="D54" s="1303" t="s">
        <v>169</v>
      </c>
      <c r="E54" s="1303" t="s">
        <v>376</v>
      </c>
      <c r="F54" s="1303" t="s">
        <v>377</v>
      </c>
      <c r="G54" s="1303"/>
      <c r="H54" s="1303" t="s">
        <v>146</v>
      </c>
      <c r="I54" s="1303" t="s">
        <v>49</v>
      </c>
      <c r="J54" s="1303" t="s">
        <v>348</v>
      </c>
      <c r="K54" s="1303"/>
      <c r="L54" s="1303"/>
      <c r="M54" s="1303"/>
      <c r="N54" s="1303"/>
      <c r="O54" s="1303" t="s">
        <v>349</v>
      </c>
    </row>
    <row r="55" spans="1:15" s="556" customFormat="1" ht="23.25" customHeight="1">
      <c r="A55" s="1303"/>
      <c r="B55" s="1300"/>
      <c r="C55" s="1301"/>
      <c r="D55" s="1303"/>
      <c r="E55" s="1303"/>
      <c r="F55" s="588" t="s">
        <v>170</v>
      </c>
      <c r="G55" s="588" t="s">
        <v>171</v>
      </c>
      <c r="H55" s="1303"/>
      <c r="I55" s="1303"/>
      <c r="J55" s="588">
        <v>2015</v>
      </c>
      <c r="K55" s="588">
        <v>2016</v>
      </c>
      <c r="L55" s="588">
        <v>2017</v>
      </c>
      <c r="M55" s="588">
        <v>2018</v>
      </c>
      <c r="N55" s="588" t="s">
        <v>381</v>
      </c>
      <c r="O55" s="1303"/>
    </row>
    <row r="56" spans="1:15" s="508" customFormat="1" ht="12.75">
      <c r="A56" s="506">
        <v>1</v>
      </c>
      <c r="B56" s="1304">
        <v>2</v>
      </c>
      <c r="C56" s="1305"/>
      <c r="D56" s="507">
        <v>3</v>
      </c>
      <c r="E56" s="507">
        <v>4</v>
      </c>
      <c r="F56" s="507">
        <v>5</v>
      </c>
      <c r="G56" s="507">
        <v>6</v>
      </c>
      <c r="H56" s="507">
        <v>7</v>
      </c>
      <c r="I56" s="507">
        <v>8</v>
      </c>
      <c r="J56" s="507">
        <v>9</v>
      </c>
      <c r="K56" s="507">
        <v>10</v>
      </c>
      <c r="L56" s="507">
        <v>11</v>
      </c>
      <c r="M56" s="507">
        <v>12</v>
      </c>
      <c r="N56" s="507">
        <v>13</v>
      </c>
      <c r="O56" s="507">
        <v>14</v>
      </c>
    </row>
    <row r="57" spans="1:15" s="510" customFormat="1" ht="51" customHeight="1">
      <c r="A57" s="512" t="s">
        <v>299</v>
      </c>
      <c r="B57" s="1297" t="s">
        <v>620</v>
      </c>
      <c r="C57" s="1297"/>
      <c r="D57" s="1297"/>
      <c r="E57" s="1297"/>
      <c r="F57" s="1297"/>
      <c r="G57" s="1297"/>
      <c r="H57" s="528"/>
      <c r="I57" s="516">
        <v>0</v>
      </c>
      <c r="J57" s="516">
        <v>0</v>
      </c>
      <c r="K57" s="516">
        <v>0</v>
      </c>
      <c r="L57" s="516">
        <v>0</v>
      </c>
      <c r="M57" s="516">
        <v>0</v>
      </c>
      <c r="N57" s="516" t="s">
        <v>776</v>
      </c>
      <c r="O57" s="516" t="s">
        <v>776</v>
      </c>
    </row>
    <row r="58" spans="1:15" s="559" customFormat="1" ht="27.75" customHeight="1">
      <c r="A58" s="513" t="s">
        <v>364</v>
      </c>
      <c r="B58" s="1302" t="s">
        <v>352</v>
      </c>
      <c r="C58" s="1302"/>
      <c r="D58" s="1302"/>
      <c r="E58" s="1302"/>
      <c r="F58" s="1302"/>
      <c r="G58" s="1302"/>
      <c r="H58" s="527"/>
      <c r="I58" s="541"/>
      <c r="J58" s="541"/>
      <c r="K58" s="541"/>
      <c r="L58" s="541"/>
      <c r="M58" s="541"/>
      <c r="N58" s="541"/>
      <c r="O58" s="541"/>
    </row>
    <row r="59" spans="1:15" s="559" customFormat="1" ht="51" customHeight="1">
      <c r="A59" s="561" t="s">
        <v>365</v>
      </c>
      <c r="B59" s="1147" t="s">
        <v>520</v>
      </c>
      <c r="C59" s="1149"/>
      <c r="D59" s="560"/>
      <c r="E59" s="561"/>
      <c r="F59" s="561"/>
      <c r="G59" s="561"/>
      <c r="H59" s="561"/>
      <c r="I59" s="542"/>
      <c r="J59" s="542"/>
      <c r="K59" s="542"/>
      <c r="L59" s="542"/>
      <c r="M59" s="542"/>
      <c r="N59" s="542"/>
      <c r="O59" s="542"/>
    </row>
    <row r="60" spans="1:15" s="559" customFormat="1" ht="51" customHeight="1">
      <c r="A60" s="561" t="s">
        <v>366</v>
      </c>
      <c r="B60" s="1147" t="s">
        <v>520</v>
      </c>
      <c r="C60" s="1149"/>
      <c r="D60" s="560"/>
      <c r="E60" s="561"/>
      <c r="F60" s="561"/>
      <c r="G60" s="561"/>
      <c r="H60" s="561"/>
      <c r="I60" s="542"/>
      <c r="J60" s="542"/>
      <c r="K60" s="542"/>
      <c r="L60" s="542"/>
      <c r="M60" s="542"/>
      <c r="N60" s="542"/>
      <c r="O60" s="542"/>
    </row>
    <row r="61" spans="1:15" s="559" customFormat="1" ht="51" customHeight="1">
      <c r="A61" s="561" t="s">
        <v>358</v>
      </c>
      <c r="B61" s="1147" t="s">
        <v>520</v>
      </c>
      <c r="C61" s="1149"/>
      <c r="D61" s="560"/>
      <c r="E61" s="561"/>
      <c r="F61" s="561"/>
      <c r="G61" s="561"/>
      <c r="H61" s="561"/>
      <c r="I61" s="542"/>
      <c r="J61" s="542"/>
      <c r="K61" s="542"/>
      <c r="L61" s="542"/>
      <c r="M61" s="542"/>
      <c r="N61" s="542"/>
      <c r="O61" s="542"/>
    </row>
    <row r="62" spans="1:15" s="559" customFormat="1" ht="30" customHeight="1">
      <c r="A62" s="513" t="s">
        <v>367</v>
      </c>
      <c r="B62" s="1302" t="s">
        <v>360</v>
      </c>
      <c r="C62" s="1302"/>
      <c r="D62" s="1302"/>
      <c r="E62" s="1302"/>
      <c r="F62" s="1302"/>
      <c r="G62" s="1302"/>
      <c r="H62" s="527"/>
      <c r="I62" s="541">
        <v>0</v>
      </c>
      <c r="J62" s="541">
        <v>0</v>
      </c>
      <c r="K62" s="541">
        <v>0</v>
      </c>
      <c r="L62" s="541">
        <v>0</v>
      </c>
      <c r="M62" s="541">
        <v>0</v>
      </c>
      <c r="N62" s="541">
        <v>0</v>
      </c>
      <c r="O62" s="541">
        <v>0</v>
      </c>
    </row>
    <row r="63" spans="1:15" s="559" customFormat="1" ht="51" customHeight="1">
      <c r="A63" s="561" t="s">
        <v>368</v>
      </c>
      <c r="B63" s="1147" t="s">
        <v>520</v>
      </c>
      <c r="C63" s="1149"/>
      <c r="D63" s="560"/>
      <c r="E63" s="543"/>
      <c r="F63" s="543"/>
      <c r="G63" s="543"/>
      <c r="H63" s="543"/>
      <c r="I63" s="542"/>
      <c r="J63" s="542"/>
      <c r="K63" s="542"/>
      <c r="L63" s="542"/>
      <c r="M63" s="542"/>
      <c r="N63" s="542"/>
      <c r="O63" s="542"/>
    </row>
    <row r="64" spans="1:15" s="559" customFormat="1" ht="51" customHeight="1">
      <c r="A64" s="561" t="s">
        <v>369</v>
      </c>
      <c r="B64" s="1147" t="s">
        <v>520</v>
      </c>
      <c r="C64" s="1149"/>
      <c r="D64" s="560"/>
      <c r="E64" s="561"/>
      <c r="F64" s="561"/>
      <c r="G64" s="561"/>
      <c r="H64" s="561"/>
      <c r="I64" s="542"/>
      <c r="J64" s="542"/>
      <c r="K64" s="542"/>
      <c r="L64" s="542"/>
      <c r="M64" s="542"/>
      <c r="N64" s="542"/>
      <c r="O64" s="542"/>
    </row>
    <row r="65" spans="1:15" s="559" customFormat="1" ht="51" customHeight="1">
      <c r="A65" s="561" t="s">
        <v>363</v>
      </c>
      <c r="B65" s="1147" t="s">
        <v>520</v>
      </c>
      <c r="C65" s="1149"/>
      <c r="D65" s="560"/>
      <c r="E65" s="561"/>
      <c r="F65" s="561"/>
      <c r="G65" s="561"/>
      <c r="H65" s="561"/>
      <c r="I65" s="542"/>
      <c r="J65" s="542"/>
      <c r="K65" s="542"/>
      <c r="L65" s="542"/>
      <c r="M65" s="542"/>
      <c r="N65" s="542"/>
      <c r="O65" s="542"/>
    </row>
    <row r="66" spans="1:15" s="559" customFormat="1" ht="41.25" customHeight="1">
      <c r="A66" s="512" t="s">
        <v>370</v>
      </c>
      <c r="B66" s="1297" t="s">
        <v>621</v>
      </c>
      <c r="C66" s="1297"/>
      <c r="D66" s="1297"/>
      <c r="E66" s="1297"/>
      <c r="F66" s="1297"/>
      <c r="G66" s="1297"/>
      <c r="H66" s="528"/>
      <c r="I66" s="562">
        <f aca="true" t="shared" si="8" ref="I66:O66">I67+I73</f>
        <v>11624217</v>
      </c>
      <c r="J66" s="562">
        <f t="shared" si="8"/>
        <v>2559548</v>
      </c>
      <c r="K66" s="562">
        <f t="shared" si="8"/>
        <v>5978803</v>
      </c>
      <c r="L66" s="562">
        <f t="shared" si="8"/>
        <v>2740000</v>
      </c>
      <c r="M66" s="562">
        <f t="shared" si="8"/>
        <v>0</v>
      </c>
      <c r="N66" s="562">
        <f t="shared" si="8"/>
        <v>0</v>
      </c>
      <c r="O66" s="562">
        <f t="shared" si="8"/>
        <v>10768351</v>
      </c>
    </row>
    <row r="67" spans="1:15" s="559" customFormat="1" ht="30" customHeight="1">
      <c r="A67" s="1222" t="s">
        <v>371</v>
      </c>
      <c r="B67" s="1229" t="s">
        <v>352</v>
      </c>
      <c r="C67" s="1230"/>
      <c r="D67" s="1230"/>
      <c r="E67" s="1230"/>
      <c r="F67" s="1230"/>
      <c r="G67" s="1231"/>
      <c r="H67" s="514" t="s">
        <v>378</v>
      </c>
      <c r="I67" s="517">
        <f>I70</f>
        <v>680000</v>
      </c>
      <c r="J67" s="517">
        <f aca="true" t="shared" si="9" ref="J67:O67">J70</f>
        <v>170000</v>
      </c>
      <c r="K67" s="517">
        <f t="shared" si="9"/>
        <v>170000</v>
      </c>
      <c r="L67" s="517">
        <f t="shared" si="9"/>
        <v>170000</v>
      </c>
      <c r="M67" s="517">
        <f t="shared" si="9"/>
        <v>0</v>
      </c>
      <c r="N67" s="517">
        <f t="shared" si="9"/>
        <v>0</v>
      </c>
      <c r="O67" s="517">
        <f t="shared" si="9"/>
        <v>0</v>
      </c>
    </row>
    <row r="68" spans="1:15" s="559" customFormat="1" ht="32.25" customHeight="1">
      <c r="A68" s="1223"/>
      <c r="B68" s="1232"/>
      <c r="C68" s="1233"/>
      <c r="D68" s="1233"/>
      <c r="E68" s="1233"/>
      <c r="F68" s="1233"/>
      <c r="G68" s="1234"/>
      <c r="H68" s="527" t="s">
        <v>166</v>
      </c>
      <c r="I68" s="518">
        <f>I71</f>
        <v>680000</v>
      </c>
      <c r="J68" s="518">
        <f aca="true" t="shared" si="10" ref="J68:O68">J71</f>
        <v>170000</v>
      </c>
      <c r="K68" s="518">
        <f t="shared" si="10"/>
        <v>170000</v>
      </c>
      <c r="L68" s="518">
        <f t="shared" si="10"/>
        <v>170000</v>
      </c>
      <c r="M68" s="518">
        <f t="shared" si="10"/>
        <v>0</v>
      </c>
      <c r="N68" s="518">
        <f t="shared" si="10"/>
        <v>0</v>
      </c>
      <c r="O68" s="518">
        <f t="shared" si="10"/>
        <v>0</v>
      </c>
    </row>
    <row r="69" spans="1:15" s="559" customFormat="1" ht="26.25" customHeight="1">
      <c r="A69" s="1224"/>
      <c r="B69" s="1235"/>
      <c r="C69" s="1236"/>
      <c r="D69" s="1236"/>
      <c r="E69" s="1236"/>
      <c r="F69" s="1236"/>
      <c r="G69" s="1237"/>
      <c r="H69" s="527" t="s">
        <v>380</v>
      </c>
      <c r="I69" s="518">
        <f>I72</f>
        <v>0</v>
      </c>
      <c r="J69" s="518">
        <f aca="true" t="shared" si="11" ref="J69:O69">J72</f>
        <v>0</v>
      </c>
      <c r="K69" s="518">
        <f t="shared" si="11"/>
        <v>0</v>
      </c>
      <c r="L69" s="518">
        <f t="shared" si="11"/>
        <v>0</v>
      </c>
      <c r="M69" s="518">
        <f t="shared" si="11"/>
        <v>0</v>
      </c>
      <c r="N69" s="518">
        <f t="shared" si="11"/>
        <v>0</v>
      </c>
      <c r="O69" s="518">
        <f t="shared" si="11"/>
        <v>0</v>
      </c>
    </row>
    <row r="70" spans="1:15" s="559" customFormat="1" ht="12.75" customHeight="1">
      <c r="A70" s="1210" t="s">
        <v>372</v>
      </c>
      <c r="B70" s="1249" t="s">
        <v>810</v>
      </c>
      <c r="C70" s="1250"/>
      <c r="D70" s="1210" t="s">
        <v>812</v>
      </c>
      <c r="E70" s="1210" t="s">
        <v>766</v>
      </c>
      <c r="F70" s="1210">
        <v>2014</v>
      </c>
      <c r="G70" s="1210">
        <v>2017</v>
      </c>
      <c r="H70" s="557" t="s">
        <v>378</v>
      </c>
      <c r="I70" s="558">
        <v>680000</v>
      </c>
      <c r="J70" s="558">
        <v>170000</v>
      </c>
      <c r="K70" s="558">
        <v>170000</v>
      </c>
      <c r="L70" s="558">
        <v>170000</v>
      </c>
      <c r="M70" s="558"/>
      <c r="N70" s="558"/>
      <c r="O70" s="558"/>
    </row>
    <row r="71" spans="1:15" s="559" customFormat="1" ht="12.75" customHeight="1">
      <c r="A71" s="1211"/>
      <c r="B71" s="1251"/>
      <c r="C71" s="1252"/>
      <c r="D71" s="1211"/>
      <c r="E71" s="1211"/>
      <c r="F71" s="1211"/>
      <c r="G71" s="1211"/>
      <c r="H71" s="560" t="s">
        <v>166</v>
      </c>
      <c r="I71" s="542">
        <v>680000</v>
      </c>
      <c r="J71" s="542">
        <v>170000</v>
      </c>
      <c r="K71" s="542">
        <v>170000</v>
      </c>
      <c r="L71" s="542">
        <v>170000</v>
      </c>
      <c r="M71" s="542"/>
      <c r="N71" s="542"/>
      <c r="O71" s="542"/>
    </row>
    <row r="72" spans="1:15" s="559" customFormat="1" ht="12.75" customHeight="1">
      <c r="A72" s="1212"/>
      <c r="B72" s="1253"/>
      <c r="C72" s="1254"/>
      <c r="D72" s="1212"/>
      <c r="E72" s="1212"/>
      <c r="F72" s="1212"/>
      <c r="G72" s="1212"/>
      <c r="H72" s="560" t="s">
        <v>380</v>
      </c>
      <c r="I72" s="542"/>
      <c r="J72" s="542"/>
      <c r="K72" s="542"/>
      <c r="L72" s="542"/>
      <c r="M72" s="542"/>
      <c r="N72" s="542"/>
      <c r="O72" s="542"/>
    </row>
    <row r="73" spans="1:15" s="559" customFormat="1" ht="25.5" customHeight="1">
      <c r="A73" s="1222" t="s">
        <v>373</v>
      </c>
      <c r="B73" s="1229" t="s">
        <v>360</v>
      </c>
      <c r="C73" s="1230"/>
      <c r="D73" s="1230"/>
      <c r="E73" s="1230"/>
      <c r="F73" s="1230"/>
      <c r="G73" s="1231"/>
      <c r="H73" s="514" t="s">
        <v>378</v>
      </c>
      <c r="I73" s="517">
        <f>I76+I79+I82</f>
        <v>10944217</v>
      </c>
      <c r="J73" s="517">
        <f aca="true" t="shared" si="12" ref="J73:O73">J76+J79+J82</f>
        <v>2389548</v>
      </c>
      <c r="K73" s="517">
        <f t="shared" si="12"/>
        <v>5808803</v>
      </c>
      <c r="L73" s="517">
        <f t="shared" si="12"/>
        <v>2570000</v>
      </c>
      <c r="M73" s="517">
        <f t="shared" si="12"/>
        <v>0</v>
      </c>
      <c r="N73" s="517">
        <f t="shared" si="12"/>
        <v>0</v>
      </c>
      <c r="O73" s="517">
        <f t="shared" si="12"/>
        <v>10768351</v>
      </c>
    </row>
    <row r="74" spans="1:15" s="559" customFormat="1" ht="30" customHeight="1">
      <c r="A74" s="1223"/>
      <c r="B74" s="1232"/>
      <c r="C74" s="1233"/>
      <c r="D74" s="1233"/>
      <c r="E74" s="1233"/>
      <c r="F74" s="1233"/>
      <c r="G74" s="1234"/>
      <c r="H74" s="527" t="s">
        <v>166</v>
      </c>
      <c r="I74" s="518">
        <f>I77+I80+I83</f>
        <v>6405977</v>
      </c>
      <c r="J74" s="518">
        <f aca="true" t="shared" si="13" ref="J74:O74">J77+J80+J83</f>
        <v>1363127</v>
      </c>
      <c r="K74" s="518">
        <f t="shared" si="13"/>
        <v>3320871</v>
      </c>
      <c r="L74" s="518">
        <f t="shared" si="13"/>
        <v>1570000</v>
      </c>
      <c r="M74" s="518">
        <f t="shared" si="13"/>
        <v>0</v>
      </c>
      <c r="N74" s="518">
        <f t="shared" si="13"/>
        <v>0</v>
      </c>
      <c r="O74" s="518">
        <f t="shared" si="13"/>
        <v>6253998</v>
      </c>
    </row>
    <row r="75" spans="1:15" s="559" customFormat="1" ht="24" customHeight="1">
      <c r="A75" s="1224"/>
      <c r="B75" s="1235"/>
      <c r="C75" s="1236"/>
      <c r="D75" s="1236"/>
      <c r="E75" s="1236"/>
      <c r="F75" s="1236"/>
      <c r="G75" s="1237"/>
      <c r="H75" s="527" t="s">
        <v>380</v>
      </c>
      <c r="I75" s="518">
        <f>I78+I81+I84</f>
        <v>4538240</v>
      </c>
      <c r="J75" s="518">
        <f aca="true" t="shared" si="14" ref="J75:O75">J78+J81+J84</f>
        <v>1026421</v>
      </c>
      <c r="K75" s="518">
        <f t="shared" si="14"/>
        <v>2487932</v>
      </c>
      <c r="L75" s="518">
        <f t="shared" si="14"/>
        <v>1000000</v>
      </c>
      <c r="M75" s="518">
        <f t="shared" si="14"/>
        <v>0</v>
      </c>
      <c r="N75" s="518">
        <f t="shared" si="14"/>
        <v>0</v>
      </c>
      <c r="O75" s="518">
        <f t="shared" si="14"/>
        <v>4514353</v>
      </c>
    </row>
    <row r="76" spans="1:15" s="559" customFormat="1" ht="12.75">
      <c r="A76" s="1219" t="s">
        <v>374</v>
      </c>
      <c r="B76" s="1213" t="s">
        <v>817</v>
      </c>
      <c r="C76" s="1214"/>
      <c r="D76" s="1219" t="s">
        <v>898</v>
      </c>
      <c r="E76" s="1219" t="s">
        <v>766</v>
      </c>
      <c r="F76" s="1219">
        <v>2013</v>
      </c>
      <c r="G76" s="1219">
        <v>2016</v>
      </c>
      <c r="H76" s="807" t="s">
        <v>378</v>
      </c>
      <c r="I76" s="804">
        <f>I77+I78</f>
        <v>5221838</v>
      </c>
      <c r="J76" s="804">
        <f>J77+J78</f>
        <v>1889548</v>
      </c>
      <c r="K76" s="804">
        <f>K77+K78</f>
        <v>3208803</v>
      </c>
      <c r="L76" s="804"/>
      <c r="M76" s="804"/>
      <c r="N76" s="804"/>
      <c r="O76" s="804">
        <f>O77+O78</f>
        <v>5098351</v>
      </c>
    </row>
    <row r="77" spans="1:15" s="559" customFormat="1" ht="12.75">
      <c r="A77" s="1220"/>
      <c r="B77" s="1215"/>
      <c r="C77" s="1216"/>
      <c r="D77" s="1220"/>
      <c r="E77" s="1220"/>
      <c r="F77" s="1220"/>
      <c r="G77" s="1220"/>
      <c r="H77" s="808" t="s">
        <v>166</v>
      </c>
      <c r="I77" s="803">
        <f>123487+J77+K77-23887</f>
        <v>2683598</v>
      </c>
      <c r="J77" s="803">
        <f>313192+549935</f>
        <v>863127</v>
      </c>
      <c r="K77" s="803">
        <f>2516199-J77+67799</f>
        <v>1720871</v>
      </c>
      <c r="L77" s="803"/>
      <c r="M77" s="803"/>
      <c r="N77" s="803"/>
      <c r="O77" s="803">
        <f>J77+K77</f>
        <v>2583998</v>
      </c>
    </row>
    <row r="78" spans="1:15" s="559" customFormat="1" ht="12.75">
      <c r="A78" s="1221"/>
      <c r="B78" s="1217"/>
      <c r="C78" s="1218"/>
      <c r="D78" s="1221"/>
      <c r="E78" s="1221"/>
      <c r="F78" s="1221"/>
      <c r="G78" s="1221"/>
      <c r="H78" s="808" t="s">
        <v>380</v>
      </c>
      <c r="I78" s="803">
        <f>23887+J78+K78</f>
        <v>2538240</v>
      </c>
      <c r="J78" s="803">
        <f>452329+253545+320547</f>
        <v>1026421</v>
      </c>
      <c r="K78" s="803">
        <f>901908+1580276-J78+32169</f>
        <v>1487932</v>
      </c>
      <c r="L78" s="803"/>
      <c r="M78" s="803"/>
      <c r="N78" s="803"/>
      <c r="O78" s="803">
        <f>J78+K78</f>
        <v>2514353</v>
      </c>
    </row>
    <row r="79" spans="1:15" s="559" customFormat="1" ht="12.75">
      <c r="A79" s="1210" t="s">
        <v>375</v>
      </c>
      <c r="B79" s="1249" t="s">
        <v>820</v>
      </c>
      <c r="C79" s="1250"/>
      <c r="D79" s="1210" t="s">
        <v>813</v>
      </c>
      <c r="E79" s="1210" t="s">
        <v>766</v>
      </c>
      <c r="F79" s="1210">
        <v>2013</v>
      </c>
      <c r="G79" s="1210">
        <v>2017</v>
      </c>
      <c r="H79" s="557" t="s">
        <v>378</v>
      </c>
      <c r="I79" s="558">
        <f>1355379</f>
        <v>1355379</v>
      </c>
      <c r="J79" s="558">
        <v>350000</v>
      </c>
      <c r="K79" s="558">
        <f>500000</f>
        <v>500000</v>
      </c>
      <c r="L79" s="558">
        <v>470000</v>
      </c>
      <c r="M79" s="558"/>
      <c r="N79" s="558"/>
      <c r="O79" s="558">
        <f>1320000</f>
        <v>1320000</v>
      </c>
    </row>
    <row r="80" spans="1:15" s="559" customFormat="1" ht="12.75">
      <c r="A80" s="1211"/>
      <c r="B80" s="1251"/>
      <c r="C80" s="1252"/>
      <c r="D80" s="1211"/>
      <c r="E80" s="1211"/>
      <c r="F80" s="1211"/>
      <c r="G80" s="1211"/>
      <c r="H80" s="814" t="s">
        <v>166</v>
      </c>
      <c r="I80" s="542">
        <f>1355379</f>
        <v>1355379</v>
      </c>
      <c r="J80" s="542">
        <v>350000</v>
      </c>
      <c r="K80" s="542">
        <f>500000</f>
        <v>500000</v>
      </c>
      <c r="L80" s="542">
        <v>470000</v>
      </c>
      <c r="M80" s="542"/>
      <c r="N80" s="542"/>
      <c r="O80" s="542">
        <f>1320000</f>
        <v>1320000</v>
      </c>
    </row>
    <row r="81" spans="1:15" s="559" customFormat="1" ht="12.75">
      <c r="A81" s="1212"/>
      <c r="B81" s="1253"/>
      <c r="C81" s="1254"/>
      <c r="D81" s="1212"/>
      <c r="E81" s="1212"/>
      <c r="F81" s="1212"/>
      <c r="G81" s="1212"/>
      <c r="H81" s="814" t="s">
        <v>380</v>
      </c>
      <c r="I81" s="542"/>
      <c r="J81" s="542"/>
      <c r="K81" s="542"/>
      <c r="L81" s="542"/>
      <c r="M81" s="542"/>
      <c r="N81" s="542"/>
      <c r="O81" s="542"/>
    </row>
    <row r="82" spans="1:15" s="559" customFormat="1" ht="12.75" customHeight="1">
      <c r="A82" s="1296" t="s">
        <v>816</v>
      </c>
      <c r="B82" s="1249" t="s">
        <v>818</v>
      </c>
      <c r="C82" s="1250"/>
      <c r="D82" s="1210" t="s">
        <v>819</v>
      </c>
      <c r="E82" s="1210" t="s">
        <v>766</v>
      </c>
      <c r="F82" s="1210">
        <v>2015</v>
      </c>
      <c r="G82" s="1210">
        <v>2017</v>
      </c>
      <c r="H82" s="557" t="s">
        <v>378</v>
      </c>
      <c r="I82" s="558">
        <f>I83+I84</f>
        <v>4367000</v>
      </c>
      <c r="J82" s="558">
        <v>150000</v>
      </c>
      <c r="K82" s="558">
        <v>2100000</v>
      </c>
      <c r="L82" s="558">
        <v>2100000</v>
      </c>
      <c r="M82" s="558"/>
      <c r="N82" s="558"/>
      <c r="O82" s="558">
        <v>4350000</v>
      </c>
    </row>
    <row r="83" spans="1:15" s="559" customFormat="1" ht="12.75">
      <c r="A83" s="1296"/>
      <c r="B83" s="1251"/>
      <c r="C83" s="1252"/>
      <c r="D83" s="1211"/>
      <c r="E83" s="1211"/>
      <c r="F83" s="1211"/>
      <c r="G83" s="1211"/>
      <c r="H83" s="560" t="s">
        <v>166</v>
      </c>
      <c r="I83" s="542">
        <f>17000+J83+K83+L83</f>
        <v>2367000</v>
      </c>
      <c r="J83" s="542">
        <v>150000</v>
      </c>
      <c r="K83" s="542">
        <v>1100000</v>
      </c>
      <c r="L83" s="542">
        <v>1100000</v>
      </c>
      <c r="M83" s="542"/>
      <c r="N83" s="542"/>
      <c r="O83" s="542">
        <v>2350000</v>
      </c>
    </row>
    <row r="84" spans="1:15" s="559" customFormat="1" ht="12.75">
      <c r="A84" s="1296"/>
      <c r="B84" s="1253"/>
      <c r="C84" s="1254"/>
      <c r="D84" s="1212"/>
      <c r="E84" s="1212"/>
      <c r="F84" s="1212"/>
      <c r="G84" s="1212"/>
      <c r="H84" s="560" t="s">
        <v>380</v>
      </c>
      <c r="I84" s="542">
        <v>2000000</v>
      </c>
      <c r="J84" s="542"/>
      <c r="K84" s="542">
        <v>1000000</v>
      </c>
      <c r="L84" s="542">
        <v>1000000</v>
      </c>
      <c r="M84" s="542"/>
      <c r="N84" s="542"/>
      <c r="O84" s="542">
        <v>2000000</v>
      </c>
    </row>
    <row r="85" spans="1:15" ht="17.25">
      <c r="A85" s="1286" t="s">
        <v>496</v>
      </c>
      <c r="B85" s="1286"/>
      <c r="C85" s="1286"/>
      <c r="D85" s="1286"/>
      <c r="E85" s="1286"/>
      <c r="F85" s="1286"/>
      <c r="G85" s="1286"/>
      <c r="H85" s="1286"/>
      <c r="I85" s="1286"/>
      <c r="J85" s="563"/>
      <c r="K85" s="563"/>
      <c r="L85" s="564"/>
      <c r="M85" s="564"/>
      <c r="N85" s="564"/>
      <c r="O85" s="564"/>
    </row>
    <row r="86" spans="1:9" ht="15">
      <c r="A86" s="565" t="s">
        <v>497</v>
      </c>
      <c r="B86" s="565"/>
      <c r="C86" s="565"/>
      <c r="D86" s="565"/>
      <c r="E86" s="565"/>
      <c r="F86" s="565"/>
      <c r="G86" s="565"/>
      <c r="H86" s="565"/>
      <c r="I86" s="565"/>
    </row>
    <row r="87" spans="1:13" ht="12.75">
      <c r="A87" s="565"/>
      <c r="B87" s="565"/>
      <c r="C87" s="565"/>
      <c r="D87" s="565"/>
      <c r="E87" s="565"/>
      <c r="F87" s="565"/>
      <c r="G87" s="565"/>
      <c r="H87" s="565"/>
      <c r="L87" s="1144" t="s">
        <v>172</v>
      </c>
      <c r="M87" s="1144"/>
    </row>
    <row r="88" spans="1:13" ht="12.75">
      <c r="A88" s="565"/>
      <c r="B88" s="565"/>
      <c r="C88" s="565"/>
      <c r="D88" s="565"/>
      <c r="E88" s="565"/>
      <c r="F88" s="565"/>
      <c r="G88" s="565"/>
      <c r="H88" s="565"/>
      <c r="L88" s="1173" t="s">
        <v>173</v>
      </c>
      <c r="M88" s="1173"/>
    </row>
    <row r="89" spans="2:15" ht="15">
      <c r="B89" s="606" t="s">
        <v>168</v>
      </c>
      <c r="C89" s="519"/>
      <c r="D89" s="519"/>
      <c r="E89" s="519"/>
      <c r="N89" s="1238"/>
      <c r="O89" s="1238"/>
    </row>
    <row r="90" spans="2:5" ht="12.75">
      <c r="B90" s="604" t="s">
        <v>379</v>
      </c>
      <c r="C90" s="287"/>
      <c r="D90" s="287"/>
      <c r="E90" s="287"/>
    </row>
    <row r="91" spans="1:15" ht="12.75">
      <c r="A91" s="605"/>
      <c r="B91" s="605"/>
      <c r="C91" s="605"/>
      <c r="D91" s="605"/>
      <c r="E91" s="605"/>
      <c r="F91" s="605"/>
      <c r="G91" s="605"/>
      <c r="H91" s="605"/>
      <c r="N91" s="604"/>
      <c r="O91" s="604"/>
    </row>
    <row r="92" spans="1:15" ht="12.75">
      <c r="A92" s="605"/>
      <c r="B92" s="605"/>
      <c r="C92" s="605"/>
      <c r="D92" s="605"/>
      <c r="E92" s="605"/>
      <c r="F92" s="605"/>
      <c r="G92" s="605"/>
      <c r="H92" s="605"/>
      <c r="N92" s="604"/>
      <c r="O92" s="604"/>
    </row>
    <row r="93" spans="1:15" ht="15.75">
      <c r="A93" s="1225" t="s">
        <v>645</v>
      </c>
      <c r="B93" s="1225"/>
      <c r="C93" s="1225"/>
      <c r="D93" s="1225"/>
      <c r="E93" s="1225"/>
      <c r="F93" s="1225"/>
      <c r="G93" s="1225"/>
      <c r="H93" s="1225"/>
      <c r="I93" s="1225"/>
      <c r="J93" s="1225"/>
      <c r="K93" s="1225"/>
      <c r="L93" s="1225"/>
      <c r="M93" s="1225"/>
      <c r="N93" s="1225"/>
      <c r="O93" s="1225"/>
    </row>
    <row r="94" spans="1:14" ht="19.5" thickBot="1">
      <c r="A94" s="175"/>
      <c r="B94" s="175"/>
      <c r="C94" s="175"/>
      <c r="D94" s="175"/>
      <c r="E94" s="175"/>
      <c r="F94" s="175"/>
      <c r="G94" s="175"/>
      <c r="H94" s="175"/>
      <c r="I94" s="173" t="s">
        <v>37</v>
      </c>
      <c r="J94" s="175"/>
      <c r="K94" s="210"/>
      <c r="L94" s="210"/>
      <c r="M94" s="210"/>
      <c r="N94" s="210"/>
    </row>
    <row r="95" spans="1:10" s="620" customFormat="1" ht="54.75" customHeight="1">
      <c r="A95" s="1278" t="s">
        <v>18</v>
      </c>
      <c r="B95" s="1226" t="s">
        <v>151</v>
      </c>
      <c r="C95" s="1226"/>
      <c r="D95" s="1226" t="s">
        <v>241</v>
      </c>
      <c r="E95" s="1226" t="s">
        <v>169</v>
      </c>
      <c r="F95" s="1287" t="s">
        <v>640</v>
      </c>
      <c r="G95" s="1288"/>
      <c r="H95" s="1226" t="s">
        <v>636</v>
      </c>
      <c r="I95" s="1270" t="s">
        <v>653</v>
      </c>
      <c r="J95" s="619"/>
    </row>
    <row r="96" spans="1:31" s="620" customFormat="1" ht="43.5" customHeight="1">
      <c r="A96" s="1279"/>
      <c r="B96" s="1227"/>
      <c r="C96" s="1227"/>
      <c r="D96" s="1227"/>
      <c r="E96" s="1227"/>
      <c r="F96" s="1289"/>
      <c r="G96" s="1290"/>
      <c r="H96" s="1227"/>
      <c r="I96" s="1271"/>
      <c r="J96" s="629"/>
      <c r="K96" s="629"/>
      <c r="L96" s="629"/>
      <c r="M96" s="629"/>
      <c r="N96" s="629"/>
      <c r="O96" s="629"/>
      <c r="P96" s="629"/>
      <c r="Q96" s="629"/>
      <c r="R96" s="629"/>
      <c r="S96" s="629"/>
      <c r="T96" s="629"/>
      <c r="U96" s="629"/>
      <c r="V96" s="629"/>
      <c r="W96" s="629"/>
      <c r="X96" s="629"/>
      <c r="Y96" s="629"/>
      <c r="Z96" s="629"/>
      <c r="AA96" s="629"/>
      <c r="AB96" s="629"/>
      <c r="AC96" s="629"/>
      <c r="AD96" s="629"/>
      <c r="AE96" s="629"/>
    </row>
    <row r="97" spans="1:31" s="641" customFormat="1" ht="16.5" thickBot="1">
      <c r="A97" s="658">
        <v>1</v>
      </c>
      <c r="B97" s="1228">
        <v>2</v>
      </c>
      <c r="C97" s="1228"/>
      <c r="D97" s="659">
        <v>3</v>
      </c>
      <c r="E97" s="659">
        <v>4</v>
      </c>
      <c r="F97" s="659">
        <v>5</v>
      </c>
      <c r="G97" s="659">
        <v>6</v>
      </c>
      <c r="H97" s="659">
        <v>7</v>
      </c>
      <c r="I97" s="660">
        <v>8</v>
      </c>
      <c r="J97" s="640"/>
      <c r="K97" s="640"/>
      <c r="L97" s="640"/>
      <c r="M97" s="640"/>
      <c r="N97" s="640"/>
      <c r="O97" s="640"/>
      <c r="P97" s="640"/>
      <c r="Q97" s="640"/>
      <c r="R97" s="640"/>
      <c r="S97" s="640"/>
      <c r="T97" s="640"/>
      <c r="U97" s="640"/>
      <c r="V97" s="640"/>
      <c r="W97" s="640"/>
      <c r="X97" s="640"/>
      <c r="Y97" s="640"/>
      <c r="Z97" s="640"/>
      <c r="AA97" s="640"/>
      <c r="AB97" s="640"/>
      <c r="AC97" s="640"/>
      <c r="AD97" s="640"/>
      <c r="AE97" s="640"/>
    </row>
    <row r="98" spans="1:31" s="622" customFormat="1" ht="16.5" customHeight="1">
      <c r="A98" s="1239" t="s">
        <v>637</v>
      </c>
      <c r="B98" s="1240"/>
      <c r="C98" s="1240"/>
      <c r="D98" s="1240"/>
      <c r="E98" s="1240"/>
      <c r="F98" s="1240"/>
      <c r="G98" s="1240"/>
      <c r="H98" s="644" t="s">
        <v>147</v>
      </c>
      <c r="I98" s="645">
        <f>SUM(I99:I101)</f>
        <v>6126000</v>
      </c>
      <c r="J98" s="630"/>
      <c r="K98" s="630"/>
      <c r="L98" s="630"/>
      <c r="M98" s="631"/>
      <c r="N98" s="629"/>
      <c r="O98" s="629"/>
      <c r="P98" s="629"/>
      <c r="Q98" s="629"/>
      <c r="R98" s="629"/>
      <c r="S98" s="629"/>
      <c r="T98" s="629"/>
      <c r="U98" s="629"/>
      <c r="V98" s="629"/>
      <c r="W98" s="629"/>
      <c r="X98" s="629"/>
      <c r="Y98" s="629"/>
      <c r="Z98" s="629"/>
      <c r="AA98" s="629"/>
      <c r="AB98" s="629"/>
      <c r="AC98" s="629"/>
      <c r="AD98" s="629"/>
      <c r="AE98" s="629"/>
    </row>
    <row r="99" spans="1:31" s="622" customFormat="1" ht="16.5" customHeight="1">
      <c r="A99" s="1241"/>
      <c r="B99" s="1242"/>
      <c r="C99" s="1242"/>
      <c r="D99" s="1242"/>
      <c r="E99" s="1242"/>
      <c r="F99" s="1242"/>
      <c r="G99" s="1242"/>
      <c r="H99" s="646" t="s">
        <v>166</v>
      </c>
      <c r="I99" s="647">
        <f>SUM(I103+I119)</f>
        <v>3127000</v>
      </c>
      <c r="J99" s="630"/>
      <c r="K99" s="630"/>
      <c r="L99" s="630"/>
      <c r="M99" s="631"/>
      <c r="N99" s="629"/>
      <c r="O99" s="629"/>
      <c r="P99" s="629"/>
      <c r="Q99" s="629"/>
      <c r="R99" s="629"/>
      <c r="S99" s="629"/>
      <c r="T99" s="629"/>
      <c r="U99" s="629"/>
      <c r="V99" s="629"/>
      <c r="W99" s="629"/>
      <c r="X99" s="629"/>
      <c r="Y99" s="629"/>
      <c r="Z99" s="629"/>
      <c r="AA99" s="629"/>
      <c r="AB99" s="629"/>
      <c r="AC99" s="629"/>
      <c r="AD99" s="629"/>
      <c r="AE99" s="629"/>
    </row>
    <row r="100" spans="1:31" s="622" customFormat="1" ht="16.5" customHeight="1">
      <c r="A100" s="1241"/>
      <c r="B100" s="1242"/>
      <c r="C100" s="1242"/>
      <c r="D100" s="1242"/>
      <c r="E100" s="1242"/>
      <c r="F100" s="1242"/>
      <c r="G100" s="1242"/>
      <c r="H100" s="646" t="s">
        <v>148</v>
      </c>
      <c r="I100" s="647">
        <f>SUM(I104+I120)</f>
        <v>1009500</v>
      </c>
      <c r="J100" s="630"/>
      <c r="K100" s="630"/>
      <c r="L100" s="630"/>
      <c r="M100" s="629"/>
      <c r="N100" s="629"/>
      <c r="O100" s="629"/>
      <c r="P100" s="629"/>
      <c r="Q100" s="629"/>
      <c r="R100" s="629"/>
      <c r="S100" s="629"/>
      <c r="T100" s="629"/>
      <c r="U100" s="629"/>
      <c r="V100" s="629"/>
      <c r="W100" s="629"/>
      <c r="X100" s="629"/>
      <c r="Y100" s="629"/>
      <c r="Z100" s="629"/>
      <c r="AA100" s="629"/>
      <c r="AB100" s="629"/>
      <c r="AC100" s="629"/>
      <c r="AD100" s="629"/>
      <c r="AE100" s="629"/>
    </row>
    <row r="101" spans="1:31" s="622" customFormat="1" ht="16.5" thickBot="1">
      <c r="A101" s="1243"/>
      <c r="B101" s="1244"/>
      <c r="C101" s="1244"/>
      <c r="D101" s="1244"/>
      <c r="E101" s="1244"/>
      <c r="F101" s="1244"/>
      <c r="G101" s="1244"/>
      <c r="H101" s="648" t="s">
        <v>643</v>
      </c>
      <c r="I101" s="647">
        <f>SUM(I105+I121)</f>
        <v>1989500</v>
      </c>
      <c r="J101" s="630"/>
      <c r="K101" s="630"/>
      <c r="L101" s="630"/>
      <c r="M101" s="629"/>
      <c r="N101" s="629"/>
      <c r="O101" s="629"/>
      <c r="P101" s="629"/>
      <c r="Q101" s="629"/>
      <c r="R101" s="629"/>
      <c r="S101" s="629"/>
      <c r="T101" s="629"/>
      <c r="U101" s="629"/>
      <c r="V101" s="629"/>
      <c r="W101" s="629"/>
      <c r="X101" s="629"/>
      <c r="Y101" s="629"/>
      <c r="Z101" s="629"/>
      <c r="AA101" s="629"/>
      <c r="AB101" s="629"/>
      <c r="AC101" s="629"/>
      <c r="AD101" s="629"/>
      <c r="AE101" s="629"/>
    </row>
    <row r="102" spans="1:31" s="641" customFormat="1" ht="16.5" customHeight="1">
      <c r="A102" s="1280" t="s">
        <v>638</v>
      </c>
      <c r="B102" s="1281"/>
      <c r="C102" s="1281"/>
      <c r="D102" s="1281"/>
      <c r="E102" s="1281"/>
      <c r="F102" s="1281"/>
      <c r="G102" s="1281"/>
      <c r="H102" s="649" t="s">
        <v>147</v>
      </c>
      <c r="I102" s="650">
        <f>SUM(I103:I105)</f>
        <v>0</v>
      </c>
      <c r="J102" s="638"/>
      <c r="K102" s="638"/>
      <c r="L102" s="638"/>
      <c r="M102" s="639"/>
      <c r="N102" s="640"/>
      <c r="O102" s="640"/>
      <c r="P102" s="640"/>
      <c r="Q102" s="640"/>
      <c r="R102" s="640"/>
      <c r="S102" s="640"/>
      <c r="T102" s="640"/>
      <c r="U102" s="640"/>
      <c r="V102" s="640"/>
      <c r="W102" s="640"/>
      <c r="X102" s="640"/>
      <c r="Y102" s="640"/>
      <c r="Z102" s="640"/>
      <c r="AA102" s="640"/>
      <c r="AB102" s="640"/>
      <c r="AC102" s="640"/>
      <c r="AD102" s="640"/>
      <c r="AE102" s="640"/>
    </row>
    <row r="103" spans="1:31" s="641" customFormat="1" ht="16.5" customHeight="1">
      <c r="A103" s="1282"/>
      <c r="B103" s="1283"/>
      <c r="C103" s="1283"/>
      <c r="D103" s="1283"/>
      <c r="E103" s="1283"/>
      <c r="F103" s="1283"/>
      <c r="G103" s="1283"/>
      <c r="H103" s="651" t="s">
        <v>166</v>
      </c>
      <c r="I103" s="652">
        <f>SUM(I107+I111+I115)</f>
        <v>0</v>
      </c>
      <c r="J103" s="638"/>
      <c r="K103" s="638"/>
      <c r="L103" s="638"/>
      <c r="M103" s="639"/>
      <c r="N103" s="640"/>
      <c r="O103" s="640"/>
      <c r="P103" s="640"/>
      <c r="Q103" s="640"/>
      <c r="R103" s="640"/>
      <c r="S103" s="640"/>
      <c r="T103" s="640"/>
      <c r="U103" s="640"/>
      <c r="V103" s="640"/>
      <c r="W103" s="640"/>
      <c r="X103" s="640"/>
      <c r="Y103" s="640"/>
      <c r="Z103" s="640"/>
      <c r="AA103" s="640"/>
      <c r="AB103" s="640"/>
      <c r="AC103" s="640"/>
      <c r="AD103" s="640"/>
      <c r="AE103" s="640"/>
    </row>
    <row r="104" spans="1:31" s="641" customFormat="1" ht="16.5" customHeight="1">
      <c r="A104" s="1282"/>
      <c r="B104" s="1283"/>
      <c r="C104" s="1283"/>
      <c r="D104" s="1283"/>
      <c r="E104" s="1283"/>
      <c r="F104" s="1283"/>
      <c r="G104" s="1283"/>
      <c r="H104" s="651" t="s">
        <v>148</v>
      </c>
      <c r="I104" s="652">
        <f>SUM(I108+I112+I116)</f>
        <v>0</v>
      </c>
      <c r="J104" s="638"/>
      <c r="K104" s="638"/>
      <c r="L104" s="638"/>
      <c r="M104" s="640"/>
      <c r="N104" s="640"/>
      <c r="O104" s="640"/>
      <c r="P104" s="640"/>
      <c r="Q104" s="640"/>
      <c r="R104" s="640"/>
      <c r="S104" s="640"/>
      <c r="T104" s="640"/>
      <c r="U104" s="640"/>
      <c r="V104" s="640"/>
      <c r="W104" s="640"/>
      <c r="X104" s="640"/>
      <c r="Y104" s="640"/>
      <c r="Z104" s="640"/>
      <c r="AA104" s="640"/>
      <c r="AB104" s="640"/>
      <c r="AC104" s="640"/>
      <c r="AD104" s="640"/>
      <c r="AE104" s="640"/>
    </row>
    <row r="105" spans="1:31" s="641" customFormat="1" ht="16.5" thickBot="1">
      <c r="A105" s="1284"/>
      <c r="B105" s="1285"/>
      <c r="C105" s="1285"/>
      <c r="D105" s="1285"/>
      <c r="E105" s="1285"/>
      <c r="F105" s="1285"/>
      <c r="G105" s="1285"/>
      <c r="H105" s="653" t="s">
        <v>643</v>
      </c>
      <c r="I105" s="654">
        <f>SUM(I109+I113+I117)</f>
        <v>0</v>
      </c>
      <c r="J105" s="638"/>
      <c r="K105" s="638"/>
      <c r="L105" s="638"/>
      <c r="M105" s="640"/>
      <c r="N105" s="640"/>
      <c r="O105" s="640"/>
      <c r="P105" s="640"/>
      <c r="Q105" s="640"/>
      <c r="R105" s="640"/>
      <c r="S105" s="640"/>
      <c r="T105" s="640"/>
      <c r="U105" s="640"/>
      <c r="V105" s="640"/>
      <c r="W105" s="640"/>
      <c r="X105" s="640"/>
      <c r="Y105" s="640"/>
      <c r="Z105" s="640"/>
      <c r="AA105" s="640"/>
      <c r="AB105" s="640"/>
      <c r="AC105" s="640"/>
      <c r="AD105" s="640"/>
      <c r="AE105" s="640"/>
    </row>
    <row r="106" spans="1:31" s="628" customFormat="1" ht="16.5" customHeight="1">
      <c r="A106" s="1247" t="s">
        <v>298</v>
      </c>
      <c r="B106" s="1267"/>
      <c r="C106" s="1268"/>
      <c r="D106" s="1255"/>
      <c r="E106" s="1245"/>
      <c r="F106" s="1257"/>
      <c r="G106" s="1258"/>
      <c r="H106" s="626" t="s">
        <v>641</v>
      </c>
      <c r="I106" s="634">
        <f>SUM(I107:I109)</f>
        <v>0</v>
      </c>
      <c r="J106" s="632"/>
      <c r="K106" s="632"/>
      <c r="L106" s="632"/>
      <c r="M106" s="633"/>
      <c r="N106" s="633"/>
      <c r="O106" s="633"/>
      <c r="P106" s="633"/>
      <c r="Q106" s="633"/>
      <c r="R106" s="633"/>
      <c r="S106" s="633"/>
      <c r="T106" s="633"/>
      <c r="U106" s="633"/>
      <c r="V106" s="633"/>
      <c r="W106" s="633"/>
      <c r="X106" s="633"/>
      <c r="Y106" s="633"/>
      <c r="Z106" s="633"/>
      <c r="AA106" s="633"/>
      <c r="AB106" s="633"/>
      <c r="AC106" s="633"/>
      <c r="AD106" s="633"/>
      <c r="AE106" s="633"/>
    </row>
    <row r="107" spans="1:31" s="628" customFormat="1" ht="15.75">
      <c r="A107" s="1248"/>
      <c r="B107" s="1267"/>
      <c r="C107" s="1268"/>
      <c r="D107" s="1255"/>
      <c r="E107" s="1245"/>
      <c r="F107" s="1257"/>
      <c r="G107" s="1258"/>
      <c r="H107" s="624" t="s">
        <v>166</v>
      </c>
      <c r="I107" s="635"/>
      <c r="J107" s="632"/>
      <c r="K107" s="632"/>
      <c r="L107" s="632"/>
      <c r="M107" s="633"/>
      <c r="N107" s="633"/>
      <c r="O107" s="633"/>
      <c r="P107" s="633"/>
      <c r="Q107" s="633"/>
      <c r="R107" s="633"/>
      <c r="S107" s="633"/>
      <c r="T107" s="633"/>
      <c r="U107" s="633"/>
      <c r="V107" s="633"/>
      <c r="W107" s="633"/>
      <c r="X107" s="633"/>
      <c r="Y107" s="633"/>
      <c r="Z107" s="633"/>
      <c r="AA107" s="633"/>
      <c r="AB107" s="633"/>
      <c r="AC107" s="633"/>
      <c r="AD107" s="633"/>
      <c r="AE107" s="633"/>
    </row>
    <row r="108" spans="1:31" s="628" customFormat="1" ht="15.75">
      <c r="A108" s="1248"/>
      <c r="B108" s="1267"/>
      <c r="C108" s="1268"/>
      <c r="D108" s="1255"/>
      <c r="E108" s="1245"/>
      <c r="F108" s="1257"/>
      <c r="G108" s="1258"/>
      <c r="H108" s="624" t="s">
        <v>148</v>
      </c>
      <c r="I108" s="635"/>
      <c r="J108" s="632"/>
      <c r="K108" s="632"/>
      <c r="L108" s="632"/>
      <c r="M108" s="633"/>
      <c r="N108" s="633"/>
      <c r="O108" s="633"/>
      <c r="P108" s="633"/>
      <c r="Q108" s="633"/>
      <c r="R108" s="633"/>
      <c r="S108" s="633"/>
      <c r="T108" s="633"/>
      <c r="U108" s="633"/>
      <c r="V108" s="633"/>
      <c r="W108" s="633"/>
      <c r="X108" s="633"/>
      <c r="Y108" s="633"/>
      <c r="Z108" s="633"/>
      <c r="AA108" s="633"/>
      <c r="AB108" s="633"/>
      <c r="AC108" s="633"/>
      <c r="AD108" s="633"/>
      <c r="AE108" s="633"/>
    </row>
    <row r="109" spans="1:12" s="628" customFormat="1" ht="15">
      <c r="A109" s="1248"/>
      <c r="B109" s="1274"/>
      <c r="C109" s="1275"/>
      <c r="D109" s="1255"/>
      <c r="E109" s="1246"/>
      <c r="F109" s="1257"/>
      <c r="G109" s="1258"/>
      <c r="H109" s="624" t="s">
        <v>642</v>
      </c>
      <c r="I109" s="635"/>
      <c r="J109" s="627"/>
      <c r="K109" s="627"/>
      <c r="L109" s="627"/>
    </row>
    <row r="110" spans="1:12" s="621" customFormat="1" ht="21" customHeight="1">
      <c r="A110" s="1248" t="s">
        <v>299</v>
      </c>
      <c r="B110" s="1276"/>
      <c r="C110" s="1277"/>
      <c r="D110" s="1273"/>
      <c r="E110" s="1269"/>
      <c r="F110" s="1256"/>
      <c r="G110" s="1256"/>
      <c r="H110" s="625" t="s">
        <v>147</v>
      </c>
      <c r="I110" s="636">
        <f>SUM(I111:I113)</f>
        <v>0</v>
      </c>
      <c r="J110" s="623"/>
      <c r="K110" s="623"/>
      <c r="L110" s="623"/>
    </row>
    <row r="111" spans="1:12" s="621" customFormat="1" ht="21" customHeight="1">
      <c r="A111" s="1248"/>
      <c r="B111" s="1267"/>
      <c r="C111" s="1268"/>
      <c r="D111" s="1273"/>
      <c r="E111" s="1245"/>
      <c r="F111" s="1256"/>
      <c r="G111" s="1256"/>
      <c r="H111" s="624" t="s">
        <v>166</v>
      </c>
      <c r="I111" s="635"/>
      <c r="J111" s="623"/>
      <c r="K111" s="623"/>
      <c r="L111" s="623"/>
    </row>
    <row r="112" spans="1:12" s="621" customFormat="1" ht="21" customHeight="1">
      <c r="A112" s="1248"/>
      <c r="B112" s="1267"/>
      <c r="C112" s="1268"/>
      <c r="D112" s="1273"/>
      <c r="E112" s="1245"/>
      <c r="F112" s="1256"/>
      <c r="G112" s="1256"/>
      <c r="H112" s="624" t="s">
        <v>148</v>
      </c>
      <c r="I112" s="635"/>
      <c r="J112" s="623"/>
      <c r="K112" s="623"/>
      <c r="L112" s="623"/>
    </row>
    <row r="113" spans="1:12" s="621" customFormat="1" ht="21" customHeight="1">
      <c r="A113" s="1248"/>
      <c r="B113" s="1274"/>
      <c r="C113" s="1275"/>
      <c r="D113" s="1273"/>
      <c r="E113" s="1246"/>
      <c r="F113" s="1256"/>
      <c r="G113" s="1256"/>
      <c r="H113" s="624" t="s">
        <v>642</v>
      </c>
      <c r="I113" s="635"/>
      <c r="J113" s="623"/>
      <c r="K113" s="623"/>
      <c r="L113" s="623"/>
    </row>
    <row r="114" spans="1:12" s="621" customFormat="1" ht="21" customHeight="1">
      <c r="A114" s="1247" t="s">
        <v>358</v>
      </c>
      <c r="B114" s="1267"/>
      <c r="C114" s="1268"/>
      <c r="D114" s="1272"/>
      <c r="E114" s="1245"/>
      <c r="F114" s="1257"/>
      <c r="G114" s="1258"/>
      <c r="H114" s="626" t="s">
        <v>147</v>
      </c>
      <c r="I114" s="634">
        <f>SUM(I115:I117)</f>
        <v>0</v>
      </c>
      <c r="J114" s="623"/>
      <c r="K114" s="623"/>
      <c r="L114" s="623"/>
    </row>
    <row r="115" spans="1:12" s="621" customFormat="1" ht="21" customHeight="1">
      <c r="A115" s="1248"/>
      <c r="B115" s="1267"/>
      <c r="C115" s="1268"/>
      <c r="D115" s="1273"/>
      <c r="E115" s="1245"/>
      <c r="F115" s="1257"/>
      <c r="G115" s="1258"/>
      <c r="H115" s="624" t="s">
        <v>166</v>
      </c>
      <c r="I115" s="635"/>
      <c r="J115" s="623"/>
      <c r="K115" s="623"/>
      <c r="L115" s="623"/>
    </row>
    <row r="116" spans="1:12" s="621" customFormat="1" ht="21" customHeight="1">
      <c r="A116" s="1248"/>
      <c r="B116" s="1267"/>
      <c r="C116" s="1268"/>
      <c r="D116" s="1273"/>
      <c r="E116" s="1245"/>
      <c r="F116" s="1257"/>
      <c r="G116" s="1258"/>
      <c r="H116" s="624" t="s">
        <v>148</v>
      </c>
      <c r="I116" s="635"/>
      <c r="J116" s="623"/>
      <c r="K116" s="623"/>
      <c r="L116" s="623"/>
    </row>
    <row r="117" spans="1:12" s="621" customFormat="1" ht="21" customHeight="1" thickBot="1">
      <c r="A117" s="1295"/>
      <c r="B117" s="1267"/>
      <c r="C117" s="1268"/>
      <c r="D117" s="1273"/>
      <c r="E117" s="1245"/>
      <c r="F117" s="1259"/>
      <c r="G117" s="1260"/>
      <c r="H117" s="624" t="s">
        <v>642</v>
      </c>
      <c r="I117" s="637"/>
      <c r="J117" s="623"/>
      <c r="K117" s="623"/>
      <c r="L117" s="623"/>
    </row>
    <row r="118" spans="1:13" s="641" customFormat="1" ht="16.5" customHeight="1">
      <c r="A118" s="1280" t="s">
        <v>639</v>
      </c>
      <c r="B118" s="1281"/>
      <c r="C118" s="1281"/>
      <c r="D118" s="1281"/>
      <c r="E118" s="1281"/>
      <c r="F118" s="1281"/>
      <c r="G118" s="1281"/>
      <c r="H118" s="655" t="s">
        <v>147</v>
      </c>
      <c r="I118" s="650">
        <f>SUM(I119:I121)</f>
        <v>6126000</v>
      </c>
      <c r="J118" s="642"/>
      <c r="K118" s="642"/>
      <c r="L118" s="642"/>
      <c r="M118" s="643"/>
    </row>
    <row r="119" spans="1:13" s="641" customFormat="1" ht="16.5" customHeight="1">
      <c r="A119" s="1282"/>
      <c r="B119" s="1283"/>
      <c r="C119" s="1283"/>
      <c r="D119" s="1283"/>
      <c r="E119" s="1283"/>
      <c r="F119" s="1283"/>
      <c r="G119" s="1283"/>
      <c r="H119" s="656" t="s">
        <v>166</v>
      </c>
      <c r="I119" s="652">
        <f>I123+I127+I131</f>
        <v>3127000</v>
      </c>
      <c r="J119" s="642"/>
      <c r="K119" s="642"/>
      <c r="L119" s="642"/>
      <c r="M119" s="643"/>
    </row>
    <row r="120" spans="1:12" s="641" customFormat="1" ht="16.5" customHeight="1">
      <c r="A120" s="1282"/>
      <c r="B120" s="1283"/>
      <c r="C120" s="1283"/>
      <c r="D120" s="1283"/>
      <c r="E120" s="1283"/>
      <c r="F120" s="1283"/>
      <c r="G120" s="1283"/>
      <c r="H120" s="656" t="s">
        <v>148</v>
      </c>
      <c r="I120" s="652">
        <f>I124+I128+I132</f>
        <v>1009500</v>
      </c>
      <c r="J120" s="642"/>
      <c r="K120" s="642"/>
      <c r="L120" s="642"/>
    </row>
    <row r="121" spans="1:12" s="641" customFormat="1" ht="15.75" thickBot="1">
      <c r="A121" s="1284"/>
      <c r="B121" s="1285"/>
      <c r="C121" s="1285"/>
      <c r="D121" s="1285"/>
      <c r="E121" s="1285"/>
      <c r="F121" s="1285"/>
      <c r="G121" s="1285"/>
      <c r="H121" s="657" t="s">
        <v>643</v>
      </c>
      <c r="I121" s="654">
        <f>I125+I129+I133</f>
        <v>1989500</v>
      </c>
      <c r="J121" s="642"/>
      <c r="K121" s="642"/>
      <c r="L121" s="642"/>
    </row>
    <row r="122" spans="1:12" s="628" customFormat="1" ht="16.5" customHeight="1">
      <c r="A122" s="1247" t="s">
        <v>84</v>
      </c>
      <c r="B122" s="1267" t="s">
        <v>822</v>
      </c>
      <c r="C122" s="1268"/>
      <c r="D122" s="1291" t="s">
        <v>830</v>
      </c>
      <c r="E122" s="1245" t="s">
        <v>814</v>
      </c>
      <c r="F122" s="1261" t="s">
        <v>766</v>
      </c>
      <c r="G122" s="1262"/>
      <c r="H122" s="626" t="s">
        <v>147</v>
      </c>
      <c r="I122" s="634">
        <f>SUM(I123:I125)</f>
        <v>1446000</v>
      </c>
      <c r="J122" s="627"/>
      <c r="K122" s="627"/>
      <c r="L122" s="627"/>
    </row>
    <row r="123" spans="1:12" s="628" customFormat="1" ht="15">
      <c r="A123" s="1248"/>
      <c r="B123" s="1267"/>
      <c r="C123" s="1268"/>
      <c r="D123" s="1291"/>
      <c r="E123" s="1245"/>
      <c r="F123" s="1263"/>
      <c r="G123" s="1264"/>
      <c r="H123" s="624" t="s">
        <v>166</v>
      </c>
      <c r="I123" s="635">
        <v>436500</v>
      </c>
      <c r="J123" s="627"/>
      <c r="K123" s="627"/>
      <c r="L123" s="627"/>
    </row>
    <row r="124" spans="1:12" s="628" customFormat="1" ht="15">
      <c r="A124" s="1248"/>
      <c r="B124" s="1267"/>
      <c r="C124" s="1268"/>
      <c r="D124" s="1291"/>
      <c r="E124" s="1245"/>
      <c r="F124" s="1263"/>
      <c r="G124" s="1264"/>
      <c r="H124" s="624" t="s">
        <v>148</v>
      </c>
      <c r="I124" s="635">
        <v>1009500</v>
      </c>
      <c r="J124" s="627"/>
      <c r="K124" s="627"/>
      <c r="L124" s="627"/>
    </row>
    <row r="125" spans="1:12" s="628" customFormat="1" ht="15">
      <c r="A125" s="1248"/>
      <c r="B125" s="1274"/>
      <c r="C125" s="1275"/>
      <c r="D125" s="1291"/>
      <c r="E125" s="1246"/>
      <c r="F125" s="1265"/>
      <c r="G125" s="1266"/>
      <c r="H125" s="624" t="s">
        <v>642</v>
      </c>
      <c r="I125" s="635"/>
      <c r="J125" s="627"/>
      <c r="K125" s="627"/>
      <c r="L125" s="627"/>
    </row>
    <row r="126" spans="1:12" s="628" customFormat="1" ht="15">
      <c r="A126" s="1248" t="s">
        <v>90</v>
      </c>
      <c r="B126" s="1276" t="s">
        <v>895</v>
      </c>
      <c r="C126" s="1277"/>
      <c r="D126" s="1292" t="s">
        <v>897</v>
      </c>
      <c r="E126" s="1269" t="s">
        <v>814</v>
      </c>
      <c r="F126" s="1293" t="s">
        <v>766</v>
      </c>
      <c r="G126" s="1294"/>
      <c r="H126" s="626" t="s">
        <v>147</v>
      </c>
      <c r="I126" s="636">
        <f>SUM(I127:I129)</f>
        <v>3900000</v>
      </c>
      <c r="J126" s="627"/>
      <c r="K126" s="627"/>
      <c r="L126" s="627"/>
    </row>
    <row r="127" spans="1:12" s="628" customFormat="1" ht="15">
      <c r="A127" s="1248"/>
      <c r="B127" s="1267"/>
      <c r="C127" s="1268"/>
      <c r="D127" s="1292"/>
      <c r="E127" s="1245"/>
      <c r="F127" s="1263"/>
      <c r="G127" s="1264"/>
      <c r="H127" s="624" t="s">
        <v>166</v>
      </c>
      <c r="I127" s="635">
        <v>2250000</v>
      </c>
      <c r="J127" s="627"/>
      <c r="K127" s="627"/>
      <c r="L127" s="627"/>
    </row>
    <row r="128" spans="1:12" s="628" customFormat="1" ht="15">
      <c r="A128" s="1248"/>
      <c r="B128" s="1267"/>
      <c r="C128" s="1268"/>
      <c r="D128" s="1292"/>
      <c r="E128" s="1245"/>
      <c r="F128" s="1263"/>
      <c r="G128" s="1264"/>
      <c r="H128" s="624" t="s">
        <v>148</v>
      </c>
      <c r="I128" s="635"/>
      <c r="J128" s="627"/>
      <c r="K128" s="627"/>
      <c r="L128" s="627"/>
    </row>
    <row r="129" spans="1:12" s="628" customFormat="1" ht="15">
      <c r="A129" s="1248"/>
      <c r="B129" s="1274"/>
      <c r="C129" s="1275"/>
      <c r="D129" s="1292"/>
      <c r="E129" s="1246"/>
      <c r="F129" s="1265"/>
      <c r="G129" s="1266"/>
      <c r="H129" s="624" t="s">
        <v>642</v>
      </c>
      <c r="I129" s="635">
        <v>1650000</v>
      </c>
      <c r="J129" s="627"/>
      <c r="K129" s="627"/>
      <c r="L129" s="627"/>
    </row>
    <row r="130" spans="1:12" s="621" customFormat="1" ht="15">
      <c r="A130" s="1248" t="s">
        <v>97</v>
      </c>
      <c r="B130" s="1276" t="s">
        <v>907</v>
      </c>
      <c r="C130" s="1277"/>
      <c r="D130" s="1292" t="s">
        <v>896</v>
      </c>
      <c r="E130" s="1269" t="s">
        <v>843</v>
      </c>
      <c r="F130" s="1293" t="s">
        <v>766</v>
      </c>
      <c r="G130" s="1294"/>
      <c r="H130" s="626" t="s">
        <v>147</v>
      </c>
      <c r="I130" s="636">
        <f>SUM(I131:I133)</f>
        <v>780000</v>
      </c>
      <c r="J130" s="623"/>
      <c r="K130" s="623"/>
      <c r="L130" s="623"/>
    </row>
    <row r="131" spans="1:12" s="621" customFormat="1" ht="15">
      <c r="A131" s="1248"/>
      <c r="B131" s="1267"/>
      <c r="C131" s="1268"/>
      <c r="D131" s="1292"/>
      <c r="E131" s="1245"/>
      <c r="F131" s="1263"/>
      <c r="G131" s="1264"/>
      <c r="H131" s="624" t="s">
        <v>166</v>
      </c>
      <c r="I131" s="635">
        <v>440500</v>
      </c>
      <c r="J131" s="623"/>
      <c r="K131" s="623"/>
      <c r="L131" s="623"/>
    </row>
    <row r="132" spans="1:12" s="621" customFormat="1" ht="15">
      <c r="A132" s="1248"/>
      <c r="B132" s="1267"/>
      <c r="C132" s="1268"/>
      <c r="D132" s="1292"/>
      <c r="E132" s="1245"/>
      <c r="F132" s="1263"/>
      <c r="G132" s="1264"/>
      <c r="H132" s="624" t="s">
        <v>148</v>
      </c>
      <c r="I132" s="635"/>
      <c r="J132" s="623"/>
      <c r="K132" s="623"/>
      <c r="L132" s="623"/>
    </row>
    <row r="133" spans="1:12" s="621" customFormat="1" ht="15">
      <c r="A133" s="1248"/>
      <c r="B133" s="1274"/>
      <c r="C133" s="1275"/>
      <c r="D133" s="1292"/>
      <c r="E133" s="1246"/>
      <c r="F133" s="1265"/>
      <c r="G133" s="1266"/>
      <c r="H133" s="624" t="s">
        <v>642</v>
      </c>
      <c r="I133" s="635">
        <v>339500</v>
      </c>
      <c r="J133" s="623"/>
      <c r="K133" s="623"/>
      <c r="L133" s="623"/>
    </row>
    <row r="134" spans="1:9" ht="15">
      <c r="A134" s="605" t="s">
        <v>497</v>
      </c>
      <c r="B134" s="605"/>
      <c r="C134" s="605"/>
      <c r="D134" s="605"/>
      <c r="E134" s="605"/>
      <c r="F134" s="605"/>
      <c r="G134" s="605"/>
      <c r="H134" s="605"/>
      <c r="I134" s="605"/>
    </row>
    <row r="135" spans="1:9" ht="12.75">
      <c r="A135" s="605"/>
      <c r="B135" s="605"/>
      <c r="C135" s="605"/>
      <c r="D135" s="605"/>
      <c r="E135" s="605"/>
      <c r="F135" s="605"/>
      <c r="G135" s="605"/>
      <c r="H135" s="605"/>
      <c r="I135" s="605"/>
    </row>
    <row r="136" spans="1:13" ht="12.75">
      <c r="A136" s="605"/>
      <c r="B136" s="605"/>
      <c r="C136" s="605"/>
      <c r="D136" s="605"/>
      <c r="E136" s="605"/>
      <c r="F136" s="605"/>
      <c r="G136" s="605"/>
      <c r="H136" s="605"/>
      <c r="L136" s="1144" t="s">
        <v>172</v>
      </c>
      <c r="M136" s="1144"/>
    </row>
    <row r="137" spans="1:13" ht="12.75">
      <c r="A137" s="605"/>
      <c r="B137" s="605"/>
      <c r="C137" s="605"/>
      <c r="D137" s="605"/>
      <c r="E137" s="605"/>
      <c r="F137" s="605"/>
      <c r="G137" s="605"/>
      <c r="H137" s="605"/>
      <c r="L137" s="1173" t="s">
        <v>173</v>
      </c>
      <c r="M137" s="1173"/>
    </row>
  </sheetData>
  <sheetProtection/>
  <mergeCells count="172">
    <mergeCell ref="B18:B21"/>
    <mergeCell ref="O7:O8"/>
    <mergeCell ref="B10:G10"/>
    <mergeCell ref="A67:A69"/>
    <mergeCell ref="B67:G69"/>
    <mergeCell ref="B60:C60"/>
    <mergeCell ref="D18:D21"/>
    <mergeCell ref="D7:D8"/>
    <mergeCell ref="A30:A33"/>
    <mergeCell ref="A26:A29"/>
    <mergeCell ref="N1:O1"/>
    <mergeCell ref="I7:I8"/>
    <mergeCell ref="A14:A17"/>
    <mergeCell ref="B14:G17"/>
    <mergeCell ref="B30:G33"/>
    <mergeCell ref="B63:C63"/>
    <mergeCell ref="C18:C21"/>
    <mergeCell ref="A5:O5"/>
    <mergeCell ref="B62:G62"/>
    <mergeCell ref="B61:C61"/>
    <mergeCell ref="A18:A21"/>
    <mergeCell ref="B7:B8"/>
    <mergeCell ref="D42:D45"/>
    <mergeCell ref="E7:E8"/>
    <mergeCell ref="F7:G7"/>
    <mergeCell ref="B59:C59"/>
    <mergeCell ref="B57:G57"/>
    <mergeCell ref="B56:C56"/>
    <mergeCell ref="D54:D55"/>
    <mergeCell ref="D50:D53"/>
    <mergeCell ref="H7:H8"/>
    <mergeCell ref="B11:G11"/>
    <mergeCell ref="B12:G12"/>
    <mergeCell ref="A42:A45"/>
    <mergeCell ref="C42:C45"/>
    <mergeCell ref="F42:F45"/>
    <mergeCell ref="E42:E45"/>
    <mergeCell ref="B22:B25"/>
    <mergeCell ref="B26:B29"/>
    <mergeCell ref="A7:A8"/>
    <mergeCell ref="C7:C8"/>
    <mergeCell ref="F18:F21"/>
    <mergeCell ref="E26:E29"/>
    <mergeCell ref="F26:F29"/>
    <mergeCell ref="G26:G29"/>
    <mergeCell ref="A54:A55"/>
    <mergeCell ref="A34:A37"/>
    <mergeCell ref="A22:A25"/>
    <mergeCell ref="B42:B45"/>
    <mergeCell ref="A46:A49"/>
    <mergeCell ref="C34:C37"/>
    <mergeCell ref="E34:E37"/>
    <mergeCell ref="D34:D37"/>
    <mergeCell ref="C22:C25"/>
    <mergeCell ref="D22:D25"/>
    <mergeCell ref="C26:C29"/>
    <mergeCell ref="D26:D29"/>
    <mergeCell ref="J7:N7"/>
    <mergeCell ref="F34:F37"/>
    <mergeCell ref="G34:G37"/>
    <mergeCell ref="B34:B37"/>
    <mergeCell ref="G18:G21"/>
    <mergeCell ref="E22:E25"/>
    <mergeCell ref="F22:F25"/>
    <mergeCell ref="G22:G25"/>
    <mergeCell ref="B13:G13"/>
    <mergeCell ref="E18:E21"/>
    <mergeCell ref="G82:G84"/>
    <mergeCell ref="L88:M88"/>
    <mergeCell ref="J54:N54"/>
    <mergeCell ref="F79:F81"/>
    <mergeCell ref="G79:G81"/>
    <mergeCell ref="H54:H55"/>
    <mergeCell ref="I54:I55"/>
    <mergeCell ref="F76:F78"/>
    <mergeCell ref="G76:G78"/>
    <mergeCell ref="G42:G45"/>
    <mergeCell ref="F46:F49"/>
    <mergeCell ref="G46:G49"/>
    <mergeCell ref="E54:E55"/>
    <mergeCell ref="F54:G54"/>
    <mergeCell ref="O54:O55"/>
    <mergeCell ref="F50:F53"/>
    <mergeCell ref="E70:E72"/>
    <mergeCell ref="F70:F72"/>
    <mergeCell ref="B46:B49"/>
    <mergeCell ref="E79:E81"/>
    <mergeCell ref="C46:C49"/>
    <mergeCell ref="D46:D49"/>
    <mergeCell ref="C50:C53"/>
    <mergeCell ref="B58:G58"/>
    <mergeCell ref="B70:C72"/>
    <mergeCell ref="A82:A84"/>
    <mergeCell ref="L87:M87"/>
    <mergeCell ref="E46:E49"/>
    <mergeCell ref="B66:G66"/>
    <mergeCell ref="G50:G53"/>
    <mergeCell ref="B54:C55"/>
    <mergeCell ref="E50:E53"/>
    <mergeCell ref="D70:D72"/>
    <mergeCell ref="E76:E78"/>
    <mergeCell ref="A70:A72"/>
    <mergeCell ref="L137:M137"/>
    <mergeCell ref="D110:D113"/>
    <mergeCell ref="E110:E113"/>
    <mergeCell ref="A130:A133"/>
    <mergeCell ref="B130:C133"/>
    <mergeCell ref="D130:D133"/>
    <mergeCell ref="E130:E133"/>
    <mergeCell ref="F130:G133"/>
    <mergeCell ref="E114:E117"/>
    <mergeCell ref="A114:A117"/>
    <mergeCell ref="L136:M136"/>
    <mergeCell ref="A118:G121"/>
    <mergeCell ref="A122:A125"/>
    <mergeCell ref="B122:C125"/>
    <mergeCell ref="D122:D125"/>
    <mergeCell ref="E122:E125"/>
    <mergeCell ref="A126:A129"/>
    <mergeCell ref="B126:C129"/>
    <mergeCell ref="D126:D129"/>
    <mergeCell ref="F126:G129"/>
    <mergeCell ref="A110:A113"/>
    <mergeCell ref="B110:C113"/>
    <mergeCell ref="A95:A96"/>
    <mergeCell ref="B95:C96"/>
    <mergeCell ref="F82:F84"/>
    <mergeCell ref="D79:D81"/>
    <mergeCell ref="A102:G105"/>
    <mergeCell ref="A85:I85"/>
    <mergeCell ref="F95:G96"/>
    <mergeCell ref="F106:G109"/>
    <mergeCell ref="F110:G113"/>
    <mergeCell ref="F114:G117"/>
    <mergeCell ref="F122:G125"/>
    <mergeCell ref="B114:C117"/>
    <mergeCell ref="E126:E129"/>
    <mergeCell ref="I95:I96"/>
    <mergeCell ref="D114:D117"/>
    <mergeCell ref="D95:D96"/>
    <mergeCell ref="E95:E96"/>
    <mergeCell ref="B106:C109"/>
    <mergeCell ref="A98:G101"/>
    <mergeCell ref="E106:E109"/>
    <mergeCell ref="A106:A109"/>
    <mergeCell ref="A76:A78"/>
    <mergeCell ref="A79:A81"/>
    <mergeCell ref="B79:C81"/>
    <mergeCell ref="E82:E84"/>
    <mergeCell ref="B82:C84"/>
    <mergeCell ref="D106:D109"/>
    <mergeCell ref="D82:D84"/>
    <mergeCell ref="A93:O93"/>
    <mergeCell ref="H95:H96"/>
    <mergeCell ref="G38:G41"/>
    <mergeCell ref="B97:C97"/>
    <mergeCell ref="E38:E41"/>
    <mergeCell ref="F38:F41"/>
    <mergeCell ref="G70:G72"/>
    <mergeCell ref="B73:G75"/>
    <mergeCell ref="A38:A41"/>
    <mergeCell ref="N89:O89"/>
    <mergeCell ref="B38:B41"/>
    <mergeCell ref="C38:C41"/>
    <mergeCell ref="D38:D41"/>
    <mergeCell ref="B76:C78"/>
    <mergeCell ref="D76:D78"/>
    <mergeCell ref="A73:A75"/>
    <mergeCell ref="B64:C64"/>
    <mergeCell ref="B65:C65"/>
    <mergeCell ref="A50:A53"/>
    <mergeCell ref="B50:B53"/>
  </mergeCells>
  <printOptions horizontalCentered="1"/>
  <pageMargins left="0.1968503937007874" right="0.1968503937007874" top="0.3937007874015748" bottom="0.3937007874015748" header="0.31496062992125984" footer="0.31496062992125984"/>
  <pageSetup horizontalDpi="600" verticalDpi="600" orientation="landscape" paperSize="9" scale="60" r:id="rId1"/>
  <headerFooter>
    <oddFooter>&amp;R&amp;P</oddFooter>
  </headerFooter>
  <rowBreaks count="3" manualBreakCount="3">
    <brk id="41" max="14" man="1"/>
    <brk id="72" max="14" man="1"/>
    <brk id="117" max="14" man="1"/>
  </rowBreaks>
</worksheet>
</file>

<file path=xl/worksheets/sheet23.xml><?xml version="1.0" encoding="utf-8"?>
<worksheet xmlns="http://schemas.openxmlformats.org/spreadsheetml/2006/main" xmlns:r="http://schemas.openxmlformats.org/officeDocument/2006/relationships">
  <sheetPr>
    <tabColor theme="5" tint="0.5999900102615356"/>
  </sheetPr>
  <dimension ref="A1:V41"/>
  <sheetViews>
    <sheetView showGridLines="0" view="pageBreakPreview" zoomScaleSheetLayoutView="100" zoomScalePageLayoutView="0" workbookViewId="0" topLeftCell="A17">
      <selection activeCell="J31" sqref="J31"/>
    </sheetView>
  </sheetViews>
  <sheetFormatPr defaultColWidth="9.00390625" defaultRowHeight="12.75"/>
  <cols>
    <col min="1" max="1" width="3.625" style="0" bestFit="1" customWidth="1"/>
    <col min="2" max="2" width="5.25390625" style="0" bestFit="1" customWidth="1"/>
    <col min="3" max="3" width="8.25390625" style="0" customWidth="1"/>
    <col min="4" max="4" width="8.25390625" style="0" bestFit="1" customWidth="1"/>
    <col min="5" max="5" width="34.00390625" style="0" customWidth="1"/>
    <col min="6" max="6" width="20.75390625" style="0" customWidth="1"/>
    <col min="7" max="18" width="14.125" style="0" customWidth="1"/>
  </cols>
  <sheetData>
    <row r="1" spans="1:18" ht="42" customHeight="1">
      <c r="A1" s="1325" t="s">
        <v>505</v>
      </c>
      <c r="B1" s="1325"/>
      <c r="C1" s="1325"/>
      <c r="D1" s="1325"/>
      <c r="Q1" s="1110" t="s">
        <v>731</v>
      </c>
      <c r="R1" s="1110"/>
    </row>
    <row r="2" spans="1:4" ht="32.25" customHeight="1">
      <c r="A2" s="1319" t="s">
        <v>504</v>
      </c>
      <c r="B2" s="1142"/>
      <c r="C2" s="1142"/>
      <c r="D2" s="1142"/>
    </row>
    <row r="3" spans="1:2" ht="12.75">
      <c r="A3" s="209"/>
      <c r="B3" s="209"/>
    </row>
    <row r="4" spans="1:2" ht="12.75">
      <c r="A4" s="209"/>
      <c r="B4" s="209"/>
    </row>
    <row r="5" spans="1:18" ht="46.5" customHeight="1">
      <c r="A5" s="1326" t="s">
        <v>644</v>
      </c>
      <c r="B5" s="1326"/>
      <c r="C5" s="1326"/>
      <c r="D5" s="1326"/>
      <c r="E5" s="1326"/>
      <c r="F5" s="1326"/>
      <c r="G5" s="1326"/>
      <c r="H5" s="1326"/>
      <c r="I5" s="1326"/>
      <c r="J5" s="1326"/>
      <c r="K5" s="1326"/>
      <c r="L5" s="1326"/>
      <c r="M5" s="1326"/>
      <c r="N5" s="1326"/>
      <c r="O5" s="1326"/>
      <c r="P5" s="1326"/>
      <c r="Q5" s="1326"/>
      <c r="R5" s="1326"/>
    </row>
    <row r="6" spans="1:18" ht="19.5" thickBot="1">
      <c r="A6" s="175"/>
      <c r="B6" s="175"/>
      <c r="C6" s="175"/>
      <c r="D6" s="175"/>
      <c r="E6" s="175"/>
      <c r="F6" s="175"/>
      <c r="G6" s="175"/>
      <c r="H6" s="175"/>
      <c r="I6" s="175"/>
      <c r="J6" s="175"/>
      <c r="K6" s="175"/>
      <c r="L6" s="175"/>
      <c r="M6" s="175"/>
      <c r="N6" s="175"/>
      <c r="O6" s="175"/>
      <c r="P6" s="175"/>
      <c r="Q6" s="175"/>
      <c r="R6" s="173" t="s">
        <v>37</v>
      </c>
    </row>
    <row r="7" spans="1:19" ht="42.75" customHeight="1">
      <c r="A7" s="1327" t="s">
        <v>18</v>
      </c>
      <c r="B7" s="1306" t="s">
        <v>5</v>
      </c>
      <c r="C7" s="1312" t="s">
        <v>6</v>
      </c>
      <c r="D7" s="1312" t="s">
        <v>7</v>
      </c>
      <c r="E7" s="1312" t="s">
        <v>151</v>
      </c>
      <c r="F7" s="1306" t="s">
        <v>345</v>
      </c>
      <c r="G7" s="1317" t="s">
        <v>344</v>
      </c>
      <c r="H7" s="1318"/>
      <c r="I7" s="1317" t="s">
        <v>622</v>
      </c>
      <c r="J7" s="1318"/>
      <c r="K7" s="1317" t="s">
        <v>850</v>
      </c>
      <c r="L7" s="1318"/>
      <c r="M7" s="1317" t="s">
        <v>851</v>
      </c>
      <c r="N7" s="1318"/>
      <c r="O7" s="1317" t="s">
        <v>892</v>
      </c>
      <c r="P7" s="1318"/>
      <c r="Q7" s="1317" t="s">
        <v>892</v>
      </c>
      <c r="R7" s="1318"/>
      <c r="S7" s="21"/>
    </row>
    <row r="8" spans="1:19" ht="51" customHeight="1">
      <c r="A8" s="1328"/>
      <c r="B8" s="1307"/>
      <c r="C8" s="1313"/>
      <c r="D8" s="1313"/>
      <c r="E8" s="1313"/>
      <c r="F8" s="1307"/>
      <c r="G8" s="585" t="s">
        <v>502</v>
      </c>
      <c r="H8" s="579" t="s">
        <v>503</v>
      </c>
      <c r="I8" s="585" t="s">
        <v>502</v>
      </c>
      <c r="J8" s="579" t="s">
        <v>503</v>
      </c>
      <c r="K8" s="581" t="s">
        <v>502</v>
      </c>
      <c r="L8" s="579" t="s">
        <v>503</v>
      </c>
      <c r="M8" s="581" t="s">
        <v>502</v>
      </c>
      <c r="N8" s="579" t="s">
        <v>503</v>
      </c>
      <c r="O8" s="581" t="s">
        <v>502</v>
      </c>
      <c r="P8" s="579" t="s">
        <v>503</v>
      </c>
      <c r="Q8" s="581" t="s">
        <v>502</v>
      </c>
      <c r="R8" s="579" t="s">
        <v>503</v>
      </c>
      <c r="S8" s="21"/>
    </row>
    <row r="9" spans="1:18" s="176" customFormat="1" ht="13.5" thickBot="1">
      <c r="A9" s="576">
        <v>1</v>
      </c>
      <c r="B9" s="577">
        <v>2</v>
      </c>
      <c r="C9" s="577">
        <v>3</v>
      </c>
      <c r="D9" s="577">
        <v>4</v>
      </c>
      <c r="E9" s="577">
        <v>5</v>
      </c>
      <c r="F9" s="580">
        <v>6</v>
      </c>
      <c r="G9" s="576">
        <v>7</v>
      </c>
      <c r="H9" s="578">
        <v>8</v>
      </c>
      <c r="I9" s="576">
        <v>9</v>
      </c>
      <c r="J9" s="578">
        <v>10</v>
      </c>
      <c r="K9" s="582">
        <v>11</v>
      </c>
      <c r="L9" s="578">
        <v>12</v>
      </c>
      <c r="M9" s="582">
        <v>13</v>
      </c>
      <c r="N9" s="578">
        <v>14</v>
      </c>
      <c r="O9" s="582">
        <v>15</v>
      </c>
      <c r="P9" s="578">
        <v>16</v>
      </c>
      <c r="Q9" s="582">
        <v>17</v>
      </c>
      <c r="R9" s="578">
        <v>18</v>
      </c>
    </row>
    <row r="10" spans="1:18" s="176" customFormat="1" ht="56.25">
      <c r="A10" s="797" t="s">
        <v>43</v>
      </c>
      <c r="B10" s="575">
        <v>600</v>
      </c>
      <c r="C10" s="575">
        <v>60004</v>
      </c>
      <c r="D10" s="575">
        <v>6207</v>
      </c>
      <c r="E10" s="798" t="s">
        <v>899</v>
      </c>
      <c r="F10" s="799" t="s">
        <v>854</v>
      </c>
      <c r="G10" s="797"/>
      <c r="H10" s="800"/>
      <c r="I10" s="801"/>
      <c r="J10" s="800"/>
      <c r="K10" s="802">
        <v>2250000</v>
      </c>
      <c r="L10" s="800"/>
      <c r="M10" s="583"/>
      <c r="N10" s="800"/>
      <c r="O10" s="583"/>
      <c r="P10" s="800"/>
      <c r="Q10" s="583"/>
      <c r="R10" s="800"/>
    </row>
    <row r="11" spans="1:18" ht="32.25" customHeight="1">
      <c r="A11" s="1321" t="s">
        <v>45</v>
      </c>
      <c r="B11" s="1310">
        <v>600</v>
      </c>
      <c r="C11" s="1310">
        <v>60016</v>
      </c>
      <c r="D11" s="755">
        <v>2007</v>
      </c>
      <c r="E11" s="1329" t="s">
        <v>835</v>
      </c>
      <c r="F11" s="1323" t="s">
        <v>805</v>
      </c>
      <c r="G11" s="793">
        <v>2019</v>
      </c>
      <c r="H11" s="794"/>
      <c r="I11" s="795"/>
      <c r="J11" s="794"/>
      <c r="K11" s="796"/>
      <c r="L11" s="794"/>
      <c r="M11" s="796"/>
      <c r="N11" s="794"/>
      <c r="O11" s="796"/>
      <c r="P11" s="794"/>
      <c r="Q11" s="796"/>
      <c r="R11" s="794"/>
    </row>
    <row r="12" spans="1:18" ht="36" customHeight="1">
      <c r="A12" s="1322"/>
      <c r="B12" s="1311"/>
      <c r="C12" s="1311"/>
      <c r="D12" s="177">
        <v>6207</v>
      </c>
      <c r="E12" s="896"/>
      <c r="F12" s="1316"/>
      <c r="G12" s="775">
        <v>550522</v>
      </c>
      <c r="H12" s="284"/>
      <c r="I12" s="587"/>
      <c r="J12" s="284"/>
      <c r="K12" s="584"/>
      <c r="L12" s="284"/>
      <c r="M12" s="584"/>
      <c r="N12" s="284"/>
      <c r="O12" s="584"/>
      <c r="P12" s="284"/>
      <c r="Q12" s="584"/>
      <c r="R12" s="284"/>
    </row>
    <row r="13" spans="1:18" ht="63" customHeight="1">
      <c r="A13" s="136" t="s">
        <v>46</v>
      </c>
      <c r="B13" s="177">
        <v>600</v>
      </c>
      <c r="C13" s="177">
        <v>60016</v>
      </c>
      <c r="D13" s="177">
        <v>6207</v>
      </c>
      <c r="E13" s="6" t="s">
        <v>757</v>
      </c>
      <c r="F13" s="752" t="s">
        <v>805</v>
      </c>
      <c r="G13" s="586"/>
      <c r="H13" s="751">
        <v>500000</v>
      </c>
      <c r="I13" s="759">
        <v>509500</v>
      </c>
      <c r="J13" s="284"/>
      <c r="K13" s="584"/>
      <c r="L13" s="284"/>
      <c r="M13" s="584"/>
      <c r="N13" s="284"/>
      <c r="O13" s="584"/>
      <c r="P13" s="284"/>
      <c r="Q13" s="584"/>
      <c r="R13" s="284"/>
    </row>
    <row r="14" spans="1:18" ht="36" customHeight="1">
      <c r="A14" s="136" t="s">
        <v>47</v>
      </c>
      <c r="B14" s="177">
        <v>600</v>
      </c>
      <c r="C14" s="177">
        <v>60016</v>
      </c>
      <c r="D14" s="177">
        <v>6330</v>
      </c>
      <c r="E14" s="6" t="s">
        <v>836</v>
      </c>
      <c r="F14" s="752" t="s">
        <v>806</v>
      </c>
      <c r="G14" s="136"/>
      <c r="H14" s="751">
        <v>1650000</v>
      </c>
      <c r="I14" s="587"/>
      <c r="J14" s="284"/>
      <c r="K14" s="584"/>
      <c r="L14" s="284"/>
      <c r="M14" s="584"/>
      <c r="N14" s="284"/>
      <c r="O14" s="584"/>
      <c r="P14" s="284"/>
      <c r="Q14" s="584"/>
      <c r="R14" s="284"/>
    </row>
    <row r="15" spans="1:18" ht="57.75" customHeight="1">
      <c r="A15" s="757" t="s">
        <v>157</v>
      </c>
      <c r="B15" s="756">
        <v>600</v>
      </c>
      <c r="C15" s="756">
        <v>60016</v>
      </c>
      <c r="D15" s="177">
        <v>6207</v>
      </c>
      <c r="E15" s="760" t="s">
        <v>853</v>
      </c>
      <c r="F15" s="752" t="s">
        <v>854</v>
      </c>
      <c r="G15" s="136"/>
      <c r="H15" s="751"/>
      <c r="I15" s="587"/>
      <c r="J15" s="751"/>
      <c r="K15" s="771"/>
      <c r="L15" s="751"/>
      <c r="M15" s="771"/>
      <c r="N15" s="751">
        <v>3000000</v>
      </c>
      <c r="O15" s="771">
        <v>3637500</v>
      </c>
      <c r="P15" s="751"/>
      <c r="Q15" s="771"/>
      <c r="R15" s="751"/>
    </row>
    <row r="16" spans="1:18" ht="36" customHeight="1">
      <c r="A16" s="1324" t="s">
        <v>158</v>
      </c>
      <c r="B16" s="1314">
        <v>630</v>
      </c>
      <c r="C16" s="1314">
        <v>63003</v>
      </c>
      <c r="D16" s="177">
        <v>2708</v>
      </c>
      <c r="E16" s="1308" t="s">
        <v>837</v>
      </c>
      <c r="F16" s="1315" t="s">
        <v>807</v>
      </c>
      <c r="G16" s="750">
        <v>21250</v>
      </c>
      <c r="H16" s="751"/>
      <c r="I16" s="587"/>
      <c r="J16" s="284"/>
      <c r="K16" s="584"/>
      <c r="L16" s="284"/>
      <c r="M16" s="584"/>
      <c r="N16" s="284"/>
      <c r="O16" s="584"/>
      <c r="P16" s="284"/>
      <c r="Q16" s="584"/>
      <c r="R16" s="284"/>
    </row>
    <row r="17" spans="1:18" ht="36" customHeight="1">
      <c r="A17" s="1322"/>
      <c r="B17" s="1311"/>
      <c r="C17" s="1311"/>
      <c r="D17" s="177">
        <v>6298</v>
      </c>
      <c r="E17" s="896"/>
      <c r="F17" s="1316"/>
      <c r="G17" s="750">
        <v>2332699</v>
      </c>
      <c r="H17" s="751"/>
      <c r="I17" s="587"/>
      <c r="J17" s="284"/>
      <c r="K17" s="584"/>
      <c r="L17" s="284"/>
      <c r="M17" s="584"/>
      <c r="N17" s="284"/>
      <c r="O17" s="584"/>
      <c r="P17" s="284"/>
      <c r="Q17" s="584"/>
      <c r="R17" s="284"/>
    </row>
    <row r="18" spans="1:18" ht="36" customHeight="1">
      <c r="A18" s="1324" t="s">
        <v>631</v>
      </c>
      <c r="B18" s="1314">
        <v>630</v>
      </c>
      <c r="C18" s="1314">
        <v>63003</v>
      </c>
      <c r="D18" s="177">
        <v>2007</v>
      </c>
      <c r="E18" s="1308" t="s">
        <v>834</v>
      </c>
      <c r="F18" s="1323" t="s">
        <v>805</v>
      </c>
      <c r="G18" s="750">
        <v>13059</v>
      </c>
      <c r="H18" s="751"/>
      <c r="I18" s="587"/>
      <c r="J18" s="284"/>
      <c r="K18" s="584"/>
      <c r="L18" s="284"/>
      <c r="M18" s="584"/>
      <c r="N18" s="284"/>
      <c r="O18" s="584"/>
      <c r="P18" s="284"/>
      <c r="Q18" s="584"/>
      <c r="R18" s="284"/>
    </row>
    <row r="19" spans="1:18" ht="36" customHeight="1">
      <c r="A19" s="1322"/>
      <c r="B19" s="1311"/>
      <c r="C19" s="1311"/>
      <c r="D19" s="177">
        <v>6207</v>
      </c>
      <c r="E19" s="896"/>
      <c r="F19" s="1316"/>
      <c r="G19" s="750">
        <v>173577</v>
      </c>
      <c r="H19" s="751"/>
      <c r="I19" s="587"/>
      <c r="J19" s="284"/>
      <c r="K19" s="584"/>
      <c r="L19" s="284"/>
      <c r="M19" s="584"/>
      <c r="N19" s="284"/>
      <c r="O19" s="584"/>
      <c r="P19" s="284"/>
      <c r="Q19" s="584"/>
      <c r="R19" s="284"/>
    </row>
    <row r="20" spans="1:18" ht="36" customHeight="1">
      <c r="A20" s="285" t="s">
        <v>808</v>
      </c>
      <c r="B20" s="755">
        <v>754</v>
      </c>
      <c r="C20" s="574">
        <v>75412</v>
      </c>
      <c r="D20" s="177">
        <v>6298</v>
      </c>
      <c r="E20" s="765" t="s">
        <v>823</v>
      </c>
      <c r="F20" s="770" t="s">
        <v>826</v>
      </c>
      <c r="G20" s="750"/>
      <c r="H20" s="751"/>
      <c r="I20" s="587"/>
      <c r="J20" s="284"/>
      <c r="K20" s="771">
        <v>850000</v>
      </c>
      <c r="L20" s="284"/>
      <c r="M20" s="771"/>
      <c r="N20" s="284"/>
      <c r="O20" s="771"/>
      <c r="P20" s="284"/>
      <c r="Q20" s="771"/>
      <c r="R20" s="284"/>
    </row>
    <row r="21" spans="1:18" ht="36" customHeight="1">
      <c r="A21" s="1324" t="s">
        <v>844</v>
      </c>
      <c r="B21" s="1314">
        <v>852</v>
      </c>
      <c r="C21" s="1314">
        <v>85295</v>
      </c>
      <c r="D21" s="177">
        <v>6280</v>
      </c>
      <c r="E21" s="1308" t="s">
        <v>759</v>
      </c>
      <c r="F21" s="770" t="s">
        <v>841</v>
      </c>
      <c r="G21" s="750"/>
      <c r="H21" s="751">
        <f>253545+320547</f>
        <v>574092</v>
      </c>
      <c r="I21" s="587"/>
      <c r="J21" s="786">
        <v>506184</v>
      </c>
      <c r="K21" s="771">
        <v>500000</v>
      </c>
      <c r="L21" s="284"/>
      <c r="M21" s="584"/>
      <c r="N21" s="284"/>
      <c r="O21" s="584"/>
      <c r="P21" s="284"/>
      <c r="Q21" s="584"/>
      <c r="R21" s="284"/>
    </row>
    <row r="22" spans="1:18" ht="36" customHeight="1">
      <c r="A22" s="1322"/>
      <c r="B22" s="1311"/>
      <c r="C22" s="1311"/>
      <c r="D22" s="177">
        <v>6290</v>
      </c>
      <c r="E22" s="896"/>
      <c r="F22" s="752" t="s">
        <v>857</v>
      </c>
      <c r="G22" s="805"/>
      <c r="H22" s="786">
        <v>452329</v>
      </c>
      <c r="I22" s="806"/>
      <c r="J22" s="786">
        <v>449579</v>
      </c>
      <c r="K22" s="584"/>
      <c r="L22" s="284"/>
      <c r="M22" s="584"/>
      <c r="N22" s="284"/>
      <c r="O22" s="584"/>
      <c r="P22" s="284"/>
      <c r="Q22" s="584"/>
      <c r="R22" s="284"/>
    </row>
    <row r="23" spans="1:18" ht="39" customHeight="1">
      <c r="A23" s="781" t="s">
        <v>845</v>
      </c>
      <c r="B23" s="782">
        <v>900</v>
      </c>
      <c r="C23" s="764">
        <v>90001</v>
      </c>
      <c r="D23" s="783">
        <v>6298</v>
      </c>
      <c r="E23" s="784" t="s">
        <v>824</v>
      </c>
      <c r="F23" s="772" t="s">
        <v>826</v>
      </c>
      <c r="G23" s="785"/>
      <c r="H23" s="786"/>
      <c r="I23" s="787"/>
      <c r="J23" s="786"/>
      <c r="K23" s="788"/>
      <c r="L23" s="786"/>
      <c r="M23" s="788">
        <v>3187500</v>
      </c>
      <c r="N23" s="786"/>
      <c r="O23" s="788">
        <v>6375000</v>
      </c>
      <c r="P23" s="786"/>
      <c r="Q23" s="788">
        <v>3187500</v>
      </c>
      <c r="R23" s="786"/>
    </row>
    <row r="24" spans="1:18" ht="36" customHeight="1">
      <c r="A24" s="1324" t="s">
        <v>846</v>
      </c>
      <c r="B24" s="1314">
        <v>900</v>
      </c>
      <c r="C24" s="1314">
        <v>90095</v>
      </c>
      <c r="D24" s="177">
        <v>2007</v>
      </c>
      <c r="E24" s="1308" t="s">
        <v>840</v>
      </c>
      <c r="F24" s="1315" t="s">
        <v>805</v>
      </c>
      <c r="G24" s="750">
        <v>2249</v>
      </c>
      <c r="H24" s="751"/>
      <c r="I24" s="587"/>
      <c r="J24" s="284"/>
      <c r="K24" s="584"/>
      <c r="L24" s="284"/>
      <c r="M24" s="584"/>
      <c r="N24" s="284"/>
      <c r="O24" s="584"/>
      <c r="P24" s="284"/>
      <c r="Q24" s="584"/>
      <c r="R24" s="284"/>
    </row>
    <row r="25" spans="1:18" ht="36" customHeight="1">
      <c r="A25" s="1322"/>
      <c r="B25" s="1311"/>
      <c r="C25" s="1311"/>
      <c r="D25" s="177">
        <v>6207</v>
      </c>
      <c r="E25" s="896"/>
      <c r="F25" s="1316"/>
      <c r="G25" s="750">
        <v>101003</v>
      </c>
      <c r="H25" s="751"/>
      <c r="I25" s="587"/>
      <c r="J25" s="284"/>
      <c r="K25" s="584"/>
      <c r="L25" s="284"/>
      <c r="M25" s="584"/>
      <c r="N25" s="284"/>
      <c r="O25" s="584"/>
      <c r="P25" s="284"/>
      <c r="Q25" s="584"/>
      <c r="R25" s="284"/>
    </row>
    <row r="26" spans="1:18" ht="36" customHeight="1">
      <c r="A26" s="1324" t="s">
        <v>847</v>
      </c>
      <c r="B26" s="1314">
        <v>900</v>
      </c>
      <c r="C26" s="1314">
        <v>90095</v>
      </c>
      <c r="D26" s="177">
        <v>2007</v>
      </c>
      <c r="E26" s="1308" t="s">
        <v>839</v>
      </c>
      <c r="F26" s="1315" t="s">
        <v>805</v>
      </c>
      <c r="G26" s="750">
        <v>1249</v>
      </c>
      <c r="H26" s="751"/>
      <c r="I26" s="587"/>
      <c r="J26" s="284"/>
      <c r="K26" s="584"/>
      <c r="L26" s="284"/>
      <c r="M26" s="584"/>
      <c r="N26" s="284"/>
      <c r="O26" s="584"/>
      <c r="P26" s="284"/>
      <c r="Q26" s="584"/>
      <c r="R26" s="284"/>
    </row>
    <row r="27" spans="1:18" ht="36" customHeight="1">
      <c r="A27" s="1322"/>
      <c r="B27" s="1311"/>
      <c r="C27" s="1311"/>
      <c r="D27" s="177">
        <v>6207</v>
      </c>
      <c r="E27" s="896"/>
      <c r="F27" s="1316"/>
      <c r="G27" s="750">
        <v>112969</v>
      </c>
      <c r="H27" s="751"/>
      <c r="I27" s="587"/>
      <c r="J27" s="284"/>
      <c r="K27" s="584"/>
      <c r="L27" s="284"/>
      <c r="M27" s="584"/>
      <c r="N27" s="284"/>
      <c r="O27" s="584"/>
      <c r="P27" s="284"/>
      <c r="Q27" s="584"/>
      <c r="R27" s="284"/>
    </row>
    <row r="28" spans="1:18" ht="39" customHeight="1">
      <c r="A28" s="790" t="s">
        <v>848</v>
      </c>
      <c r="B28" s="755">
        <v>921</v>
      </c>
      <c r="C28" s="177">
        <v>92109</v>
      </c>
      <c r="D28" s="789">
        <v>6207</v>
      </c>
      <c r="E28" s="789" t="s">
        <v>893</v>
      </c>
      <c r="F28" s="770" t="s">
        <v>829</v>
      </c>
      <c r="G28" s="750"/>
      <c r="H28" s="751"/>
      <c r="I28" s="587"/>
      <c r="J28" s="284"/>
      <c r="K28" s="771">
        <v>300000</v>
      </c>
      <c r="L28" s="791"/>
      <c r="M28" s="771">
        <v>300000</v>
      </c>
      <c r="N28" s="284"/>
      <c r="O28" s="584"/>
      <c r="P28" s="284"/>
      <c r="Q28" s="584"/>
      <c r="R28" s="284"/>
    </row>
    <row r="29" spans="1:18" ht="51.75" customHeight="1">
      <c r="A29" s="136" t="s">
        <v>849</v>
      </c>
      <c r="B29" s="177">
        <v>926</v>
      </c>
      <c r="C29" s="177">
        <v>92601</v>
      </c>
      <c r="D29" s="177">
        <v>6330</v>
      </c>
      <c r="E29" s="761" t="s">
        <v>842</v>
      </c>
      <c r="F29" s="762" t="s">
        <v>838</v>
      </c>
      <c r="G29" s="586"/>
      <c r="H29" s="751">
        <v>339500</v>
      </c>
      <c r="I29" s="587"/>
      <c r="J29" s="284"/>
      <c r="K29" s="584"/>
      <c r="L29" s="284"/>
      <c r="M29" s="584"/>
      <c r="N29" s="284"/>
      <c r="O29" s="584"/>
      <c r="P29" s="284"/>
      <c r="Q29" s="584"/>
      <c r="R29" s="284"/>
    </row>
    <row r="30" spans="1:18" ht="35.25" customHeight="1" thickBot="1">
      <c r="A30" s="285" t="s">
        <v>894</v>
      </c>
      <c r="B30" s="574">
        <v>926</v>
      </c>
      <c r="C30" s="574">
        <v>92604</v>
      </c>
      <c r="D30" s="764">
        <v>6330</v>
      </c>
      <c r="E30" s="765" t="s">
        <v>775</v>
      </c>
      <c r="F30" s="763" t="s">
        <v>838</v>
      </c>
      <c r="G30" s="285"/>
      <c r="H30" s="766"/>
      <c r="I30" s="767"/>
      <c r="J30" s="768">
        <v>1000000</v>
      </c>
      <c r="K30" s="769"/>
      <c r="L30" s="768">
        <v>1000000</v>
      </c>
      <c r="M30" s="769"/>
      <c r="N30" s="768"/>
      <c r="O30" s="769"/>
      <c r="P30" s="768"/>
      <c r="Q30" s="769"/>
      <c r="R30" s="768"/>
    </row>
    <row r="31" spans="1:18" s="61" customFormat="1" ht="35.25" customHeight="1" thickBot="1">
      <c r="A31" s="966" t="s">
        <v>150</v>
      </c>
      <c r="B31" s="967"/>
      <c r="C31" s="967"/>
      <c r="D31" s="967"/>
      <c r="E31" s="967"/>
      <c r="F31" s="1330"/>
      <c r="G31" s="753">
        <f>SUM(G10:G30)</f>
        <v>3310596</v>
      </c>
      <c r="H31" s="753">
        <f aca="true" t="shared" si="0" ref="H31:R31">SUM(H10:H30)</f>
        <v>3515921</v>
      </c>
      <c r="I31" s="753">
        <f t="shared" si="0"/>
        <v>509500</v>
      </c>
      <c r="J31" s="753">
        <f>SUM(J10:J30)</f>
        <v>1955763</v>
      </c>
      <c r="K31" s="753">
        <f t="shared" si="0"/>
        <v>3900000</v>
      </c>
      <c r="L31" s="753">
        <f t="shared" si="0"/>
        <v>1000000</v>
      </c>
      <c r="M31" s="753">
        <f t="shared" si="0"/>
        <v>3487500</v>
      </c>
      <c r="N31" s="753">
        <f t="shared" si="0"/>
        <v>3000000</v>
      </c>
      <c r="O31" s="753">
        <f>SUM(O10:O30)</f>
        <v>10012500</v>
      </c>
      <c r="P31" s="753">
        <f>SUM(P10:P30)</f>
        <v>0</v>
      </c>
      <c r="Q31" s="753">
        <f t="shared" si="0"/>
        <v>3187500</v>
      </c>
      <c r="R31" s="753">
        <f t="shared" si="0"/>
        <v>0</v>
      </c>
    </row>
    <row r="32" spans="1:6" ht="12.75">
      <c r="A32" s="1309"/>
      <c r="B32" s="1309"/>
      <c r="C32" s="1309"/>
      <c r="D32" s="1309"/>
      <c r="E32" s="1309"/>
      <c r="F32" s="1309"/>
    </row>
    <row r="33" spans="1:6" ht="12.75">
      <c r="A33" s="1320" t="s">
        <v>346</v>
      </c>
      <c r="B33" s="1320"/>
      <c r="C33" s="1320"/>
      <c r="D33" s="1320"/>
      <c r="E33" s="1320"/>
      <c r="F33" s="1320"/>
    </row>
    <row r="34" spans="1:6" ht="4.5" customHeight="1">
      <c r="A34" s="174"/>
      <c r="B34" s="174"/>
      <c r="C34" s="174"/>
      <c r="D34" s="174"/>
      <c r="E34" s="174"/>
      <c r="F34" s="174"/>
    </row>
    <row r="35" spans="1:18" ht="39" customHeight="1">
      <c r="A35" s="174"/>
      <c r="B35" s="174"/>
      <c r="C35" s="174"/>
      <c r="D35" s="174"/>
      <c r="E35" s="174"/>
      <c r="F35" s="174"/>
      <c r="I35" s="1171" t="s">
        <v>499</v>
      </c>
      <c r="J35" s="1171"/>
      <c r="K35" s="1171"/>
      <c r="L35" s="1171"/>
      <c r="M35" s="1171"/>
      <c r="N35" s="1171"/>
      <c r="O35" s="1171"/>
      <c r="P35" s="1171"/>
      <c r="Q35" s="1171"/>
      <c r="R35" s="1171"/>
    </row>
    <row r="36" spans="1:18" ht="21" customHeight="1">
      <c r="A36" s="174"/>
      <c r="B36" s="1144" t="s">
        <v>172</v>
      </c>
      <c r="C36" s="1144"/>
      <c r="D36" s="1144"/>
      <c r="E36" s="1144"/>
      <c r="H36" s="286"/>
      <c r="I36" s="1171"/>
      <c r="J36" s="1171"/>
      <c r="K36" s="1171"/>
      <c r="L36" s="1171"/>
      <c r="M36" s="1171"/>
      <c r="N36" s="1171"/>
      <c r="O36" s="1171"/>
      <c r="P36" s="1171"/>
      <c r="Q36" s="1171"/>
      <c r="R36" s="1171"/>
    </row>
    <row r="37" spans="1:18" ht="12.75">
      <c r="A37" s="174"/>
      <c r="B37" s="1173" t="s">
        <v>173</v>
      </c>
      <c r="C37" s="1173"/>
      <c r="D37" s="1173"/>
      <c r="E37" s="1173"/>
      <c r="H37" s="287"/>
      <c r="I37" s="1171"/>
      <c r="J37" s="1171"/>
      <c r="K37" s="1171"/>
      <c r="L37" s="1171"/>
      <c r="M37" s="1171"/>
      <c r="N37" s="1171"/>
      <c r="O37" s="1171"/>
      <c r="P37" s="1171"/>
      <c r="Q37" s="1171"/>
      <c r="R37" s="1171"/>
    </row>
    <row r="38" spans="1:5" ht="12.75">
      <c r="A38" s="174"/>
      <c r="B38" s="174"/>
      <c r="C38" s="174"/>
      <c r="D38" s="174"/>
      <c r="E38" s="174"/>
    </row>
    <row r="39" spans="1:22" ht="24" customHeight="1">
      <c r="A39" s="1333" t="s">
        <v>606</v>
      </c>
      <c r="B39" s="1333"/>
      <c r="C39" s="1333"/>
      <c r="D39" s="1333"/>
      <c r="E39" s="1333"/>
      <c r="F39" s="1333"/>
      <c r="G39" s="1333"/>
      <c r="H39" s="1333"/>
      <c r="I39" s="1333"/>
      <c r="J39" s="1333"/>
      <c r="K39" s="1333"/>
      <c r="L39" s="1333"/>
      <c r="M39" s="1333"/>
      <c r="N39" s="1333"/>
      <c r="O39" s="1333"/>
      <c r="P39" s="1333"/>
      <c r="Q39" s="1333"/>
      <c r="R39" s="1333"/>
      <c r="S39" s="287"/>
      <c r="T39" s="287"/>
      <c r="U39" s="287"/>
      <c r="V39" s="287"/>
    </row>
    <row r="40" spans="7:18" ht="12.75">
      <c r="G40" s="1331">
        <f>G31+H31</f>
        <v>6826517</v>
      </c>
      <c r="H40" s="1332"/>
      <c r="I40" s="1331">
        <f>I31+J31</f>
        <v>2465263</v>
      </c>
      <c r="J40" s="1332"/>
      <c r="K40" s="1331">
        <f>K31+L31</f>
        <v>4900000</v>
      </c>
      <c r="L40" s="1332"/>
      <c r="M40" s="1331">
        <f>M31+N31</f>
        <v>6487500</v>
      </c>
      <c r="N40" s="1332"/>
      <c r="O40" s="1331"/>
      <c r="P40" s="1331"/>
      <c r="Q40" s="1331">
        <f>Q31+R31</f>
        <v>3187500</v>
      </c>
      <c r="R40" s="1332"/>
    </row>
    <row r="41" ht="12.75">
      <c r="H41" s="777">
        <f>G40-39826</f>
        <v>6786691</v>
      </c>
    </row>
  </sheetData>
  <sheetProtection/>
  <mergeCells count="58">
    <mergeCell ref="D7:D8"/>
    <mergeCell ref="A16:A17"/>
    <mergeCell ref="M40:N40"/>
    <mergeCell ref="Q40:R40"/>
    <mergeCell ref="O40:P40"/>
    <mergeCell ref="K40:L40"/>
    <mergeCell ref="I40:J40"/>
    <mergeCell ref="A39:R39"/>
    <mergeCell ref="G40:H40"/>
    <mergeCell ref="A21:A22"/>
    <mergeCell ref="C26:C27"/>
    <mergeCell ref="B21:B22"/>
    <mergeCell ref="C21:C22"/>
    <mergeCell ref="C24:C25"/>
    <mergeCell ref="B37:E37"/>
    <mergeCell ref="A31:F31"/>
    <mergeCell ref="F26:F27"/>
    <mergeCell ref="B24:B25"/>
    <mergeCell ref="A5:R5"/>
    <mergeCell ref="M7:N7"/>
    <mergeCell ref="B18:B19"/>
    <mergeCell ref="C16:C17"/>
    <mergeCell ref="C11:C12"/>
    <mergeCell ref="A18:A19"/>
    <mergeCell ref="E18:E19"/>
    <mergeCell ref="O7:P7"/>
    <mergeCell ref="A7:A8"/>
    <mergeCell ref="E11:E12"/>
    <mergeCell ref="E16:E17"/>
    <mergeCell ref="A26:A27"/>
    <mergeCell ref="E21:E22"/>
    <mergeCell ref="C18:C19"/>
    <mergeCell ref="A24:A25"/>
    <mergeCell ref="Q1:R1"/>
    <mergeCell ref="A1:D1"/>
    <mergeCell ref="G7:H7"/>
    <mergeCell ref="Q7:R7"/>
    <mergeCell ref="I7:J7"/>
    <mergeCell ref="F16:F17"/>
    <mergeCell ref="F24:F25"/>
    <mergeCell ref="K7:L7"/>
    <mergeCell ref="C7:C8"/>
    <mergeCell ref="A2:D2"/>
    <mergeCell ref="A33:F33"/>
    <mergeCell ref="A11:A12"/>
    <mergeCell ref="F18:F19"/>
    <mergeCell ref="E26:E27"/>
    <mergeCell ref="F11:F12"/>
    <mergeCell ref="F7:F8"/>
    <mergeCell ref="B36:E36"/>
    <mergeCell ref="E24:E25"/>
    <mergeCell ref="A32:F32"/>
    <mergeCell ref="I35:R37"/>
    <mergeCell ref="B11:B12"/>
    <mergeCell ref="B7:B8"/>
    <mergeCell ref="E7:E8"/>
    <mergeCell ref="B16:B17"/>
    <mergeCell ref="B26:B27"/>
  </mergeCells>
  <printOptions horizontalCentered="1"/>
  <pageMargins left="0.1968503937007874" right="0.1968503937007874" top="0.7874015748031497" bottom="0.3937007874015748" header="0.31496062992125984" footer="0.31496062992125984"/>
  <pageSetup horizontalDpi="600" verticalDpi="600" orientation="landscape" paperSize="9" scale="55" r:id="rId1"/>
  <rowBreaks count="1" manualBreakCount="1">
    <brk id="25" max="17" man="1"/>
  </rowBreaks>
</worksheet>
</file>

<file path=xl/worksheets/sheet24.xml><?xml version="1.0" encoding="utf-8"?>
<worksheet xmlns="http://schemas.openxmlformats.org/spreadsheetml/2006/main" xmlns:r="http://schemas.openxmlformats.org/officeDocument/2006/relationships">
  <sheetPr>
    <tabColor rgb="FFFFC000"/>
  </sheetPr>
  <dimension ref="A1:O65"/>
  <sheetViews>
    <sheetView view="pageBreakPreview" zoomScaleSheetLayoutView="100" zoomScalePageLayoutView="0" workbookViewId="0" topLeftCell="A52">
      <selection activeCell="E1" sqref="E1"/>
    </sheetView>
  </sheetViews>
  <sheetFormatPr defaultColWidth="9.00390625" defaultRowHeight="12.75"/>
  <cols>
    <col min="1" max="2" width="9.125" style="198" customWidth="1"/>
    <col min="3" max="3" width="18.75390625" style="198" customWidth="1"/>
    <col min="4" max="4" width="27.00390625" style="198" customWidth="1"/>
    <col min="5" max="5" width="27.875" style="198" bestFit="1" customWidth="1"/>
    <col min="6" max="16384" width="9.125" style="198" customWidth="1"/>
  </cols>
  <sheetData>
    <row r="1" ht="38.25">
      <c r="E1" s="212" t="s">
        <v>732</v>
      </c>
    </row>
    <row r="3" spans="1:5" ht="63.75" customHeight="1">
      <c r="A3" s="1079" t="s">
        <v>677</v>
      </c>
      <c r="B3" s="1079"/>
      <c r="C3" s="1079"/>
      <c r="D3" s="1079"/>
      <c r="E3" s="1079"/>
    </row>
    <row r="5" spans="1:14" s="195" customFormat="1" ht="15.75">
      <c r="A5" s="1340" t="s">
        <v>242</v>
      </c>
      <c r="B5" s="1340"/>
      <c r="C5" s="1340"/>
      <c r="D5" s="1340"/>
      <c r="E5" s="1340"/>
      <c r="M5" s="434"/>
      <c r="N5" s="434"/>
    </row>
    <row r="6" spans="1:14" s="195" customFormat="1" ht="15.75">
      <c r="A6" s="196"/>
      <c r="B6" s="196"/>
      <c r="C6" s="196"/>
      <c r="D6" s="196"/>
      <c r="E6" s="196"/>
      <c r="M6" s="434"/>
      <c r="N6" s="434"/>
    </row>
    <row r="7" spans="1:14" s="195" customFormat="1" ht="82.5" customHeight="1">
      <c r="A7" s="1344" t="s">
        <v>553</v>
      </c>
      <c r="B7" s="1344"/>
      <c r="C7" s="1344"/>
      <c r="D7" s="1344"/>
      <c r="E7" s="1344"/>
      <c r="M7" s="434"/>
      <c r="N7" s="434"/>
    </row>
    <row r="8" spans="1:15" s="195" customFormat="1" ht="15.75">
      <c r="A8" s="1345" t="s">
        <v>478</v>
      </c>
      <c r="B8" s="1346"/>
      <c r="C8" s="1346"/>
      <c r="D8" s="1346"/>
      <c r="E8" s="1346"/>
      <c r="F8" s="435"/>
      <c r="G8" s="435"/>
      <c r="H8" s="435"/>
      <c r="I8" s="435"/>
      <c r="J8" s="435"/>
      <c r="K8" s="435"/>
      <c r="L8" s="435"/>
      <c r="M8" s="435"/>
      <c r="N8" s="435"/>
      <c r="O8" s="435"/>
    </row>
    <row r="9" spans="1:15" s="195" customFormat="1" ht="39" customHeight="1">
      <c r="A9" s="436" t="s">
        <v>174</v>
      </c>
      <c r="B9" s="1347" t="s">
        <v>480</v>
      </c>
      <c r="C9" s="1347"/>
      <c r="D9" s="1347"/>
      <c r="E9" s="1347"/>
      <c r="F9" s="437"/>
      <c r="G9" s="437"/>
      <c r="H9" s="437"/>
      <c r="I9" s="437"/>
      <c r="J9" s="437"/>
      <c r="K9" s="437"/>
      <c r="L9" s="437"/>
      <c r="M9" s="437"/>
      <c r="N9" s="437"/>
      <c r="O9" s="437"/>
    </row>
    <row r="10" spans="1:15" s="195" customFormat="1" ht="15.75">
      <c r="A10" s="436" t="s">
        <v>175</v>
      </c>
      <c r="B10" s="1347" t="s">
        <v>479</v>
      </c>
      <c r="C10" s="1347"/>
      <c r="D10" s="1347"/>
      <c r="E10" s="1347"/>
      <c r="F10" s="437"/>
      <c r="G10" s="437"/>
      <c r="H10" s="437"/>
      <c r="I10" s="437"/>
      <c r="J10" s="437"/>
      <c r="K10" s="437"/>
      <c r="L10" s="437"/>
      <c r="M10" s="437"/>
      <c r="N10" s="437"/>
      <c r="O10" s="437"/>
    </row>
    <row r="11" spans="1:15" s="195" customFormat="1" ht="15.75">
      <c r="A11" s="197"/>
      <c r="B11" s="197"/>
      <c r="C11" s="197"/>
      <c r="D11" s="197"/>
      <c r="E11" s="197"/>
      <c r="F11" s="197"/>
      <c r="G11" s="197"/>
      <c r="H11" s="197"/>
      <c r="I11" s="197"/>
      <c r="J11" s="197"/>
      <c r="K11" s="197"/>
      <c r="L11" s="197"/>
      <c r="M11" s="197"/>
      <c r="N11" s="197"/>
      <c r="O11" s="197"/>
    </row>
    <row r="12" spans="1:15" s="195" customFormat="1" ht="37.5" customHeight="1">
      <c r="A12" s="1348" t="s">
        <v>554</v>
      </c>
      <c r="B12" s="1349"/>
      <c r="C12" s="1349"/>
      <c r="D12" s="1349"/>
      <c r="E12" s="1349"/>
      <c r="F12" s="438"/>
      <c r="G12" s="438"/>
      <c r="H12" s="438"/>
      <c r="I12" s="438"/>
      <c r="J12" s="438"/>
      <c r="K12" s="438"/>
      <c r="L12" s="438"/>
      <c r="M12" s="438"/>
      <c r="N12" s="438"/>
      <c r="O12" s="438"/>
    </row>
    <row r="13" spans="1:15" s="195" customFormat="1" ht="15.75">
      <c r="A13" s="1343" t="s">
        <v>176</v>
      </c>
      <c r="B13" s="1343"/>
      <c r="C13" s="1350"/>
      <c r="D13" s="1343"/>
      <c r="E13" s="1343"/>
      <c r="F13" s="439"/>
      <c r="G13" s="439"/>
      <c r="H13" s="439"/>
      <c r="I13" s="439"/>
      <c r="J13" s="439"/>
      <c r="K13" s="439"/>
      <c r="L13" s="439"/>
      <c r="M13" s="439"/>
      <c r="N13" s="439"/>
      <c r="O13" s="439"/>
    </row>
    <row r="14" spans="1:15" s="195" customFormat="1" ht="15.75">
      <c r="A14" s="1343" t="s">
        <v>177</v>
      </c>
      <c r="B14" s="1343"/>
      <c r="C14" s="1343"/>
      <c r="D14" s="1343"/>
      <c r="E14" s="1343"/>
      <c r="F14" s="439"/>
      <c r="G14" s="439"/>
      <c r="H14" s="439"/>
      <c r="I14" s="439"/>
      <c r="J14" s="439"/>
      <c r="K14" s="439"/>
      <c r="L14" s="439"/>
      <c r="M14" s="439"/>
      <c r="N14" s="439"/>
      <c r="O14" s="439"/>
    </row>
    <row r="15" spans="1:15" s="195" customFormat="1" ht="33.75" customHeight="1">
      <c r="A15" s="1342" t="s">
        <v>178</v>
      </c>
      <c r="B15" s="1342"/>
      <c r="C15" s="1342"/>
      <c r="D15" s="1342"/>
      <c r="E15" s="1342"/>
      <c r="F15" s="440"/>
      <c r="G15" s="440"/>
      <c r="H15" s="440"/>
      <c r="I15" s="440"/>
      <c r="J15" s="440"/>
      <c r="K15" s="440"/>
      <c r="L15" s="440"/>
      <c r="M15" s="440"/>
      <c r="N15" s="440"/>
      <c r="O15" s="440"/>
    </row>
    <row r="16" spans="1:15" s="195" customFormat="1" ht="31.5" customHeight="1">
      <c r="A16" s="1342" t="s">
        <v>199</v>
      </c>
      <c r="B16" s="1342"/>
      <c r="C16" s="1342"/>
      <c r="D16" s="1342"/>
      <c r="E16" s="1342"/>
      <c r="F16" s="441"/>
      <c r="G16" s="441"/>
      <c r="H16" s="441"/>
      <c r="I16" s="441"/>
      <c r="J16" s="441"/>
      <c r="K16" s="441"/>
      <c r="L16" s="441"/>
      <c r="M16" s="441"/>
      <c r="N16" s="441"/>
      <c r="O16" s="441"/>
    </row>
    <row r="17" spans="1:15" s="195" customFormat="1" ht="32.25" customHeight="1">
      <c r="A17" s="1339" t="s">
        <v>179</v>
      </c>
      <c r="B17" s="1339"/>
      <c r="C17" s="1339"/>
      <c r="D17" s="1339"/>
      <c r="E17" s="1339"/>
      <c r="F17" s="439"/>
      <c r="G17" s="439"/>
      <c r="H17" s="439"/>
      <c r="I17" s="439"/>
      <c r="J17" s="439"/>
      <c r="K17" s="439"/>
      <c r="L17" s="439"/>
      <c r="M17" s="439"/>
      <c r="N17" s="439"/>
      <c r="O17" s="439"/>
    </row>
    <row r="18" spans="1:15" s="195" customFormat="1" ht="15.75">
      <c r="A18" s="526"/>
      <c r="B18" s="1339" t="s">
        <v>180</v>
      </c>
      <c r="C18" s="1339"/>
      <c r="D18" s="1339"/>
      <c r="E18" s="1339"/>
      <c r="F18" s="439"/>
      <c r="G18" s="439"/>
      <c r="H18" s="439"/>
      <c r="I18" s="439"/>
      <c r="J18" s="439"/>
      <c r="K18" s="439"/>
      <c r="L18" s="439"/>
      <c r="M18" s="439"/>
      <c r="N18" s="439"/>
      <c r="O18" s="439"/>
    </row>
    <row r="19" spans="1:15" s="195" customFormat="1" ht="35.25" customHeight="1">
      <c r="A19" s="526"/>
      <c r="B19" s="1339" t="s">
        <v>181</v>
      </c>
      <c r="C19" s="1339"/>
      <c r="D19" s="1339"/>
      <c r="E19" s="1339"/>
      <c r="F19" s="439"/>
      <c r="G19" s="439"/>
      <c r="H19" s="439"/>
      <c r="I19" s="439"/>
      <c r="J19" s="439"/>
      <c r="K19" s="439"/>
      <c r="L19" s="439"/>
      <c r="M19" s="439"/>
      <c r="N19" s="439"/>
      <c r="O19" s="439"/>
    </row>
    <row r="20" spans="1:15" s="195" customFormat="1" ht="15.75">
      <c r="A20" s="526"/>
      <c r="B20" s="1339" t="s">
        <v>182</v>
      </c>
      <c r="C20" s="1339"/>
      <c r="D20" s="1339"/>
      <c r="E20" s="1339"/>
      <c r="F20" s="439"/>
      <c r="G20" s="439"/>
      <c r="H20" s="439"/>
      <c r="I20" s="439"/>
      <c r="J20" s="439"/>
      <c r="K20" s="439"/>
      <c r="L20" s="439"/>
      <c r="M20" s="439"/>
      <c r="N20" s="439"/>
      <c r="O20" s="439"/>
    </row>
    <row r="21" spans="1:15" s="195" customFormat="1" ht="15.75">
      <c r="A21" s="526"/>
      <c r="B21" s="1339" t="s">
        <v>183</v>
      </c>
      <c r="C21" s="1339"/>
      <c r="D21" s="1339"/>
      <c r="E21" s="1339"/>
      <c r="F21" s="439"/>
      <c r="G21" s="439"/>
      <c r="H21" s="439"/>
      <c r="I21" s="439"/>
      <c r="J21" s="439"/>
      <c r="K21" s="439"/>
      <c r="L21" s="439"/>
      <c r="M21" s="439"/>
      <c r="N21" s="439"/>
      <c r="O21" s="439"/>
    </row>
    <row r="22" spans="1:15" s="195" customFormat="1" ht="15.75">
      <c r="A22" s="526"/>
      <c r="B22" s="1339" t="s">
        <v>184</v>
      </c>
      <c r="C22" s="1339"/>
      <c r="D22" s="1339"/>
      <c r="E22" s="1339"/>
      <c r="F22" s="439"/>
      <c r="G22" s="439"/>
      <c r="H22" s="439"/>
      <c r="I22" s="439"/>
      <c r="J22" s="439"/>
      <c r="K22" s="439"/>
      <c r="L22" s="439"/>
      <c r="M22" s="439"/>
      <c r="N22" s="439"/>
      <c r="O22" s="439"/>
    </row>
    <row r="23" spans="1:15" s="195" customFormat="1" ht="33.75" customHeight="1">
      <c r="A23" s="1339" t="s">
        <v>185</v>
      </c>
      <c r="B23" s="1339"/>
      <c r="C23" s="1339"/>
      <c r="D23" s="1339"/>
      <c r="E23" s="1339"/>
      <c r="F23" s="439"/>
      <c r="G23" s="439"/>
      <c r="H23" s="439"/>
      <c r="I23" s="439"/>
      <c r="J23" s="439"/>
      <c r="K23" s="439"/>
      <c r="L23" s="439"/>
      <c r="M23" s="439"/>
      <c r="N23" s="439"/>
      <c r="O23" s="439"/>
    </row>
    <row r="24" spans="1:15" s="195" customFormat="1" ht="15.75">
      <c r="A24" s="447"/>
      <c r="B24" s="447"/>
      <c r="C24" s="447"/>
      <c r="D24" s="447"/>
      <c r="E24" s="447"/>
      <c r="F24" s="439"/>
      <c r="G24" s="439"/>
      <c r="H24" s="439"/>
      <c r="I24" s="439"/>
      <c r="J24" s="439"/>
      <c r="K24" s="439"/>
      <c r="L24" s="439"/>
      <c r="M24" s="439"/>
      <c r="N24" s="439"/>
      <c r="O24" s="439"/>
    </row>
    <row r="25" spans="1:15" s="195" customFormat="1" ht="33" customHeight="1">
      <c r="A25" s="1337" t="s">
        <v>488</v>
      </c>
      <c r="B25" s="1338"/>
      <c r="C25" s="1338"/>
      <c r="D25" s="1338"/>
      <c r="E25" s="1338"/>
      <c r="F25" s="439"/>
      <c r="G25" s="439"/>
      <c r="H25" s="439"/>
      <c r="I25" s="439"/>
      <c r="J25" s="439"/>
      <c r="K25" s="439"/>
      <c r="L25" s="439"/>
      <c r="M25" s="439"/>
      <c r="N25" s="439"/>
      <c r="O25" s="439"/>
    </row>
    <row r="26" spans="1:15" s="195" customFormat="1" ht="21" customHeight="1">
      <c r="A26" s="1337" t="s">
        <v>483</v>
      </c>
      <c r="B26" s="1338"/>
      <c r="C26" s="1338"/>
      <c r="D26" s="1338"/>
      <c r="E26" s="1338"/>
      <c r="F26" s="439"/>
      <c r="G26" s="439"/>
      <c r="H26" s="439"/>
      <c r="I26" s="439"/>
      <c r="J26" s="439"/>
      <c r="K26" s="439"/>
      <c r="L26" s="439"/>
      <c r="M26" s="439"/>
      <c r="N26" s="439"/>
      <c r="O26" s="439"/>
    </row>
    <row r="27" spans="1:15" s="195" customFormat="1" ht="33.75" customHeight="1">
      <c r="A27" s="1337" t="s">
        <v>482</v>
      </c>
      <c r="B27" s="1338"/>
      <c r="C27" s="1338"/>
      <c r="D27" s="1338"/>
      <c r="E27" s="1338"/>
      <c r="F27" s="439"/>
      <c r="G27" s="439"/>
      <c r="H27" s="439"/>
      <c r="I27" s="439"/>
      <c r="J27" s="439"/>
      <c r="K27" s="439"/>
      <c r="L27" s="439"/>
      <c r="M27" s="439"/>
      <c r="N27" s="439"/>
      <c r="O27" s="439"/>
    </row>
    <row r="28" spans="1:15" s="195" customFormat="1" ht="15.75">
      <c r="A28" s="1337" t="s">
        <v>481</v>
      </c>
      <c r="B28" s="1338"/>
      <c r="C28" s="1338"/>
      <c r="D28" s="1338"/>
      <c r="E28" s="1338"/>
      <c r="F28" s="439"/>
      <c r="G28" s="439"/>
      <c r="H28" s="439"/>
      <c r="I28" s="439"/>
      <c r="J28" s="439"/>
      <c r="K28" s="439"/>
      <c r="L28" s="439"/>
      <c r="M28" s="439"/>
      <c r="N28" s="439"/>
      <c r="O28" s="439"/>
    </row>
    <row r="29" spans="1:15" s="195" customFormat="1" ht="15.75">
      <c r="A29" s="1337" t="s">
        <v>484</v>
      </c>
      <c r="B29" s="1338"/>
      <c r="C29" s="1338"/>
      <c r="D29" s="1338"/>
      <c r="E29" s="1338"/>
      <c r="F29" s="439"/>
      <c r="G29" s="439"/>
      <c r="H29" s="439"/>
      <c r="I29" s="439"/>
      <c r="J29" s="439"/>
      <c r="K29" s="439"/>
      <c r="L29" s="439"/>
      <c r="M29" s="439"/>
      <c r="N29" s="439"/>
      <c r="O29" s="439"/>
    </row>
    <row r="30" spans="1:15" s="195" customFormat="1" ht="15.75">
      <c r="A30" s="1337" t="s">
        <v>485</v>
      </c>
      <c r="B30" s="1338"/>
      <c r="C30" s="1338"/>
      <c r="D30" s="1338"/>
      <c r="E30" s="1338"/>
      <c r="F30" s="439"/>
      <c r="G30" s="439"/>
      <c r="H30" s="439"/>
      <c r="I30" s="439"/>
      <c r="J30" s="439"/>
      <c r="K30" s="439"/>
      <c r="L30" s="439"/>
      <c r="M30" s="439"/>
      <c r="N30" s="439"/>
      <c r="O30" s="439"/>
    </row>
    <row r="31" spans="1:15" s="195" customFormat="1" ht="15.75">
      <c r="A31" s="520"/>
      <c r="B31" s="520"/>
      <c r="C31" s="520"/>
      <c r="D31" s="520"/>
      <c r="E31" s="520"/>
      <c r="F31" s="439"/>
      <c r="G31" s="439"/>
      <c r="H31" s="439"/>
      <c r="I31" s="439"/>
      <c r="J31" s="439"/>
      <c r="K31" s="439"/>
      <c r="L31" s="439"/>
      <c r="M31" s="439"/>
      <c r="N31" s="439"/>
      <c r="O31" s="439"/>
    </row>
    <row r="32" spans="1:15" s="195" customFormat="1" ht="66.75" customHeight="1">
      <c r="A32" s="1335" t="s">
        <v>555</v>
      </c>
      <c r="B32" s="1335"/>
      <c r="C32" s="1335"/>
      <c r="D32" s="1335"/>
      <c r="E32" s="1335"/>
      <c r="F32" s="439"/>
      <c r="G32" s="439"/>
      <c r="H32" s="439"/>
      <c r="I32" s="439"/>
      <c r="J32" s="439"/>
      <c r="K32" s="439"/>
      <c r="L32" s="439"/>
      <c r="M32" s="439"/>
      <c r="N32" s="439"/>
      <c r="O32" s="439"/>
    </row>
    <row r="33" spans="1:15" s="195" customFormat="1" ht="15.75">
      <c r="A33" s="525"/>
      <c r="B33" s="525"/>
      <c r="C33" s="525"/>
      <c r="D33" s="525"/>
      <c r="E33" s="525"/>
      <c r="F33" s="439"/>
      <c r="G33" s="439"/>
      <c r="H33" s="439"/>
      <c r="I33" s="439"/>
      <c r="J33" s="439"/>
      <c r="K33" s="439"/>
      <c r="L33" s="439"/>
      <c r="M33" s="439"/>
      <c r="N33" s="439"/>
      <c r="O33" s="439"/>
    </row>
    <row r="34" spans="1:5" s="195" customFormat="1" ht="15.75">
      <c r="A34" s="1340" t="s">
        <v>243</v>
      </c>
      <c r="B34" s="1340"/>
      <c r="C34" s="1340"/>
      <c r="D34" s="1340"/>
      <c r="E34" s="1340"/>
    </row>
    <row r="35" s="195" customFormat="1" ht="15.75"/>
    <row r="36" spans="1:5" s="195" customFormat="1" ht="15.75">
      <c r="A36" s="1341" t="s">
        <v>556</v>
      </c>
      <c r="B36" s="1341"/>
      <c r="C36" s="1341"/>
      <c r="D36" s="1341"/>
      <c r="E36" s="1341"/>
    </row>
    <row r="37" s="195" customFormat="1" ht="15.75"/>
    <row r="38" spans="1:5" s="195" customFormat="1" ht="33" customHeight="1">
      <c r="A38" s="1334" t="s">
        <v>486</v>
      </c>
      <c r="B38" s="1334"/>
      <c r="C38" s="1334"/>
      <c r="D38" s="1334"/>
      <c r="E38" s="1334"/>
    </row>
    <row r="39" spans="1:5" s="195" customFormat="1" ht="53.25" customHeight="1">
      <c r="A39" s="1334" t="s">
        <v>489</v>
      </c>
      <c r="B39" s="1334"/>
      <c r="C39" s="1334"/>
      <c r="D39" s="1334"/>
      <c r="E39" s="1334"/>
    </row>
    <row r="40" spans="1:5" s="195" customFormat="1" ht="104.25" customHeight="1">
      <c r="A40" s="1334" t="s">
        <v>654</v>
      </c>
      <c r="B40" s="1334"/>
      <c r="C40" s="1334"/>
      <c r="D40" s="1334"/>
      <c r="E40" s="1334"/>
    </row>
    <row r="41" spans="1:5" s="195" customFormat="1" ht="87" customHeight="1">
      <c r="A41" s="1334" t="s">
        <v>623</v>
      </c>
      <c r="B41" s="1334"/>
      <c r="C41" s="1334"/>
      <c r="D41" s="1334"/>
      <c r="E41" s="1334"/>
    </row>
    <row r="42" spans="1:5" s="195" customFormat="1" ht="50.25" customHeight="1">
      <c r="A42" s="1334" t="s">
        <v>624</v>
      </c>
      <c r="B42" s="1334"/>
      <c r="C42" s="1334"/>
      <c r="D42" s="1334"/>
      <c r="E42" s="1334"/>
    </row>
    <row r="43" spans="1:5" s="195" customFormat="1" ht="33" customHeight="1">
      <c r="A43" s="1334" t="s">
        <v>625</v>
      </c>
      <c r="B43" s="1334"/>
      <c r="C43" s="1334"/>
      <c r="D43" s="1334"/>
      <c r="E43" s="1334"/>
    </row>
    <row r="44" spans="1:5" s="195" customFormat="1" ht="50.25" customHeight="1">
      <c r="A44" s="1334" t="s">
        <v>676</v>
      </c>
      <c r="B44" s="1334"/>
      <c r="C44" s="1334"/>
      <c r="D44" s="1334"/>
      <c r="E44" s="1334"/>
    </row>
    <row r="45" spans="1:5" s="195" customFormat="1" ht="15.75">
      <c r="A45" s="1334"/>
      <c r="B45" s="1334"/>
      <c r="C45" s="1334"/>
      <c r="D45" s="1334"/>
      <c r="E45" s="1334"/>
    </row>
    <row r="46" spans="1:5" s="195" customFormat="1" ht="24" customHeight="1">
      <c r="A46" s="1336" t="s">
        <v>647</v>
      </c>
      <c r="B46" s="1336"/>
      <c r="C46" s="1336"/>
      <c r="D46" s="1336"/>
      <c r="E46" s="1336"/>
    </row>
    <row r="47" spans="1:5" s="195" customFormat="1" ht="24" customHeight="1">
      <c r="A47" s="1336" t="s">
        <v>646</v>
      </c>
      <c r="B47" s="1336"/>
      <c r="C47" s="1336"/>
      <c r="D47" s="1336"/>
      <c r="E47" s="1336"/>
    </row>
    <row r="48" spans="1:5" s="195" customFormat="1" ht="24.75" customHeight="1">
      <c r="A48" s="1335" t="s">
        <v>648</v>
      </c>
      <c r="B48" s="1335"/>
      <c r="C48" s="1335"/>
      <c r="D48" s="1335"/>
      <c r="E48" s="1335"/>
    </row>
    <row r="49" spans="1:5" s="195" customFormat="1" ht="39" customHeight="1">
      <c r="A49" s="1334" t="s">
        <v>626</v>
      </c>
      <c r="B49" s="1334"/>
      <c r="C49" s="1334"/>
      <c r="D49" s="1334"/>
      <c r="E49" s="1334"/>
    </row>
    <row r="50" spans="1:5" s="195" customFormat="1" ht="34.5" customHeight="1">
      <c r="A50" s="1334" t="s">
        <v>627</v>
      </c>
      <c r="B50" s="1334"/>
      <c r="C50" s="1334"/>
      <c r="D50" s="1334"/>
      <c r="E50" s="1334"/>
    </row>
    <row r="51" spans="1:5" s="195" customFormat="1" ht="70.5" customHeight="1">
      <c r="A51" s="1337" t="s">
        <v>628</v>
      </c>
      <c r="B51" s="1337"/>
      <c r="C51" s="1337"/>
      <c r="D51" s="1337"/>
      <c r="E51" s="1337"/>
    </row>
    <row r="52" spans="1:5" s="195" customFormat="1" ht="24" customHeight="1">
      <c r="A52" s="1335" t="s">
        <v>244</v>
      </c>
      <c r="B52" s="1335"/>
      <c r="C52" s="1335"/>
      <c r="D52" s="1335"/>
      <c r="E52" s="1335"/>
    </row>
    <row r="53" spans="1:5" s="195" customFormat="1" ht="15.75">
      <c r="A53" s="1334" t="s">
        <v>271</v>
      </c>
      <c r="B53" s="1334"/>
      <c r="C53" s="1334"/>
      <c r="D53" s="1334"/>
      <c r="E53" s="1334"/>
    </row>
    <row r="54" spans="1:5" s="195" customFormat="1" ht="38.25" customHeight="1">
      <c r="A54" s="1334" t="s">
        <v>245</v>
      </c>
      <c r="B54" s="1334"/>
      <c r="C54" s="1334"/>
      <c r="D54" s="1334"/>
      <c r="E54" s="1334"/>
    </row>
    <row r="55" spans="1:5" s="195" customFormat="1" ht="53.25" customHeight="1">
      <c r="A55" s="1334" t="s">
        <v>246</v>
      </c>
      <c r="B55" s="1334"/>
      <c r="C55" s="1334"/>
      <c r="D55" s="1334"/>
      <c r="E55" s="1334"/>
    </row>
    <row r="56" spans="1:5" s="195" customFormat="1" ht="9.75" customHeight="1">
      <c r="A56" s="446"/>
      <c r="B56" s="446"/>
      <c r="C56" s="446"/>
      <c r="D56" s="446"/>
      <c r="E56" s="446"/>
    </row>
    <row r="57" spans="1:5" s="195" customFormat="1" ht="39.75" customHeight="1">
      <c r="A57" s="1335" t="s">
        <v>487</v>
      </c>
      <c r="B57" s="1335"/>
      <c r="C57" s="1335"/>
      <c r="D57" s="1335"/>
      <c r="E57" s="1335"/>
    </row>
    <row r="58" spans="1:5" s="195" customFormat="1" ht="49.5" customHeight="1">
      <c r="A58" s="1336" t="s">
        <v>651</v>
      </c>
      <c r="B58" s="1336"/>
      <c r="C58" s="1336"/>
      <c r="D58" s="1336"/>
      <c r="E58" s="1336"/>
    </row>
    <row r="59" spans="1:5" s="195" customFormat="1" ht="24.75" customHeight="1">
      <c r="A59" s="1335" t="s">
        <v>652</v>
      </c>
      <c r="B59" s="1335"/>
      <c r="C59" s="1335"/>
      <c r="D59" s="1335"/>
      <c r="E59" s="1335"/>
    </row>
    <row r="60" spans="1:5" s="195" customFormat="1" ht="30" customHeight="1">
      <c r="A60" s="1334" t="s">
        <v>649</v>
      </c>
      <c r="B60" s="1334"/>
      <c r="C60" s="1334"/>
      <c r="D60" s="1334"/>
      <c r="E60" s="1334"/>
    </row>
    <row r="61" spans="1:5" s="195" customFormat="1" ht="24" customHeight="1">
      <c r="A61" s="1334" t="s">
        <v>650</v>
      </c>
      <c r="B61" s="1334"/>
      <c r="C61" s="1334"/>
      <c r="D61" s="1334"/>
      <c r="E61" s="1334"/>
    </row>
    <row r="62" spans="1:5" s="195" customFormat="1" ht="15.75">
      <c r="A62" s="1334"/>
      <c r="B62" s="1334"/>
      <c r="C62" s="1334"/>
      <c r="D62" s="1334"/>
      <c r="E62" s="1334"/>
    </row>
    <row r="63" spans="1:5" ht="51" customHeight="1">
      <c r="A63" s="1336" t="s">
        <v>629</v>
      </c>
      <c r="B63" s="1336"/>
      <c r="C63" s="1336"/>
      <c r="D63" s="1336"/>
      <c r="E63" s="1336"/>
    </row>
    <row r="65" spans="1:5" ht="132" customHeight="1">
      <c r="A65" s="1337" t="s">
        <v>630</v>
      </c>
      <c r="B65" s="1337"/>
      <c r="C65" s="1337"/>
      <c r="D65" s="1337"/>
      <c r="E65" s="1337"/>
    </row>
  </sheetData>
  <sheetProtection/>
  <mergeCells count="53">
    <mergeCell ref="B21:E21"/>
    <mergeCell ref="B22:E22"/>
    <mergeCell ref="A3:E3"/>
    <mergeCell ref="A5:E5"/>
    <mergeCell ref="A7:E7"/>
    <mergeCell ref="A8:E8"/>
    <mergeCell ref="B9:E9"/>
    <mergeCell ref="B10:E10"/>
    <mergeCell ref="A12:E12"/>
    <mergeCell ref="A13:E13"/>
    <mergeCell ref="A15:E15"/>
    <mergeCell ref="A16:E16"/>
    <mergeCell ref="A17:E17"/>
    <mergeCell ref="B18:E18"/>
    <mergeCell ref="B19:E19"/>
    <mergeCell ref="A14:E14"/>
    <mergeCell ref="B20:E20"/>
    <mergeCell ref="A23:E23"/>
    <mergeCell ref="A32:E32"/>
    <mergeCell ref="A34:E34"/>
    <mergeCell ref="A36:E36"/>
    <mergeCell ref="A28:E28"/>
    <mergeCell ref="A30:E30"/>
    <mergeCell ref="A29:E29"/>
    <mergeCell ref="A26:E26"/>
    <mergeCell ref="A27:E27"/>
    <mergeCell ref="A25:E25"/>
    <mergeCell ref="A38:E38"/>
    <mergeCell ref="A41:E41"/>
    <mergeCell ref="A42:E42"/>
    <mergeCell ref="A39:E39"/>
    <mergeCell ref="A40:E40"/>
    <mergeCell ref="A43:E43"/>
    <mergeCell ref="A45:E45"/>
    <mergeCell ref="A46:E46"/>
    <mergeCell ref="A48:E48"/>
    <mergeCell ref="A49:E49"/>
    <mergeCell ref="A44:E44"/>
    <mergeCell ref="A47:E47"/>
    <mergeCell ref="A50:E50"/>
    <mergeCell ref="A51:E51"/>
    <mergeCell ref="A52:E52"/>
    <mergeCell ref="A53:E53"/>
    <mergeCell ref="A54:E54"/>
    <mergeCell ref="A55:E55"/>
    <mergeCell ref="A60:E60"/>
    <mergeCell ref="A61:E61"/>
    <mergeCell ref="A57:E57"/>
    <mergeCell ref="A62:E62"/>
    <mergeCell ref="A63:E63"/>
    <mergeCell ref="A65:E65"/>
    <mergeCell ref="A58:E58"/>
    <mergeCell ref="A59:E59"/>
  </mergeCells>
  <printOptions horizontalCentered="1"/>
  <pageMargins left="0.3937007874015748" right="0.3937007874015748" top="0.3937007874015748" bottom="0.3937007874015748" header="0.31496062992125984" footer="0.31496062992125984"/>
  <pageSetup horizontalDpi="600" verticalDpi="600" orientation="portrait" paperSize="9" scale="96" r:id="rId1"/>
  <headerFooter>
    <oddFooter>&amp;R&amp;P</oddFooter>
  </headerFooter>
  <rowBreaks count="2" manualBreakCount="2">
    <brk id="31" max="5" man="1"/>
    <brk id="51" max="255" man="1"/>
  </rowBreaks>
</worksheet>
</file>

<file path=xl/worksheets/sheet25.xml><?xml version="1.0" encoding="utf-8"?>
<worksheet xmlns="http://schemas.openxmlformats.org/spreadsheetml/2006/main" xmlns:r="http://schemas.openxmlformats.org/officeDocument/2006/relationships">
  <sheetPr>
    <tabColor rgb="FFFFC000"/>
  </sheetPr>
  <dimension ref="A1:F14"/>
  <sheetViews>
    <sheetView view="pageBreakPreview" zoomScaleSheetLayoutView="100" zoomScalePageLayoutView="0" workbookViewId="0" topLeftCell="A7">
      <selection activeCell="A14" sqref="A14:C14"/>
    </sheetView>
  </sheetViews>
  <sheetFormatPr defaultColWidth="9.00390625" defaultRowHeight="12.75"/>
  <cols>
    <col min="1" max="1" width="9.125" style="198" customWidth="1"/>
    <col min="2" max="2" width="22.25390625" style="198" bestFit="1" customWidth="1"/>
    <col min="3" max="3" width="67.125" style="198" customWidth="1"/>
    <col min="4" max="4" width="27.00390625" style="198" customWidth="1"/>
    <col min="5" max="5" width="27.875" style="198" bestFit="1" customWidth="1"/>
    <col min="6" max="16384" width="9.125" style="198" customWidth="1"/>
  </cols>
  <sheetData>
    <row r="1" spans="1:6" ht="40.5" customHeight="1">
      <c r="A1" s="1351" t="s">
        <v>552</v>
      </c>
      <c r="B1" s="1351"/>
      <c r="C1" s="1351"/>
      <c r="D1" s="430"/>
      <c r="E1" s="430"/>
      <c r="F1" s="430"/>
    </row>
    <row r="2" ht="12.75">
      <c r="A2" s="214"/>
    </row>
    <row r="3" spans="1:6" ht="33" customHeight="1">
      <c r="A3" s="1352" t="s">
        <v>191</v>
      </c>
      <c r="B3" s="1352"/>
      <c r="C3" s="1352"/>
      <c r="D3" s="431"/>
      <c r="E3" s="431"/>
      <c r="F3" s="431"/>
    </row>
    <row r="4" spans="1:3" ht="153">
      <c r="A4" s="432" t="s">
        <v>43</v>
      </c>
      <c r="B4" s="433" t="s">
        <v>247</v>
      </c>
      <c r="C4" s="433" t="s">
        <v>655</v>
      </c>
    </row>
    <row r="5" spans="1:3" ht="51">
      <c r="A5" s="432" t="s">
        <v>45</v>
      </c>
      <c r="B5" s="433" t="s">
        <v>248</v>
      </c>
      <c r="C5" s="433" t="s">
        <v>657</v>
      </c>
    </row>
    <row r="6" spans="1:3" ht="89.25">
      <c r="A6" s="432" t="s">
        <v>46</v>
      </c>
      <c r="B6" s="433" t="s">
        <v>249</v>
      </c>
      <c r="C6" s="433" t="s">
        <v>658</v>
      </c>
    </row>
    <row r="7" spans="1:3" ht="76.5">
      <c r="A7" s="432" t="s">
        <v>47</v>
      </c>
      <c r="B7" s="433" t="s">
        <v>250</v>
      </c>
      <c r="C7" s="566" t="s">
        <v>656</v>
      </c>
    </row>
    <row r="8" spans="1:3" ht="63.75">
      <c r="A8" s="432" t="s">
        <v>157</v>
      </c>
      <c r="B8" s="433" t="s">
        <v>320</v>
      </c>
      <c r="C8" s="566" t="s">
        <v>659</v>
      </c>
    </row>
    <row r="9" spans="1:3" ht="51">
      <c r="A9" s="432" t="s">
        <v>158</v>
      </c>
      <c r="B9" s="433" t="s">
        <v>632</v>
      </c>
      <c r="C9" s="566" t="s">
        <v>684</v>
      </c>
    </row>
    <row r="10" spans="1:3" ht="242.25">
      <c r="A10" s="432" t="s">
        <v>631</v>
      </c>
      <c r="B10" s="433" t="s">
        <v>251</v>
      </c>
      <c r="C10" s="607" t="s">
        <v>660</v>
      </c>
    </row>
    <row r="11" spans="1:3" ht="33.75" customHeight="1">
      <c r="A11" s="1353" t="s">
        <v>119</v>
      </c>
      <c r="B11" s="1353"/>
      <c r="C11" s="1353"/>
    </row>
    <row r="12" spans="1:3" ht="89.25">
      <c r="A12" s="432" t="s">
        <v>43</v>
      </c>
      <c r="B12" s="433" t="s">
        <v>252</v>
      </c>
      <c r="C12" s="607" t="s">
        <v>661</v>
      </c>
    </row>
    <row r="13" spans="1:3" ht="29.25" customHeight="1">
      <c r="A13" s="1354" t="s">
        <v>498</v>
      </c>
      <c r="B13" s="1355"/>
      <c r="C13" s="1356"/>
    </row>
    <row r="14" spans="1:3" ht="97.5" customHeight="1">
      <c r="A14" s="1357" t="s">
        <v>685</v>
      </c>
      <c r="B14" s="1357"/>
      <c r="C14" s="1357"/>
    </row>
  </sheetData>
  <sheetProtection/>
  <mergeCells count="5">
    <mergeCell ref="A1:C1"/>
    <mergeCell ref="A3:C3"/>
    <mergeCell ref="A11:C11"/>
    <mergeCell ref="A13:C13"/>
    <mergeCell ref="A14:C14"/>
  </mergeCells>
  <printOptions horizontalCentered="1"/>
  <pageMargins left="0.3937007874015748" right="0.3937007874015748" top="0.5905511811023623" bottom="0.31496062992125984" header="0.31496062992125984" footer="0.31496062992125984"/>
  <pageSetup horizontalDpi="600" verticalDpi="600" orientation="portrait" paperSize="9" scale="98" r:id="rId1"/>
  <headerFooter>
    <oddFooter>&amp;R&amp;P</oddFooter>
  </headerFooter>
  <rowBreaks count="1" manualBreakCount="1">
    <brk id="10" max="2" man="1"/>
  </rowBreaks>
</worksheet>
</file>

<file path=xl/worksheets/sheet3.xml><?xml version="1.0" encoding="utf-8"?>
<worksheet xmlns="http://schemas.openxmlformats.org/spreadsheetml/2006/main" xmlns:r="http://schemas.openxmlformats.org/officeDocument/2006/relationships">
  <sheetPr>
    <tabColor rgb="FFCCFFCC"/>
  </sheetPr>
  <dimension ref="A1:I120"/>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375" style="27" customWidth="1"/>
    <col min="2" max="2" width="34.375" style="27" customWidth="1"/>
    <col min="3" max="3" width="8.25390625" style="27" customWidth="1"/>
    <col min="4" max="4" width="7.75390625" style="27" bestFit="1" customWidth="1"/>
    <col min="5" max="5" width="13.625" style="27" customWidth="1"/>
    <col min="6" max="6" width="14.125" style="27" bestFit="1" customWidth="1"/>
    <col min="7" max="7" width="13.375" style="27" customWidth="1"/>
    <col min="8" max="8" width="12.625" style="27" bestFit="1" customWidth="1"/>
    <col min="9" max="16384" width="9.00390625" style="27" customWidth="1"/>
  </cols>
  <sheetData>
    <row r="1" spans="6:7" ht="42" customHeight="1">
      <c r="F1" s="951" t="s">
        <v>713</v>
      </c>
      <c r="G1" s="951"/>
    </row>
    <row r="3" spans="1:7" ht="33" customHeight="1">
      <c r="A3" s="940" t="s">
        <v>525</v>
      </c>
      <c r="B3" s="941"/>
      <c r="C3" s="941"/>
      <c r="D3" s="941"/>
      <c r="E3" s="941"/>
      <c r="F3" s="941"/>
      <c r="G3" s="941"/>
    </row>
    <row r="4" spans="1:7" ht="14.25" customHeight="1" thickBot="1">
      <c r="A4" s="29"/>
      <c r="F4" s="30"/>
      <c r="G4" s="31" t="s">
        <v>37</v>
      </c>
    </row>
    <row r="5" spans="1:7" ht="12" customHeight="1">
      <c r="A5" s="942" t="s">
        <v>18</v>
      </c>
      <c r="B5" s="944" t="s">
        <v>53</v>
      </c>
      <c r="C5" s="946" t="s">
        <v>5</v>
      </c>
      <c r="D5" s="948" t="s">
        <v>6</v>
      </c>
      <c r="E5" s="958" t="s">
        <v>55</v>
      </c>
      <c r="F5" s="958" t="s">
        <v>203</v>
      </c>
      <c r="G5" s="952" t="s">
        <v>208</v>
      </c>
    </row>
    <row r="6" spans="1:7" ht="12" customHeight="1">
      <c r="A6" s="943"/>
      <c r="B6" s="945"/>
      <c r="C6" s="947"/>
      <c r="D6" s="949"/>
      <c r="E6" s="959"/>
      <c r="F6" s="959"/>
      <c r="G6" s="953"/>
    </row>
    <row r="7" spans="1:7" ht="94.5" customHeight="1">
      <c r="A7" s="943"/>
      <c r="B7" s="945"/>
      <c r="C7" s="947"/>
      <c r="D7" s="949"/>
      <c r="E7" s="959"/>
      <c r="F7" s="959"/>
      <c r="G7" s="954"/>
    </row>
    <row r="8" spans="1:7" ht="12.75" thickBot="1">
      <c r="A8" s="462">
        <v>1</v>
      </c>
      <c r="B8" s="463">
        <v>2</v>
      </c>
      <c r="C8" s="464">
        <v>3</v>
      </c>
      <c r="D8" s="465">
        <v>4</v>
      </c>
      <c r="E8" s="463">
        <v>5</v>
      </c>
      <c r="F8" s="466">
        <v>6</v>
      </c>
      <c r="G8" s="467">
        <v>7</v>
      </c>
    </row>
    <row r="9" spans="1:7" ht="24.75" customHeight="1">
      <c r="A9" s="138"/>
      <c r="B9" s="145"/>
      <c r="C9" s="141"/>
      <c r="D9" s="163"/>
      <c r="E9" s="589"/>
      <c r="F9" s="589"/>
      <c r="G9" s="590"/>
    </row>
    <row r="10" spans="1:8" ht="24.75" customHeight="1">
      <c r="A10" s="139"/>
      <c r="B10" s="146"/>
      <c r="C10" s="142"/>
      <c r="D10" s="164"/>
      <c r="E10" s="591"/>
      <c r="F10" s="591"/>
      <c r="G10" s="592"/>
      <c r="H10" s="35"/>
    </row>
    <row r="11" spans="1:8" ht="24.75" customHeight="1">
      <c r="A11" s="139"/>
      <c r="B11" s="146"/>
      <c r="C11" s="142"/>
      <c r="D11" s="164"/>
      <c r="E11" s="591"/>
      <c r="F11" s="591"/>
      <c r="G11" s="592"/>
      <c r="H11" s="35"/>
    </row>
    <row r="12" spans="1:8" ht="24.75" customHeight="1">
      <c r="A12" s="139"/>
      <c r="B12" s="146"/>
      <c r="C12" s="142"/>
      <c r="D12" s="164"/>
      <c r="E12" s="591"/>
      <c r="F12" s="591"/>
      <c r="G12" s="592"/>
      <c r="H12" s="35"/>
    </row>
    <row r="13" spans="1:8" ht="24.75" customHeight="1">
      <c r="A13" s="139"/>
      <c r="B13" s="146"/>
      <c r="C13" s="142"/>
      <c r="D13" s="164"/>
      <c r="E13" s="591"/>
      <c r="F13" s="591"/>
      <c r="G13" s="592"/>
      <c r="H13" s="35"/>
    </row>
    <row r="14" spans="1:8" ht="24.75" customHeight="1">
      <c r="A14" s="139"/>
      <c r="B14" s="146"/>
      <c r="C14" s="142"/>
      <c r="D14" s="164"/>
      <c r="E14" s="591"/>
      <c r="F14" s="591"/>
      <c r="G14" s="592"/>
      <c r="H14" s="35"/>
    </row>
    <row r="15" spans="1:8" ht="24.75" customHeight="1">
      <c r="A15" s="139"/>
      <c r="B15" s="146"/>
      <c r="C15" s="143"/>
      <c r="D15" s="165"/>
      <c r="E15" s="593"/>
      <c r="F15" s="593"/>
      <c r="G15" s="592"/>
      <c r="H15" s="35"/>
    </row>
    <row r="16" spans="1:8" ht="24.75" customHeight="1">
      <c r="A16" s="139"/>
      <c r="B16" s="146"/>
      <c r="C16" s="142"/>
      <c r="D16" s="164"/>
      <c r="E16" s="591"/>
      <c r="F16" s="591"/>
      <c r="G16" s="592"/>
      <c r="H16" s="35"/>
    </row>
    <row r="17" spans="1:8" ht="24.75" customHeight="1">
      <c r="A17" s="139"/>
      <c r="B17" s="146"/>
      <c r="C17" s="142"/>
      <c r="D17" s="164"/>
      <c r="E17" s="591"/>
      <c r="F17" s="591"/>
      <c r="G17" s="592"/>
      <c r="H17" s="35"/>
    </row>
    <row r="18" spans="1:8" ht="24.75" customHeight="1">
      <c r="A18" s="139"/>
      <c r="B18" s="146"/>
      <c r="C18" s="142"/>
      <c r="D18" s="164"/>
      <c r="E18" s="591"/>
      <c r="F18" s="591"/>
      <c r="G18" s="592"/>
      <c r="H18" s="35"/>
    </row>
    <row r="19" spans="1:8" ht="24.75" customHeight="1">
      <c r="A19" s="139"/>
      <c r="B19" s="146"/>
      <c r="C19" s="142"/>
      <c r="D19" s="164"/>
      <c r="E19" s="591"/>
      <c r="F19" s="591"/>
      <c r="G19" s="592"/>
      <c r="H19" s="35"/>
    </row>
    <row r="20" spans="1:8" ht="24.75" customHeight="1">
      <c r="A20" s="139"/>
      <c r="B20" s="146"/>
      <c r="C20" s="142"/>
      <c r="D20" s="164"/>
      <c r="E20" s="591"/>
      <c r="F20" s="591"/>
      <c r="G20" s="592"/>
      <c r="H20" s="35"/>
    </row>
    <row r="21" spans="1:8" s="37" customFormat="1" ht="24.75" customHeight="1" thickBot="1">
      <c r="A21" s="140"/>
      <c r="B21" s="147"/>
      <c r="C21" s="144"/>
      <c r="D21" s="166"/>
      <c r="E21" s="594"/>
      <c r="F21" s="594"/>
      <c r="G21" s="595"/>
      <c r="H21" s="36"/>
    </row>
    <row r="22" spans="1:8" ht="39" customHeight="1" thickBot="1">
      <c r="A22" s="955" t="s">
        <v>59</v>
      </c>
      <c r="B22" s="956"/>
      <c r="C22" s="956"/>
      <c r="D22" s="957"/>
      <c r="E22" s="596"/>
      <c r="F22" s="596"/>
      <c r="G22" s="597"/>
      <c r="H22" s="35"/>
    </row>
    <row r="23" ht="12">
      <c r="H23" s="35"/>
    </row>
    <row r="24" spans="1:8" ht="12">
      <c r="A24" s="950" t="s">
        <v>156</v>
      </c>
      <c r="B24" s="950"/>
      <c r="E24" s="40"/>
      <c r="F24" s="41"/>
      <c r="G24" s="40"/>
      <c r="H24" s="35"/>
    </row>
    <row r="25" spans="5:8" ht="12">
      <c r="E25" s="40"/>
      <c r="F25" s="41"/>
      <c r="G25" s="40"/>
      <c r="H25" s="35"/>
    </row>
    <row r="26" spans="5:8" ht="12">
      <c r="E26" s="40"/>
      <c r="F26" s="41"/>
      <c r="G26" s="40"/>
      <c r="H26" s="35"/>
    </row>
    <row r="27" spans="5:8" ht="12">
      <c r="E27" s="40"/>
      <c r="F27" s="41"/>
      <c r="G27" s="40"/>
      <c r="H27" s="35"/>
    </row>
    <row r="28" spans="5:8" ht="12">
      <c r="E28" s="40"/>
      <c r="F28" s="41"/>
      <c r="G28" s="40"/>
      <c r="H28" s="35"/>
    </row>
    <row r="29" spans="5:8" ht="12">
      <c r="E29" s="40"/>
      <c r="F29" s="41"/>
      <c r="G29" s="40"/>
      <c r="H29" s="35"/>
    </row>
    <row r="30" spans="2:8" ht="14.25">
      <c r="B30" s="20" t="s">
        <v>17</v>
      </c>
      <c r="C30" s="20"/>
      <c r="D30" s="20"/>
      <c r="E30" s="20" t="s">
        <v>11</v>
      </c>
      <c r="F30" s="20"/>
      <c r="G30" s="20"/>
      <c r="H30" s="20"/>
    </row>
    <row r="31" spans="4:9" ht="12.75">
      <c r="D31" s="42"/>
      <c r="H31" s="23"/>
      <c r="I31" s="23"/>
    </row>
    <row r="32" ht="12">
      <c r="H32" s="35"/>
    </row>
    <row r="33" ht="12">
      <c r="H33" s="35"/>
    </row>
    <row r="34" ht="12">
      <c r="H34" s="35"/>
    </row>
    <row r="35" spans="5:8" ht="12">
      <c r="E35" s="35"/>
      <c r="H35" s="35"/>
    </row>
    <row r="36" spans="5:8" ht="12">
      <c r="E36" s="35"/>
      <c r="H36" s="35"/>
    </row>
    <row r="37" spans="5:8" ht="12">
      <c r="E37" s="35"/>
      <c r="H37" s="35"/>
    </row>
    <row r="38" spans="5:8" ht="12">
      <c r="E38" s="35"/>
      <c r="H38" s="35"/>
    </row>
    <row r="39" spans="5:8" ht="12">
      <c r="E39" s="35"/>
      <c r="H39" s="35"/>
    </row>
    <row r="40" spans="5:8" ht="12">
      <c r="E40" s="35"/>
      <c r="H40" s="35"/>
    </row>
    <row r="41" spans="5:8" ht="12">
      <c r="E41" s="35"/>
      <c r="H41" s="35"/>
    </row>
    <row r="42" spans="5:8" ht="12">
      <c r="E42" s="35"/>
      <c r="H42" s="35"/>
    </row>
    <row r="43" spans="5:8" ht="12">
      <c r="E43" s="35"/>
      <c r="H43" s="35"/>
    </row>
    <row r="44" ht="12">
      <c r="H44" s="35"/>
    </row>
    <row r="45" ht="12">
      <c r="H45" s="35"/>
    </row>
    <row r="46" ht="12">
      <c r="H46" s="35"/>
    </row>
    <row r="47" ht="12">
      <c r="H47" s="35"/>
    </row>
    <row r="48" ht="12">
      <c r="H48" s="35"/>
    </row>
    <row r="49" ht="12">
      <c r="H49" s="35"/>
    </row>
    <row r="50" ht="12">
      <c r="H50" s="35"/>
    </row>
    <row r="51" ht="12">
      <c r="H51" s="35"/>
    </row>
    <row r="52" ht="12">
      <c r="H52" s="35"/>
    </row>
    <row r="53" ht="12">
      <c r="H53" s="35"/>
    </row>
    <row r="54" ht="12">
      <c r="H54" s="35"/>
    </row>
    <row r="55" ht="12">
      <c r="H55" s="35"/>
    </row>
    <row r="56" ht="12">
      <c r="H56" s="35"/>
    </row>
    <row r="57" ht="12">
      <c r="H57" s="35"/>
    </row>
    <row r="58" ht="12">
      <c r="H58" s="35"/>
    </row>
    <row r="59" ht="12">
      <c r="H59" s="35"/>
    </row>
    <row r="60" ht="12">
      <c r="H60" s="35"/>
    </row>
    <row r="61" ht="12">
      <c r="H61" s="35"/>
    </row>
    <row r="62" ht="12">
      <c r="H62" s="35"/>
    </row>
    <row r="63" ht="12">
      <c r="H63" s="35"/>
    </row>
    <row r="64" ht="12">
      <c r="H64" s="35"/>
    </row>
    <row r="65" ht="12">
      <c r="H65" s="35"/>
    </row>
    <row r="66" ht="12">
      <c r="H66" s="35"/>
    </row>
    <row r="67" ht="12">
      <c r="H67" s="35"/>
    </row>
    <row r="68" ht="12">
      <c r="H68" s="35"/>
    </row>
    <row r="69" ht="12">
      <c r="H69" s="35"/>
    </row>
    <row r="70" ht="12">
      <c r="H70" s="35"/>
    </row>
    <row r="71" ht="12">
      <c r="H71" s="35"/>
    </row>
    <row r="72" ht="12">
      <c r="H72" s="35"/>
    </row>
    <row r="73" ht="12">
      <c r="H73" s="35"/>
    </row>
    <row r="74" ht="12">
      <c r="H74" s="35"/>
    </row>
    <row r="75" ht="12">
      <c r="H75" s="35"/>
    </row>
    <row r="76" ht="12">
      <c r="H76" s="35"/>
    </row>
    <row r="77" ht="12">
      <c r="H77" s="35"/>
    </row>
    <row r="78" ht="12">
      <c r="H78" s="35"/>
    </row>
    <row r="79" ht="12">
      <c r="H79" s="35"/>
    </row>
    <row r="80" ht="12">
      <c r="H80" s="35"/>
    </row>
    <row r="81" ht="12">
      <c r="H81" s="35"/>
    </row>
    <row r="82" ht="12">
      <c r="H82" s="35"/>
    </row>
    <row r="83" ht="12">
      <c r="H83" s="35"/>
    </row>
    <row r="84" ht="12">
      <c r="H84" s="35"/>
    </row>
    <row r="85" ht="12">
      <c r="H85" s="35"/>
    </row>
    <row r="86" ht="12">
      <c r="H86" s="35"/>
    </row>
    <row r="87" ht="12">
      <c r="H87" s="35"/>
    </row>
    <row r="88" ht="12">
      <c r="H88" s="35"/>
    </row>
    <row r="89" ht="12">
      <c r="H89" s="35"/>
    </row>
    <row r="90" ht="12">
      <c r="H90" s="35"/>
    </row>
    <row r="91" ht="12">
      <c r="H91" s="35"/>
    </row>
    <row r="92" ht="12">
      <c r="H92" s="35"/>
    </row>
    <row r="93" ht="12">
      <c r="H93" s="35"/>
    </row>
    <row r="94" ht="12">
      <c r="H94" s="35"/>
    </row>
    <row r="95" ht="12">
      <c r="H95" s="35"/>
    </row>
    <row r="96" ht="12">
      <c r="H96" s="35"/>
    </row>
    <row r="97" ht="12">
      <c r="H97" s="35"/>
    </row>
    <row r="98" ht="12">
      <c r="H98" s="35"/>
    </row>
    <row r="99" ht="12">
      <c r="H99" s="35"/>
    </row>
    <row r="100" ht="12">
      <c r="H100" s="35"/>
    </row>
    <row r="101" ht="12">
      <c r="H101" s="35"/>
    </row>
    <row r="102" ht="12">
      <c r="H102" s="35"/>
    </row>
    <row r="103" ht="12">
      <c r="H103" s="35"/>
    </row>
    <row r="104" ht="12">
      <c r="H104" s="35"/>
    </row>
    <row r="105" ht="12">
      <c r="H105" s="35"/>
    </row>
    <row r="106" ht="12">
      <c r="H106" s="35"/>
    </row>
    <row r="107" ht="12">
      <c r="H107" s="35"/>
    </row>
    <row r="108" ht="12">
      <c r="H108" s="35"/>
    </row>
    <row r="109" ht="12">
      <c r="H109" s="35"/>
    </row>
    <row r="110" ht="12">
      <c r="H110" s="35"/>
    </row>
    <row r="111" ht="12">
      <c r="H111" s="35"/>
    </row>
    <row r="112" ht="12">
      <c r="H112" s="35"/>
    </row>
    <row r="113" ht="12">
      <c r="H113" s="35"/>
    </row>
    <row r="114" ht="12">
      <c r="H114" s="35"/>
    </row>
    <row r="115" ht="12">
      <c r="H115" s="35"/>
    </row>
    <row r="116" ht="12">
      <c r="H116" s="35"/>
    </row>
    <row r="117" ht="12">
      <c r="H117" s="35"/>
    </row>
    <row r="118" ht="12">
      <c r="H118" s="35"/>
    </row>
    <row r="119" ht="12">
      <c r="H119" s="35"/>
    </row>
    <row r="120" ht="12">
      <c r="H120" s="35"/>
    </row>
  </sheetData>
  <sheetProtection/>
  <mergeCells count="11">
    <mergeCell ref="F1:G1"/>
    <mergeCell ref="G5:G7"/>
    <mergeCell ref="A22:D22"/>
    <mergeCell ref="E5:E7"/>
    <mergeCell ref="F5:F7"/>
    <mergeCell ref="A3:G3"/>
    <mergeCell ref="A5:A7"/>
    <mergeCell ref="B5:B7"/>
    <mergeCell ref="C5:C7"/>
    <mergeCell ref="D5:D7"/>
    <mergeCell ref="A24:B24"/>
  </mergeCells>
  <printOptions horizontalCentered="1"/>
  <pageMargins left="0.1968503937007874" right="0.1968503937007874" top="0.984251968503937" bottom="0.3937007874015748" header="0.5118110236220472" footer="0.511811023622047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48.25390625" style="333" customWidth="1"/>
    <col min="5" max="5" width="26.125" style="333" customWidth="1"/>
    <col min="6" max="16384" width="9.125" style="333" customWidth="1"/>
  </cols>
  <sheetData>
    <row r="1" ht="50.25" customHeight="1">
      <c r="E1" s="336" t="s">
        <v>714</v>
      </c>
    </row>
    <row r="2" ht="12.75">
      <c r="E2" s="334"/>
    </row>
    <row r="3" spans="1:8" ht="48" customHeight="1">
      <c r="A3" s="963" t="s">
        <v>276</v>
      </c>
      <c r="B3" s="963"/>
      <c r="C3" s="963"/>
      <c r="D3" s="963"/>
      <c r="E3" s="963"/>
      <c r="F3" s="335"/>
      <c r="G3" s="336"/>
      <c r="H3" s="336"/>
    </row>
    <row r="4" spans="1:8" ht="16.5" thickBot="1">
      <c r="A4" s="331"/>
      <c r="B4" s="331"/>
      <c r="C4" s="331"/>
      <c r="D4" s="331"/>
      <c r="E4" s="26" t="s">
        <v>37</v>
      </c>
      <c r="G4" s="336"/>
      <c r="H4" s="336"/>
    </row>
    <row r="5" spans="1:5" s="337" customFormat="1" ht="64.5" customHeight="1">
      <c r="A5" s="468" t="s">
        <v>18</v>
      </c>
      <c r="B5" s="469" t="s">
        <v>5</v>
      </c>
      <c r="C5" s="469" t="s">
        <v>6</v>
      </c>
      <c r="D5" s="469" t="s">
        <v>277</v>
      </c>
      <c r="E5" s="470" t="s">
        <v>526</v>
      </c>
    </row>
    <row r="6" spans="1:5" s="338" customFormat="1" ht="12" customHeight="1" thickBot="1">
      <c r="A6" s="471">
        <v>1</v>
      </c>
      <c r="B6" s="472">
        <v>2</v>
      </c>
      <c r="C6" s="472">
        <v>3</v>
      </c>
      <c r="D6" s="472">
        <v>4</v>
      </c>
      <c r="E6" s="473">
        <v>5</v>
      </c>
    </row>
    <row r="7" spans="1:5" ht="39" customHeight="1">
      <c r="A7" s="339"/>
      <c r="B7" s="340"/>
      <c r="C7" s="340"/>
      <c r="D7" s="341"/>
      <c r="E7" s="342"/>
    </row>
    <row r="8" spans="1:5" ht="39" customHeight="1">
      <c r="A8" s="339"/>
      <c r="B8" s="340"/>
      <c r="C8" s="340"/>
      <c r="D8" s="341"/>
      <c r="E8" s="342"/>
    </row>
    <row r="9" spans="1:5" ht="39" customHeight="1">
      <c r="A9" s="339"/>
      <c r="B9" s="340"/>
      <c r="C9" s="340"/>
      <c r="D9" s="341"/>
      <c r="E9" s="342"/>
    </row>
    <row r="10" spans="1:5" ht="39" customHeight="1">
      <c r="A10" s="339"/>
      <c r="B10" s="340"/>
      <c r="C10" s="340"/>
      <c r="D10" s="341"/>
      <c r="E10" s="342"/>
    </row>
    <row r="11" spans="1:5" ht="39" customHeight="1" thickBot="1">
      <c r="A11" s="343"/>
      <c r="B11" s="344"/>
      <c r="C11" s="344"/>
      <c r="D11" s="345"/>
      <c r="E11" s="346"/>
    </row>
    <row r="12" spans="1:5" ht="39" customHeight="1" thickBot="1">
      <c r="A12" s="960" t="s">
        <v>278</v>
      </c>
      <c r="B12" s="961"/>
      <c r="C12" s="961"/>
      <c r="D12" s="962"/>
      <c r="E12" s="347"/>
    </row>
    <row r="16" spans="2:8" s="27" customFormat="1" ht="14.25">
      <c r="B16" s="20" t="s">
        <v>17</v>
      </c>
      <c r="C16" s="20"/>
      <c r="D16" s="20"/>
      <c r="E16" s="20" t="s">
        <v>11</v>
      </c>
      <c r="F16" s="20"/>
      <c r="G16" s="20"/>
      <c r="H16" s="20"/>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CCFFCC"/>
  </sheetPr>
  <dimension ref="A1:H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4.00390625" style="333" customWidth="1"/>
    <col min="2" max="2" width="8.125" style="333" customWidth="1"/>
    <col min="3" max="3" width="9.875" style="333" customWidth="1"/>
    <col min="4" max="4" width="32.00390625" style="333" customWidth="1"/>
    <col min="5" max="5" width="27.875" style="333" customWidth="1"/>
    <col min="6" max="6" width="26.25390625" style="333" bestFit="1" customWidth="1"/>
    <col min="7" max="16384" width="9.125" style="333" customWidth="1"/>
  </cols>
  <sheetData>
    <row r="1" ht="50.25" customHeight="1">
      <c r="F1" s="336" t="s">
        <v>715</v>
      </c>
    </row>
    <row r="2" ht="12.75">
      <c r="D2" s="334"/>
    </row>
    <row r="3" spans="1:6" ht="48" customHeight="1">
      <c r="A3" s="963" t="s">
        <v>279</v>
      </c>
      <c r="B3" s="964"/>
      <c r="C3" s="964"/>
      <c r="D3" s="964"/>
      <c r="E3" s="964"/>
      <c r="F3" s="965"/>
    </row>
    <row r="4" spans="1:6" ht="16.5" thickBot="1">
      <c r="A4" s="348"/>
      <c r="B4" s="348"/>
      <c r="C4" s="348"/>
      <c r="D4" s="348"/>
      <c r="E4" s="348"/>
      <c r="F4" s="26" t="s">
        <v>37</v>
      </c>
    </row>
    <row r="5" spans="1:6" s="198" customFormat="1" ht="64.5" customHeight="1">
      <c r="A5" s="468" t="s">
        <v>18</v>
      </c>
      <c r="B5" s="469" t="s">
        <v>5</v>
      </c>
      <c r="C5" s="469" t="s">
        <v>6</v>
      </c>
      <c r="D5" s="474" t="s">
        <v>281</v>
      </c>
      <c r="E5" s="474" t="s">
        <v>280</v>
      </c>
      <c r="F5" s="470" t="s">
        <v>526</v>
      </c>
    </row>
    <row r="6" spans="1:6" s="349" customFormat="1" ht="12" customHeight="1" thickBot="1">
      <c r="A6" s="471">
        <v>1</v>
      </c>
      <c r="B6" s="472">
        <v>2</v>
      </c>
      <c r="C6" s="472">
        <v>3</v>
      </c>
      <c r="D6" s="472">
        <v>4</v>
      </c>
      <c r="E6" s="472">
        <v>5</v>
      </c>
      <c r="F6" s="473">
        <v>6</v>
      </c>
    </row>
    <row r="7" spans="1:6" ht="39" customHeight="1">
      <c r="A7" s="339"/>
      <c r="B7" s="340"/>
      <c r="C7" s="340"/>
      <c r="D7" s="350"/>
      <c r="E7" s="350"/>
      <c r="F7" s="342"/>
    </row>
    <row r="8" spans="1:6" ht="39" customHeight="1">
      <c r="A8" s="343"/>
      <c r="B8" s="344"/>
      <c r="C8" s="344"/>
      <c r="D8" s="17"/>
      <c r="E8" s="17"/>
      <c r="F8" s="346"/>
    </row>
    <row r="9" spans="1:6" ht="39" customHeight="1">
      <c r="A9" s="343"/>
      <c r="B9" s="344"/>
      <c r="C9" s="344"/>
      <c r="D9" s="17"/>
      <c r="E9" s="17"/>
      <c r="F9" s="346"/>
    </row>
    <row r="10" spans="1:6" ht="39" customHeight="1">
      <c r="A10" s="373"/>
      <c r="B10" s="374"/>
      <c r="C10" s="374"/>
      <c r="D10" s="375"/>
      <c r="E10" s="375"/>
      <c r="F10" s="377"/>
    </row>
    <row r="11" spans="1:6" ht="39" customHeight="1" thickBot="1">
      <c r="A11" s="351"/>
      <c r="B11" s="352"/>
      <c r="C11" s="352"/>
      <c r="D11" s="353"/>
      <c r="E11" s="353"/>
      <c r="F11" s="354"/>
    </row>
    <row r="12" spans="1:6" ht="39" customHeight="1" thickBot="1">
      <c r="A12" s="960" t="s">
        <v>278</v>
      </c>
      <c r="B12" s="961"/>
      <c r="C12" s="961"/>
      <c r="D12" s="961"/>
      <c r="E12" s="961"/>
      <c r="F12" s="347"/>
    </row>
    <row r="16" spans="2:8" s="27" customFormat="1" ht="14.25">
      <c r="B16" s="20" t="s">
        <v>17</v>
      </c>
      <c r="C16" s="20"/>
      <c r="D16" s="603" t="s">
        <v>11</v>
      </c>
      <c r="E16" s="20"/>
      <c r="F16" s="20"/>
      <c r="G16" s="20"/>
      <c r="H16" s="20"/>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9.75390625" style="23" customWidth="1"/>
    <col min="3" max="3" width="9.375" style="23" customWidth="1"/>
    <col min="4" max="4" width="48.375" style="23" customWidth="1"/>
    <col min="5" max="5" width="29.125" style="23" bestFit="1" customWidth="1"/>
    <col min="6" max="6" width="16.75390625" style="23" customWidth="1"/>
    <col min="7" max="16384" width="9.125" style="23" customWidth="1"/>
  </cols>
  <sheetData>
    <row r="1" spans="4:6" ht="42" customHeight="1">
      <c r="D1" s="103"/>
      <c r="E1" s="951" t="s">
        <v>716</v>
      </c>
      <c r="F1" s="969"/>
    </row>
    <row r="2" spans="4:6" ht="12.75">
      <c r="D2" s="99"/>
      <c r="E2" s="99"/>
      <c r="F2" s="99"/>
    </row>
    <row r="3" spans="1:6" ht="39" customHeight="1">
      <c r="A3" s="963" t="s">
        <v>282</v>
      </c>
      <c r="B3" s="963"/>
      <c r="C3" s="963"/>
      <c r="D3" s="963"/>
      <c r="E3" s="963"/>
      <c r="F3" s="355"/>
    </row>
    <row r="4" spans="1:5" ht="16.5" thickBot="1">
      <c r="A4" s="331"/>
      <c r="B4" s="331"/>
      <c r="C4" s="331"/>
      <c r="D4" s="331"/>
      <c r="E4" s="26" t="s">
        <v>37</v>
      </c>
    </row>
    <row r="5" spans="1:5" s="198" customFormat="1" ht="64.5" customHeight="1">
      <c r="A5" s="468" t="s">
        <v>18</v>
      </c>
      <c r="B5" s="469" t="s">
        <v>5</v>
      </c>
      <c r="C5" s="469" t="s">
        <v>6</v>
      </c>
      <c r="D5" s="474" t="s">
        <v>283</v>
      </c>
      <c r="E5" s="470" t="s">
        <v>526</v>
      </c>
    </row>
    <row r="6" spans="1:7" s="349" customFormat="1" ht="12" customHeight="1" thickBot="1">
      <c r="A6" s="471">
        <v>1</v>
      </c>
      <c r="B6" s="472">
        <v>2</v>
      </c>
      <c r="C6" s="472">
        <v>3</v>
      </c>
      <c r="D6" s="472">
        <v>4</v>
      </c>
      <c r="E6" s="473">
        <v>5</v>
      </c>
      <c r="G6" s="356"/>
    </row>
    <row r="7" spans="1:7" ht="39" customHeight="1">
      <c r="A7" s="357"/>
      <c r="B7" s="358"/>
      <c r="C7" s="358"/>
      <c r="D7" s="359"/>
      <c r="E7" s="360"/>
      <c r="G7" s="361"/>
    </row>
    <row r="8" spans="1:7" ht="39" customHeight="1">
      <c r="A8" s="362"/>
      <c r="B8" s="363"/>
      <c r="C8" s="363"/>
      <c r="D8" s="364"/>
      <c r="E8" s="365"/>
      <c r="G8" s="361"/>
    </row>
    <row r="9" spans="1:7" ht="39" customHeight="1">
      <c r="A9" s="362"/>
      <c r="B9" s="363"/>
      <c r="C9" s="363"/>
      <c r="D9" s="364"/>
      <c r="E9" s="365"/>
      <c r="G9" s="366"/>
    </row>
    <row r="10" spans="1:7" ht="39" customHeight="1">
      <c r="A10" s="362"/>
      <c r="B10" s="363"/>
      <c r="C10" s="363"/>
      <c r="D10" s="364"/>
      <c r="E10" s="365"/>
      <c r="G10" s="361"/>
    </row>
    <row r="11" spans="1:7" ht="39" customHeight="1" thickBot="1">
      <c r="A11" s="362"/>
      <c r="B11" s="363"/>
      <c r="C11" s="363"/>
      <c r="D11" s="364"/>
      <c r="E11" s="365"/>
      <c r="G11" s="361"/>
    </row>
    <row r="12" spans="1:5" ht="30" customHeight="1" thickBot="1">
      <c r="A12" s="966" t="s">
        <v>278</v>
      </c>
      <c r="B12" s="967"/>
      <c r="C12" s="967"/>
      <c r="D12" s="968"/>
      <c r="E12" s="347"/>
    </row>
    <row r="16" spans="2:16" s="27" customFormat="1" ht="14.25">
      <c r="B16" s="20" t="s">
        <v>17</v>
      </c>
      <c r="C16" s="20"/>
      <c r="D16" s="20"/>
      <c r="E16" s="20" t="s">
        <v>11</v>
      </c>
      <c r="F16" s="20"/>
      <c r="G16" s="20"/>
      <c r="P16" s="35"/>
    </row>
  </sheetData>
  <sheetProtection/>
  <mergeCells count="3">
    <mergeCell ref="A12:D12"/>
    <mergeCell ref="E1:F1"/>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7.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0.25390625" style="23" customWidth="1"/>
    <col min="3" max="3" width="9.375" style="23" customWidth="1"/>
    <col min="4" max="4" width="31.25390625" style="23" customWidth="1"/>
    <col min="5" max="5" width="26.125" style="23" customWidth="1"/>
    <col min="6" max="6" width="26.625" style="23" customWidth="1"/>
    <col min="7" max="16384" width="9.125" style="23" customWidth="1"/>
  </cols>
  <sheetData>
    <row r="1" ht="38.25">
      <c r="F1" s="378" t="s">
        <v>717</v>
      </c>
    </row>
    <row r="2" spans="4:6" ht="12.75">
      <c r="D2" s="99"/>
      <c r="E2" s="99"/>
      <c r="F2" s="99"/>
    </row>
    <row r="3" spans="1:6" ht="60" customHeight="1">
      <c r="A3" s="963" t="s">
        <v>560</v>
      </c>
      <c r="B3" s="963"/>
      <c r="C3" s="963"/>
      <c r="D3" s="963"/>
      <c r="E3" s="963"/>
      <c r="F3" s="963"/>
    </row>
    <row r="4" spans="1:6" ht="16.5" thickBot="1">
      <c r="A4" s="331"/>
      <c r="B4" s="331"/>
      <c r="C4" s="331"/>
      <c r="D4" s="331"/>
      <c r="E4" s="331"/>
      <c r="F4" s="26" t="s">
        <v>37</v>
      </c>
    </row>
    <row r="5" spans="1:6" s="198" customFormat="1" ht="64.5" customHeight="1">
      <c r="A5" s="468" t="s">
        <v>18</v>
      </c>
      <c r="B5" s="469" t="s">
        <v>5</v>
      </c>
      <c r="C5" s="469" t="s">
        <v>6</v>
      </c>
      <c r="D5" s="474" t="s">
        <v>283</v>
      </c>
      <c r="E5" s="474" t="s">
        <v>284</v>
      </c>
      <c r="F5" s="470" t="s">
        <v>526</v>
      </c>
    </row>
    <row r="6" spans="1:6" s="349" customFormat="1" ht="12" customHeight="1" thickBot="1">
      <c r="A6" s="471">
        <v>1</v>
      </c>
      <c r="B6" s="472">
        <v>2</v>
      </c>
      <c r="C6" s="472">
        <v>3</v>
      </c>
      <c r="D6" s="472">
        <v>4</v>
      </c>
      <c r="E6" s="472">
        <v>5</v>
      </c>
      <c r="F6" s="473">
        <v>6</v>
      </c>
    </row>
    <row r="7" spans="1:6" ht="39" customHeight="1">
      <c r="A7" s="379"/>
      <c r="B7" s="380"/>
      <c r="C7" s="380"/>
      <c r="D7" s="382"/>
      <c r="E7" s="381"/>
      <c r="F7" s="383"/>
    </row>
    <row r="8" spans="1:6" ht="39" customHeight="1">
      <c r="A8" s="373"/>
      <c r="B8" s="374"/>
      <c r="C8" s="374"/>
      <c r="D8" s="376"/>
      <c r="E8" s="375"/>
      <c r="F8" s="377"/>
    </row>
    <row r="9" spans="1:6" ht="39" customHeight="1">
      <c r="A9" s="351"/>
      <c r="B9" s="352"/>
      <c r="C9" s="352"/>
      <c r="D9" s="384"/>
      <c r="E9" s="353"/>
      <c r="F9" s="354"/>
    </row>
    <row r="10" spans="1:6" ht="39" customHeight="1">
      <c r="A10" s="351"/>
      <c r="B10" s="352"/>
      <c r="C10" s="352"/>
      <c r="D10" s="384"/>
      <c r="E10" s="353"/>
      <c r="F10" s="354"/>
    </row>
    <row r="11" spans="1:6" ht="39" customHeight="1" thickBot="1">
      <c r="A11" s="368"/>
      <c r="B11" s="369"/>
      <c r="C11" s="369"/>
      <c r="D11" s="371"/>
      <c r="E11" s="370"/>
      <c r="F11" s="372"/>
    </row>
    <row r="12" spans="1:6" ht="39" customHeight="1" thickBot="1">
      <c r="A12" s="960" t="s">
        <v>278</v>
      </c>
      <c r="B12" s="961"/>
      <c r="C12" s="961"/>
      <c r="D12" s="961"/>
      <c r="E12" s="962"/>
      <c r="F12" s="347"/>
    </row>
    <row r="16" spans="2:16" s="27" customFormat="1" ht="14.25">
      <c r="B16" s="20" t="s">
        <v>17</v>
      </c>
      <c r="C16" s="20"/>
      <c r="D16" s="20"/>
      <c r="E16" s="20"/>
      <c r="F16" s="20" t="s">
        <v>11</v>
      </c>
      <c r="G16" s="20"/>
      <c r="P16" s="35"/>
    </row>
  </sheetData>
  <sheetProtection/>
  <mergeCells count="2">
    <mergeCell ref="A12:E12"/>
    <mergeCell ref="A3:F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8.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25390625" style="23" customWidth="1"/>
    <col min="2" max="2" width="12.75390625" style="23" customWidth="1"/>
    <col min="3" max="3" width="11.75390625" style="23" customWidth="1"/>
    <col min="4" max="4" width="51.625" style="23" bestFit="1" customWidth="1"/>
    <col min="5" max="5" width="26.00390625" style="23" customWidth="1"/>
    <col min="6" max="6" width="16.75390625" style="23" customWidth="1"/>
    <col min="7" max="16384" width="9.125" style="23" customWidth="1"/>
  </cols>
  <sheetData>
    <row r="1" spans="5:6" ht="42" customHeight="1">
      <c r="E1" s="378" t="s">
        <v>718</v>
      </c>
      <c r="F1" s="99"/>
    </row>
    <row r="2" spans="4:6" ht="12.75">
      <c r="D2" s="99"/>
      <c r="E2" s="99"/>
      <c r="F2" s="99"/>
    </row>
    <row r="3" spans="1:5" ht="60" customHeight="1">
      <c r="A3" s="963" t="s">
        <v>285</v>
      </c>
      <c r="B3" s="963"/>
      <c r="C3" s="963"/>
      <c r="D3" s="963"/>
      <c r="E3" s="963"/>
    </row>
    <row r="4" spans="1:5" ht="16.5" thickBot="1">
      <c r="A4" s="331"/>
      <c r="B4" s="331"/>
      <c r="C4" s="331"/>
      <c r="D4" s="331"/>
      <c r="E4" s="26" t="s">
        <v>37</v>
      </c>
    </row>
    <row r="5" spans="1:5" s="198" customFormat="1" ht="64.5" customHeight="1">
      <c r="A5" s="468" t="s">
        <v>18</v>
      </c>
      <c r="B5" s="469" t="s">
        <v>5</v>
      </c>
      <c r="C5" s="469" t="s">
        <v>6</v>
      </c>
      <c r="D5" s="474" t="s">
        <v>561</v>
      </c>
      <c r="E5" s="470" t="s">
        <v>526</v>
      </c>
    </row>
    <row r="6" spans="1:5" s="349" customFormat="1" ht="12" customHeight="1" thickBot="1">
      <c r="A6" s="471">
        <v>1</v>
      </c>
      <c r="B6" s="472">
        <v>2</v>
      </c>
      <c r="C6" s="472">
        <v>3</v>
      </c>
      <c r="D6" s="472">
        <v>4</v>
      </c>
      <c r="E6" s="473">
        <v>5</v>
      </c>
    </row>
    <row r="7" spans="1:5" ht="33" customHeight="1">
      <c r="A7" s="339"/>
      <c r="B7" s="340"/>
      <c r="C7" s="340"/>
      <c r="D7" s="385"/>
      <c r="E7" s="342"/>
    </row>
    <row r="8" spans="1:5" s="198" customFormat="1" ht="43.5" customHeight="1">
      <c r="A8" s="343"/>
      <c r="B8" s="344"/>
      <c r="C8" s="344"/>
      <c r="D8" s="4"/>
      <c r="E8" s="346"/>
    </row>
    <row r="9" spans="1:5" s="367" customFormat="1" ht="41.25" customHeight="1">
      <c r="A9" s="362"/>
      <c r="B9" s="363"/>
      <c r="C9" s="363"/>
      <c r="D9" s="364"/>
      <c r="E9" s="365"/>
    </row>
    <row r="10" spans="1:5" ht="45.75" customHeight="1">
      <c r="A10" s="362"/>
      <c r="B10" s="363"/>
      <c r="C10" s="363"/>
      <c r="D10" s="364"/>
      <c r="E10" s="365"/>
    </row>
    <row r="11" spans="1:5" ht="30" customHeight="1" thickBot="1">
      <c r="A11" s="343"/>
      <c r="B11" s="344"/>
      <c r="C11" s="344"/>
      <c r="D11" s="4"/>
      <c r="E11" s="346"/>
    </row>
    <row r="12" spans="1:5" ht="30" customHeight="1" thickBot="1">
      <c r="A12" s="966" t="s">
        <v>278</v>
      </c>
      <c r="B12" s="967"/>
      <c r="C12" s="967"/>
      <c r="D12" s="968"/>
      <c r="E12" s="347"/>
    </row>
    <row r="16" spans="2:16" s="27" customFormat="1" ht="14.25">
      <c r="B16" s="20" t="s">
        <v>17</v>
      </c>
      <c r="C16" s="20"/>
      <c r="D16" s="20"/>
      <c r="E16" s="20" t="s">
        <v>11</v>
      </c>
      <c r="G16" s="20"/>
      <c r="P16" s="35"/>
    </row>
  </sheetData>
  <sheetProtection/>
  <mergeCells count="2">
    <mergeCell ref="A12:D12"/>
    <mergeCell ref="A3:E3"/>
  </mergeCells>
  <printOptions horizontalCentered="1"/>
  <pageMargins left="0.3937007874015748" right="0.3937007874015748" top="0.7874015748031497" bottom="0.3937007874015748" header="0.5118110236220472" footer="0.5118110236220472"/>
  <pageSetup horizontalDpi="1200" verticalDpi="1200" orientation="portrait" paperSize="9" scale="88" r:id="rId1"/>
</worksheet>
</file>

<file path=xl/worksheets/sheet9.xml><?xml version="1.0" encoding="utf-8"?>
<worksheet xmlns="http://schemas.openxmlformats.org/spreadsheetml/2006/main" xmlns:r="http://schemas.openxmlformats.org/officeDocument/2006/relationships">
  <sheetPr>
    <tabColor rgb="FFCCFFCC"/>
  </sheetPr>
  <dimension ref="A1:P16"/>
  <sheetViews>
    <sheetView showGridLines="0" view="pageBreakPreview" zoomScaleSheetLayoutView="100" zoomScalePageLayoutView="0" workbookViewId="0" topLeftCell="A1">
      <selection activeCell="I37" sqref="I37"/>
    </sheetView>
  </sheetViews>
  <sheetFormatPr defaultColWidth="9.00390625" defaultRowHeight="12.75"/>
  <cols>
    <col min="1" max="1" width="5.375" style="23" bestFit="1" customWidth="1"/>
    <col min="2" max="2" width="8.75390625" style="23" customWidth="1"/>
    <col min="3" max="3" width="10.00390625" style="23" customWidth="1"/>
    <col min="4" max="4" width="23.375" style="23" customWidth="1"/>
    <col min="5" max="5" width="27.125" style="23" customWidth="1"/>
    <col min="6" max="6" width="29.125" style="23" bestFit="1" customWidth="1"/>
    <col min="7" max="7" width="15.875" style="23" customWidth="1"/>
    <col min="8" max="8" width="15.25390625" style="25" customWidth="1"/>
    <col min="9" max="9" width="8.75390625" style="23" customWidth="1"/>
    <col min="10" max="16384" width="9.125" style="23" customWidth="1"/>
  </cols>
  <sheetData>
    <row r="1" spans="4:6" ht="45.75" customHeight="1">
      <c r="D1" s="24"/>
      <c r="F1" s="378" t="s">
        <v>719</v>
      </c>
    </row>
    <row r="3" spans="1:7" ht="60" customHeight="1">
      <c r="A3" s="963" t="s">
        <v>286</v>
      </c>
      <c r="B3" s="963"/>
      <c r="C3" s="963"/>
      <c r="D3" s="963"/>
      <c r="E3" s="963"/>
      <c r="F3" s="963"/>
      <c r="G3" s="355"/>
    </row>
    <row r="4" spans="1:6" ht="16.5" thickBot="1">
      <c r="A4" s="331"/>
      <c r="B4" s="331"/>
      <c r="C4" s="331"/>
      <c r="D4" s="331"/>
      <c r="E4" s="331"/>
      <c r="F4" s="386" t="s">
        <v>37</v>
      </c>
    </row>
    <row r="5" spans="1:6" s="198" customFormat="1" ht="64.5" customHeight="1">
      <c r="A5" s="468" t="s">
        <v>18</v>
      </c>
      <c r="B5" s="469" t="s">
        <v>5</v>
      </c>
      <c r="C5" s="469" t="s">
        <v>6</v>
      </c>
      <c r="D5" s="474" t="s">
        <v>287</v>
      </c>
      <c r="E5" s="469" t="s">
        <v>151</v>
      </c>
      <c r="F5" s="470" t="s">
        <v>526</v>
      </c>
    </row>
    <row r="6" spans="1:6" s="349" customFormat="1" ht="12" customHeight="1" thickBot="1">
      <c r="A6" s="471">
        <v>1</v>
      </c>
      <c r="B6" s="472">
        <v>2</v>
      </c>
      <c r="C6" s="472">
        <v>3</v>
      </c>
      <c r="D6" s="472">
        <v>4</v>
      </c>
      <c r="E6" s="472">
        <v>5</v>
      </c>
      <c r="F6" s="473">
        <v>6</v>
      </c>
    </row>
    <row r="7" spans="1:6" ht="39" customHeight="1">
      <c r="A7" s="373"/>
      <c r="B7" s="374"/>
      <c r="C7" s="374"/>
      <c r="D7" s="376"/>
      <c r="E7" s="376"/>
      <c r="F7" s="377"/>
    </row>
    <row r="8" spans="1:6" ht="39" customHeight="1">
      <c r="A8" s="343"/>
      <c r="B8" s="344"/>
      <c r="C8" s="344"/>
      <c r="D8" s="4"/>
      <c r="E8" s="4"/>
      <c r="F8" s="346"/>
    </row>
    <row r="9" spans="1:6" ht="39" customHeight="1">
      <c r="A9" s="343"/>
      <c r="B9" s="344"/>
      <c r="C9" s="344"/>
      <c r="D9" s="4"/>
      <c r="E9" s="4"/>
      <c r="F9" s="346"/>
    </row>
    <row r="10" spans="1:6" ht="39" customHeight="1">
      <c r="A10" s="343"/>
      <c r="B10" s="344"/>
      <c r="C10" s="344"/>
      <c r="D10" s="4"/>
      <c r="E10" s="4"/>
      <c r="F10" s="346"/>
    </row>
    <row r="11" spans="1:6" ht="39" customHeight="1" thickBot="1">
      <c r="A11" s="373"/>
      <c r="B11" s="374"/>
      <c r="C11" s="374"/>
      <c r="D11" s="376"/>
      <c r="E11" s="376"/>
      <c r="F11" s="377"/>
    </row>
    <row r="12" spans="1:6" ht="39" customHeight="1" thickBot="1">
      <c r="A12" s="960" t="s">
        <v>278</v>
      </c>
      <c r="B12" s="961"/>
      <c r="C12" s="961"/>
      <c r="D12" s="961"/>
      <c r="E12" s="962"/>
      <c r="F12" s="387"/>
    </row>
    <row r="13" ht="12">
      <c r="H13" s="23"/>
    </row>
    <row r="16" spans="3:16" s="27" customFormat="1" ht="14.25">
      <c r="C16" s="20" t="s">
        <v>17</v>
      </c>
      <c r="F16" s="20" t="s">
        <v>11</v>
      </c>
      <c r="P16" s="35"/>
    </row>
  </sheetData>
  <sheetProtection/>
  <mergeCells count="2">
    <mergeCell ref="A3:F3"/>
    <mergeCell ref="A12:E12"/>
  </mergeCells>
  <printOptions horizontalCentered="1"/>
  <pageMargins left="0.3937007874015748" right="0.3937007874015748" top="0.7874015748031497" bottom="0.3937007874015748" header="0.5118110236220472" footer="0.5118110236220472"/>
  <pageSetup horizontalDpi="1200" verticalDpi="12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Harmonogramy i projekty planów finansowych - druki</dc:title>
  <dc:subject/>
  <dc:creator>Małgorzata Wawrejko</dc:creator>
  <cp:keywords/>
  <dc:description/>
  <cp:lastModifiedBy>komp54</cp:lastModifiedBy>
  <cp:lastPrinted>2015-04-07T11:13:23Z</cp:lastPrinted>
  <dcterms:created xsi:type="dcterms:W3CDTF">1997-02-26T13:46:56Z</dcterms:created>
  <dcterms:modified xsi:type="dcterms:W3CDTF">2015-04-30T08:50:02Z</dcterms:modified>
  <cp:category/>
  <cp:version/>
  <cp:contentType/>
  <cp:contentStatus/>
</cp:coreProperties>
</file>